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'Лист1'!$A$1:$T$308</definedName>
  </definedNames>
  <calcPr fullCalcOnLoad="1"/>
</workbook>
</file>

<file path=xl/sharedStrings.xml><?xml version="1.0" encoding="utf-8"?>
<sst xmlns="http://schemas.openxmlformats.org/spreadsheetml/2006/main" count="1743" uniqueCount="901">
  <si>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</si>
  <si>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</si>
  <si>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</si>
  <si>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</si>
  <si>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</si>
  <si>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</si>
  <si>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</si>
  <si>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</si>
  <si>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</si>
  <si>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</si>
  <si>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</si>
  <si>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</si>
  <si>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</si>
  <si>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</si>
  <si>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</si>
  <si>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</si>
  <si>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</si>
  <si>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</si>
  <si>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</si>
  <si>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</si>
  <si>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</si>
  <si>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</si>
  <si>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</si>
  <si>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</si>
  <si>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</si>
  <si>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</si>
  <si>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</si>
  <si>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</si>
  <si>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</si>
  <si>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</si>
  <si>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</si>
  <si>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</si>
  <si>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</si>
  <si>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</si>
  <si>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</si>
  <si>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</si>
  <si>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</si>
  <si>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</si>
  <si>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</si>
  <si>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</si>
  <si>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</si>
  <si>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</si>
  <si>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</si>
  <si>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</si>
  <si>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</si>
  <si>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</si>
  <si>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</si>
  <si>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</si>
  <si>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</si>
  <si>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</si>
  <si>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</si>
  <si>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</si>
  <si>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</si>
  <si>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</si>
  <si>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</si>
  <si>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</si>
  <si>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</si>
  <si>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</si>
  <si>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</si>
  <si>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</si>
  <si>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</si>
  <si>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</si>
  <si>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</si>
  <si>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</si>
  <si>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</si>
  <si>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</si>
  <si>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</si>
  <si>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</si>
  <si>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</si>
  <si>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</si>
  <si>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</si>
  <si>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</si>
  <si>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</si>
  <si>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</si>
  <si>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</si>
  <si>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</si>
  <si>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</si>
  <si>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</si>
  <si>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</si>
  <si>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</si>
  <si>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</si>
  <si>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</si>
  <si>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</si>
  <si>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</si>
  <si>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</si>
  <si>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</si>
  <si>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</si>
  <si>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</si>
  <si>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</si>
  <si>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</si>
  <si>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</si>
  <si>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</si>
  <si>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</si>
  <si>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</si>
  <si>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</si>
  <si>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</si>
  <si>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</si>
  <si>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</si>
  <si>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</si>
  <si>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</si>
  <si>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</si>
  <si>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</si>
  <si>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</si>
  <si>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</si>
  <si>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</si>
  <si>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</si>
  <si>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</si>
  <si>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</si>
  <si>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</si>
  <si>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</si>
  <si>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</si>
  <si>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</si>
  <si>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</si>
  <si>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</si>
  <si>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</si>
  <si>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</si>
  <si>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</si>
  <si>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</si>
  <si>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</si>
  <si>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</si>
  <si>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</si>
  <si>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</si>
  <si>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</si>
  <si>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</si>
  <si>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</si>
  <si>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</si>
  <si>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</si>
  <si>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</si>
  <si>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</si>
  <si>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</si>
  <si>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</si>
  <si>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>БУДЕТ В СЛЕДУЮЩЕМ ВЫКУПЕ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</si>
  <si>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</si>
  <si>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</si>
  <si>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</si>
  <si>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</si>
  <si>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</si>
  <si>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</si>
  <si>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</si>
  <si>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</si>
  <si>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</si>
  <si>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</si>
  <si>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</si>
  <si>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</si>
  <si>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</si>
  <si>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</si>
  <si>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</si>
  <si>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</si>
  <si>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</si>
  <si>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</si>
  <si>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</si>
  <si>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</si>
  <si>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</si>
  <si>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</si>
  <si>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</si>
  <si>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</si>
  <si>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</si>
  <si>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</si>
  <si>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</si>
  <si>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</si>
  <si>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</si>
  <si>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</si>
  <si>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</si>
  <si>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</si>
  <si>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</si>
  <si>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</si>
  <si>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</si>
  <si>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</si>
  <si>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</si>
  <si>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</si>
  <si>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</si>
  <si>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</si>
  <si>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</si>
  <si>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</si>
  <si>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</si>
  <si>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</si>
  <si>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</si>
  <si>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</si>
  <si>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</si>
  <si>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</si>
  <si>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</si>
  <si>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</si>
  <si>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</si>
  <si>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</si>
  <si>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</si>
  <si>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</si>
  <si>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</si>
  <si>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</si>
  <si>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</si>
  <si>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</si>
  <si>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</si>
  <si>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</si>
  <si>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</si>
  <si>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</si>
  <si>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</si>
  <si>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</si>
  <si>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</si>
  <si>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</si>
  <si>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</si>
  <si>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</si>
  <si>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</si>
  <si>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</si>
  <si>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</si>
  <si>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</si>
  <si>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</si>
  <si>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</si>
  <si>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</si>
  <si>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</si>
  <si>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</si>
  <si>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</si>
  <si>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</si>
  <si>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</si>
  <si>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</si>
  <si>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</si>
  <si>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</si>
  <si>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</si>
  <si>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</si>
  <si>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</si>
  <si>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</si>
  <si>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</si>
  <si>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</si>
  <si>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</si>
  <si>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</si>
  <si>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</si>
  <si>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</si>
  <si>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</si>
  <si>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</si>
  <si>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</si>
  <si>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</si>
  <si>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</si>
  <si>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</si>
  <si>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</si>
  <si>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</si>
  <si>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</si>
  <si>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</si>
  <si>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</si>
  <si>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</si>
  <si>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</si>
  <si>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</si>
  <si>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</si>
  <si>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</si>
  <si>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</si>
  <si>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</si>
  <si>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</si>
  <si>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</si>
  <si>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</si>
  <si>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</si>
  <si>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</si>
  <si>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</si>
  <si>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</si>
  <si>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</si>
  <si>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</si>
  <si>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</si>
  <si>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</si>
  <si>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</si>
  <si>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</si>
  <si>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</si>
  <si>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</si>
  <si>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</si>
  <si>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</si>
  <si>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</si>
  <si>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</si>
  <si>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</si>
  <si>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</si>
  <si>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</si>
  <si>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</si>
  <si>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</si>
  <si>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</si>
  <si>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</si>
  <si>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</si>
  <si>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</si>
  <si>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</si>
  <si>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</si>
  <si>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</si>
  <si>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</si>
  <si>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</si>
  <si>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</si>
  <si>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</si>
  <si>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</si>
  <si>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</si>
  <si>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</si>
  <si>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</si>
  <si>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</si>
  <si>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</si>
  <si>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</si>
  <si>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</si>
  <si>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</si>
  <si>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</si>
  <si>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</si>
  <si>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</si>
  <si>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</si>
  <si>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</si>
  <si>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</si>
  <si>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</si>
  <si>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</si>
  <si>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</si>
  <si>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</si>
  <si>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</si>
  <si>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</si>
  <si>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</si>
  <si>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</si>
  <si>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</si>
  <si>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</si>
  <si>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</si>
  <si>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</si>
  <si>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</si>
  <si>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</si>
  <si>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</si>
  <si>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</si>
  <si>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</si>
  <si>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</si>
  <si>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</si>
  <si>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</si>
  <si>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</si>
  <si>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</si>
  <si>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</si>
  <si>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</si>
  <si>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</si>
  <si>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</si>
  <si>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</si>
  <si>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</si>
  <si>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</si>
  <si>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</si>
  <si>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</si>
  <si>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</si>
  <si>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</si>
  <si>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</si>
  <si>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</si>
  <si>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</si>
  <si>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</si>
  <si>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</si>
  <si>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</si>
  <si>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</si>
  <si>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</si>
  <si>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</si>
  <si>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</si>
  <si>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</si>
  <si>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</si>
  <si>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</si>
  <si>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</si>
  <si>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</si>
  <si>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</si>
  <si>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</si>
  <si>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</si>
  <si>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</si>
  <si>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</si>
  <si>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</si>
  <si>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</si>
  <si>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</si>
  <si>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</si>
  <si>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</si>
  <si>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</si>
  <si>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</si>
  <si>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</si>
  <si>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</si>
  <si>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</si>
  <si>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</si>
  <si>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</si>
  <si>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</si>
  <si>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</si>
  <si>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</si>
  <si>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</si>
  <si>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</si>
  <si>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</si>
  <si>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</si>
  <si>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</si>
  <si>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</si>
  <si>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</si>
  <si>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</si>
  <si>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</si>
  <si>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</si>
  <si>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</si>
  <si>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</si>
  <si>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</si>
  <si>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</si>
  <si>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</si>
  <si>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</si>
  <si>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</si>
  <si>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</si>
  <si>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</si>
  <si>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</si>
  <si>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</si>
  <si>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</si>
  <si>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</si>
  <si>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</si>
  <si>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</si>
  <si>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</si>
  <si>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</si>
  <si>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</si>
  <si>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</si>
  <si>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</si>
  <si>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</si>
  <si>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</si>
  <si>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</si>
  <si>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</si>
  <si>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</si>
  <si>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</si>
  <si>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</si>
  <si>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</si>
  <si>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</si>
  <si>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</si>
  <si>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</si>
  <si>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</si>
  <si>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</si>
  <si>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</si>
  <si>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</si>
  <si>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</si>
  <si>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</si>
  <si>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</si>
  <si>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</si>
  <si>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</si>
  <si>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</si>
  <si>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</si>
  <si>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</si>
  <si>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</si>
  <si>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</si>
  <si>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</si>
  <si>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</si>
  <si>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</si>
  <si>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</si>
  <si>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</si>
  <si>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</si>
  <si>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</si>
  <si>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</si>
  <si>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</si>
  <si>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</si>
  <si>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</si>
  <si>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</si>
  <si>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</si>
  <si>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</si>
  <si>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</si>
  <si>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</si>
  <si>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</si>
  <si>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</si>
  <si>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</si>
  <si>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</si>
  <si>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</si>
  <si>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</si>
  <si>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</si>
  <si>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</si>
  <si>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</si>
  <si>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</si>
  <si>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</si>
  <si>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</si>
  <si>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</si>
  <si>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</si>
  <si>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</si>
  <si>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</si>
  <si>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</si>
  <si>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</si>
  <si>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</si>
  <si>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</si>
  <si>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</si>
  <si>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</si>
  <si>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</si>
  <si>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</si>
  <si>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</si>
  <si>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</si>
  <si>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</si>
  <si>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</si>
  <si>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</si>
  <si>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</si>
  <si>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</si>
  <si>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</si>
  <si>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</si>
  <si>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</si>
  <si>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</si>
  <si>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</si>
  <si>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</si>
  <si>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</si>
  <si>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</si>
  <si>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</si>
  <si>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</si>
  <si>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</si>
  <si>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</si>
  <si>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</si>
  <si>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</si>
  <si>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</si>
  <si>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</si>
  <si>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</si>
  <si>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</si>
  <si>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</si>
  <si>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</si>
  <si>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</si>
  <si>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</si>
  <si>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</si>
  <si>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</si>
  <si>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</si>
  <si>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</si>
  <si>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</si>
  <si>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</si>
  <si>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</si>
  <si>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</si>
  <si>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</si>
  <si>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</si>
  <si>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</si>
  <si>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</si>
  <si>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</si>
  <si>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</si>
  <si>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</si>
  <si>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</si>
  <si>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</si>
  <si>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</si>
  <si>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</si>
  <si>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</si>
  <si>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</si>
  <si>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</si>
  <si>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</si>
  <si>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</si>
  <si>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</si>
  <si>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</si>
  <si>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</si>
  <si>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</si>
  <si>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</si>
  <si>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</si>
  <si>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</si>
  <si>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</si>
  <si>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</si>
  <si>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</si>
  <si>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</si>
  <si>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</si>
  <si>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</si>
  <si>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</si>
  <si>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</si>
  <si>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</si>
  <si>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</si>
  <si>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</si>
  <si>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</si>
  <si>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</si>
  <si>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</si>
  <si>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</si>
  <si>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</si>
  <si>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</si>
  <si>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</si>
  <si>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</si>
  <si>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</si>
  <si>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</si>
  <si>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</si>
  <si>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</si>
  <si>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</si>
  <si>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</si>
  <si>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</si>
  <si>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</si>
  <si>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</si>
  <si>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</si>
  <si>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</si>
  <si>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</si>
  <si>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</si>
  <si>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</si>
  <si>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</si>
  <si>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</si>
  <si>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</si>
  <si>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</si>
  <si>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</si>
  <si>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</si>
  <si>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</si>
  <si>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</si>
  <si>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</si>
  <si>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</si>
  <si>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</si>
  <si>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</si>
  <si>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</si>
  <si>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</si>
  <si>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</si>
  <si>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</si>
  <si>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</si>
  <si>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</si>
  <si>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</si>
  <si>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</si>
  <si>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</si>
  <si>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</si>
  <si>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</si>
  <si>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</si>
  <si>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</si>
  <si>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</si>
  <si>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</si>
  <si>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</si>
  <si>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</si>
  <si>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</si>
  <si>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</si>
  <si>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</si>
  <si>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</si>
  <si>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</si>
  <si>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</si>
  <si>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</si>
  <si>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</si>
  <si>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</si>
  <si>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</si>
  <si>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</si>
  <si>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</si>
  <si>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</si>
  <si>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</si>
  <si>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</si>
  <si>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</si>
  <si>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</si>
  <si>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</si>
  <si>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</si>
  <si>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</si>
  <si>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</si>
  <si>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</si>
  <si>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</si>
  <si>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</si>
  <si>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</si>
  <si>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</si>
  <si>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</si>
  <si>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</si>
  <si>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</si>
  <si>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</si>
  <si>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</si>
  <si>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</si>
  <si>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</si>
  <si>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</si>
  <si>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</si>
  <si>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</si>
  <si>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</si>
  <si>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</si>
  <si>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</si>
  <si>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</si>
  <si>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</si>
  <si>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</si>
  <si>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</si>
  <si>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</si>
  <si>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</si>
  <si>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</si>
  <si>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</si>
  <si>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</si>
  <si>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</si>
  <si>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</si>
  <si>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</si>
  <si>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</si>
  <si>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</si>
  <si>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</si>
  <si>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</si>
  <si>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</si>
  <si>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</si>
  <si>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</si>
  <si>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</si>
  <si>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</si>
  <si>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</si>
  <si>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</si>
  <si>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</si>
  <si>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</si>
  <si>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</si>
  <si>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</si>
  <si>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</si>
  <si>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</si>
  <si>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</si>
  <si>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</si>
  <si>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</si>
  <si>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</si>
  <si>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</si>
  <si>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</si>
  <si>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</si>
  <si>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</si>
  <si>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</si>
  <si>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</si>
  <si>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</si>
  <si>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</si>
  <si>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</si>
  <si>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</si>
  <si>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</si>
  <si>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</si>
  <si>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</si>
  <si>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</si>
  <si>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</si>
  <si>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</si>
  <si>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</si>
  <si>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</si>
  <si>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</si>
  <si>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</si>
  <si>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</si>
  <si>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</si>
  <si>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</si>
  <si>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</si>
  <si>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</si>
  <si>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</si>
  <si>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</si>
  <si>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</si>
  <si>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</si>
  <si>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</si>
  <si>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</si>
  <si>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</si>
  <si>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</si>
  <si>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</si>
  <si>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</si>
  <si>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</si>
  <si>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</si>
  <si>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</si>
  <si>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</si>
  <si>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</si>
  <si>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</si>
  <si>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</si>
  <si>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</si>
  <si>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</si>
  <si>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</si>
  <si>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</si>
  <si>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</si>
  <si>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</si>
  <si>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</si>
  <si>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</si>
  <si>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</si>
  <si>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</si>
  <si>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</si>
  <si>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</si>
  <si>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</si>
  <si>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</si>
  <si>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 xml:space="preserve">JS-311-309 </t>
  </si>
  <si>
    <t>s</t>
  </si>
  <si>
    <t xml:space="preserve">tropical floral  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</si>
  <si>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</si>
  <si>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</si>
  <si>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</si>
  <si>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</si>
  <si>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</si>
  <si>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</si>
  <si>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</si>
  <si>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</si>
  <si>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</si>
  <si>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</si>
  <si>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</si>
  <si>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</si>
  <si>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</si>
  <si>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</si>
  <si>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</si>
  <si>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</si>
  <si>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</si>
  <si>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</si>
  <si>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</si>
  <si>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</si>
  <si>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</si>
  <si>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</si>
  <si>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</si>
  <si>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</si>
  <si>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</si>
  <si>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</si>
  <si>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</si>
  <si>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</si>
  <si>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</si>
  <si>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</si>
  <si>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</si>
  <si>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</si>
  <si>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</si>
  <si>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</si>
  <si>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</si>
  <si>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</si>
  <si>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</si>
  <si>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</si>
  <si>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</si>
  <si>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</si>
  <si>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</si>
  <si>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</si>
  <si>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</si>
  <si>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</si>
  <si>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</si>
  <si>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</si>
  <si>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</si>
  <si>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</si>
  <si>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</si>
  <si>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</si>
  <si>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</si>
  <si>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</si>
  <si>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</si>
  <si>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</si>
  <si>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</si>
  <si>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</si>
  <si>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</si>
  <si>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</si>
  <si>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</si>
  <si>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https://www.victoriassecret.com/clearance/swim/the-getaway-halter-beach-sexy?ProductID=205989&amp;CatalogueType=OLS</t>
  </si>
  <si>
    <t>Flo Fuchsia</t>
  </si>
  <si>
    <t>BEACH SEXY THE GETAWAY STRING BOTTOM</t>
  </si>
  <si>
    <t>https://www.victoriassecret.com/clearance/swim/the-getaway-string-bottom-beach-sexy?ProductID=182502&amp;CatalogueType=OLS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</si>
  <si>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</si>
  <si>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</si>
  <si>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</si>
  <si>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</si>
  <si>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</si>
  <si>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</si>
  <si>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</si>
  <si>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</si>
  <si>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</si>
  <si>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</si>
  <si>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</si>
  <si>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</si>
  <si>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</si>
  <si>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</si>
  <si>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</si>
  <si>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</si>
  <si>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</si>
  <si>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</si>
  <si>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</si>
  <si>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</si>
  <si>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</si>
  <si>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</si>
  <si>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</si>
  <si>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</si>
  <si>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</si>
  <si>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</si>
  <si>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</si>
  <si>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</si>
  <si>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</si>
  <si>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</si>
  <si>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</si>
  <si>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</si>
  <si>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</si>
  <si>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</si>
  <si>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</si>
  <si>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</si>
  <si>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</si>
  <si>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</si>
  <si>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</si>
  <si>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</si>
  <si>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</si>
  <si>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 xml:space="preserve">black 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</si>
  <si>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</si>
  <si>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</si>
  <si>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</si>
  <si>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</si>
  <si>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</si>
  <si>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</si>
  <si>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</si>
  <si>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</si>
  <si>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</si>
  <si>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</si>
  <si>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</si>
  <si>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</si>
  <si>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</si>
  <si>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</si>
  <si>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</si>
  <si>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</si>
  <si>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</si>
  <si>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</si>
  <si>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</si>
  <si>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</si>
  <si>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</si>
  <si>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</si>
  <si>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</si>
  <si>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</si>
  <si>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</si>
  <si>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</si>
  <si>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</si>
  <si>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</si>
  <si>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</si>
  <si>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</si>
  <si>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</si>
  <si>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</si>
  <si>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</si>
  <si>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</si>
  <si>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</si>
  <si>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</si>
  <si>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</si>
  <si>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</si>
  <si>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</si>
  <si>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</si>
  <si>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</si>
  <si>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</si>
  <si>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</si>
  <si>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</si>
  <si>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</si>
  <si>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</si>
  <si>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</si>
  <si>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</si>
  <si>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</si>
  <si>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</si>
  <si>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</si>
  <si>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</si>
  <si>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</si>
  <si>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</si>
  <si>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</si>
  <si>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</si>
  <si>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</si>
  <si>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</si>
  <si>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</si>
  <si>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</si>
  <si>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</si>
  <si>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</si>
  <si>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</si>
  <si>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</si>
  <si>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</si>
  <si>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</si>
  <si>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</si>
  <si>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</si>
  <si>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https://www.victoriassecret.com/panties/5-for-26-styles/thong-panty-cotton-lingerie?ProductID=212015&amp;CatalogueType=OLS.</t>
  </si>
  <si>
    <t>Размер xs цвет lime fairisle код JR-313-835.</t>
  </si>
  <si>
    <t>https://www.victoriassecret.com/clearance/clothing/the-beach-pant-in-linen?ProductID=185398&amp;CatalogueType=OLS.</t>
  </si>
  <si>
    <t>JS-323-574</t>
  </si>
  <si>
    <t>blue Omre(DN4)</t>
  </si>
  <si>
    <t>Lelchister</t>
  </si>
  <si>
    <t>пристрой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</si>
  <si>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</si>
  <si>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</si>
  <si>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</si>
  <si>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</si>
  <si>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</si>
  <si>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https://www.victoriassecret.com/panties/3-for-33-styles/strappy-v-string-panty-very-sexy?ProductID=212334&amp;CatalogueType=OLS</t>
  </si>
  <si>
    <t>Strappy V-string Panty</t>
  </si>
  <si>
    <t>JR-324-316</t>
  </si>
  <si>
    <t>iconic stripe prints</t>
  </si>
  <si>
    <t>барбара</t>
  </si>
  <si>
    <t>https://www.victoriassecret.com/panties/3-for-33-styles/hiphugger-panty-the-lacie?ProductID=188072&amp;CatalogueType=OLS</t>
  </si>
  <si>
    <t xml:space="preserve">цвет( 450q)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</si>
</sst>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sz val="8"/>
      <name val="Tahoma"/>
      <family val="2"/>
    </font>
    <font>
      <sz val="8"/>
      <color indexed="8"/>
      <name val="VictoriaOn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2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66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52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67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7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66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64" fillId="0" borderId="0" xfId="0" applyFont="1" applyFill="1" applyAlignment="1">
      <alignment/>
    </xf>
    <xf numFmtId="0" fontId="52" fillId="0" borderId="0" xfId="42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166" fontId="6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6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66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67" fillId="0" borderId="11" xfId="0" applyNumberFormat="1" applyFont="1" applyFill="1" applyBorder="1" applyAlignment="1">
      <alignment/>
    </xf>
    <xf numFmtId="166" fontId="6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66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67" fillId="0" borderId="0" xfId="0" applyFont="1" applyFill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76" fillId="0" borderId="10" xfId="42" applyFont="1" applyFill="1" applyBorder="1" applyAlignment="1">
      <alignment/>
    </xf>
    <xf numFmtId="168" fontId="64" fillId="0" borderId="10" xfId="0" applyNumberFormat="1" applyFont="1" applyFill="1" applyBorder="1" applyAlignment="1">
      <alignment/>
    </xf>
    <xf numFmtId="166" fontId="64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166" fontId="64" fillId="0" borderId="12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166" fontId="66" fillId="0" borderId="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52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1" fillId="0" borderId="11" xfId="42" applyFont="1" applyFill="1" applyBorder="1" applyAlignment="1">
      <alignment/>
    </xf>
    <xf numFmtId="0" fontId="42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1" fillId="0" borderId="0" xfId="42" applyFont="1" applyFill="1" applyBorder="1" applyAlignment="1">
      <alignment/>
    </xf>
    <xf numFmtId="0" fontId="42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72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66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76" fillId="0" borderId="0" xfId="42" applyFont="1" applyFill="1" applyAlignment="1">
      <alignment/>
    </xf>
    <xf numFmtId="168" fontId="64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52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73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74" fillId="0" borderId="11" xfId="0" applyFont="1" applyFill="1" applyBorder="1" applyAlignment="1">
      <alignment/>
    </xf>
    <xf numFmtId="0" fontId="72" fillId="0" borderId="0" xfId="0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75" fillId="0" borderId="0" xfId="0" applyFont="1" applyFill="1" applyAlignment="1">
      <alignment/>
    </xf>
    <xf numFmtId="0" fontId="73" fillId="0" borderId="11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64" fillId="0" borderId="11" xfId="0" applyFont="1" applyFill="1" applyBorder="1" applyAlignment="1">
      <alignment/>
    </xf>
    <xf numFmtId="0" fontId="6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72" fillId="0" borderId="10" xfId="0" applyFont="1" applyFill="1" applyBorder="1" applyAlignment="1">
      <alignment/>
    </xf>
    <xf numFmtId="0" fontId="76" fillId="0" borderId="0" xfId="42" applyFont="1" applyFill="1" applyBorder="1" applyAlignment="1">
      <alignment/>
    </xf>
    <xf numFmtId="0" fontId="80" fillId="0" borderId="0" xfId="0" applyFont="1" applyFill="1" applyAlignment="1">
      <alignment/>
    </xf>
    <xf numFmtId="0" fontId="67" fillId="0" borderId="10" xfId="0" applyFont="1" applyFill="1" applyBorder="1" applyAlignment="1">
      <alignment/>
    </xf>
    <xf numFmtId="166" fontId="64" fillId="0" borderId="11" xfId="0" applyNumberFormat="1" applyFont="1" applyFill="1" applyBorder="1" applyAlignment="1">
      <alignment/>
    </xf>
    <xf numFmtId="168" fontId="64" fillId="0" borderId="11" xfId="0" applyNumberFormat="1" applyFont="1" applyFill="1" applyBorder="1" applyAlignment="1">
      <alignment/>
    </xf>
    <xf numFmtId="168" fontId="64" fillId="0" borderId="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Alignment="1">
      <alignment/>
    </xf>
    <xf numFmtId="166" fontId="0" fillId="0" borderId="10" xfId="0" applyNumberFormat="1" applyBorder="1" applyAlignment="1">
      <alignment/>
    </xf>
    <xf numFmtId="0" fontId="52" fillId="0" borderId="0" xfId="42" applyAlignment="1">
      <alignment/>
    </xf>
    <xf numFmtId="0" fontId="0" fillId="0" borderId="0" xfId="0" applyBorder="1" applyAlignment="1">
      <alignment/>
    </xf>
    <xf numFmtId="0" fontId="52" fillId="0" borderId="0" xfId="42" applyBorder="1" applyAlignment="1">
      <alignment/>
    </xf>
    <xf numFmtId="166" fontId="0" fillId="0" borderId="0" xfId="0" applyNumberFormat="1" applyBorder="1" applyAlignment="1">
      <alignment/>
    </xf>
    <xf numFmtId="166" fontId="66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2" fillId="0" borderId="11" xfId="42" applyFont="1" applyFill="1" applyBorder="1" applyAlignment="1">
      <alignment/>
    </xf>
    <xf numFmtId="0" fontId="5" fillId="0" borderId="10" xfId="0" applyFont="1" applyBorder="1" applyAlignment="1">
      <alignment/>
    </xf>
    <xf numFmtId="0" fontId="64" fillId="0" borderId="0" xfId="0" applyFont="1" applyAlignment="1">
      <alignment/>
    </xf>
    <xf numFmtId="0" fontId="41" fillId="0" borderId="10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left" vertical="center"/>
    </xf>
    <xf numFmtId="0" fontId="7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7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52" fillId="0" borderId="0" xfId="42" applyFill="1" applyBorder="1" applyAlignment="1">
      <alignment/>
    </xf>
    <xf numFmtId="0" fontId="73" fillId="0" borderId="0" xfId="0" applyFont="1" applyFill="1" applyAlignment="1">
      <alignment/>
    </xf>
    <xf numFmtId="0" fontId="52" fillId="0" borderId="0" xfId="42" applyFill="1" applyAlignment="1">
      <alignment/>
    </xf>
    <xf numFmtId="168" fontId="0" fillId="0" borderId="0" xfId="0" applyNumberFormat="1" applyFill="1" applyAlignment="1">
      <alignment/>
    </xf>
    <xf numFmtId="168" fontId="5" fillId="0" borderId="0" xfId="0" applyNumberFormat="1" applyFont="1" applyFill="1" applyBorder="1" applyAlignment="1">
      <alignment/>
    </xf>
    <xf numFmtId="0" fontId="41" fillId="0" borderId="0" xfId="42" applyFont="1" applyFill="1" applyAlignment="1">
      <alignment/>
    </xf>
    <xf numFmtId="0" fontId="52" fillId="0" borderId="11" xfId="42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64" fillId="0" borderId="0" xfId="0" applyNumberFormat="1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166" fontId="67" fillId="0" borderId="10" xfId="0" applyNumberFormat="1" applyFont="1" applyBorder="1" applyAlignment="1">
      <alignment/>
    </xf>
    <xf numFmtId="0" fontId="52" fillId="0" borderId="0" xfId="42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6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52" fillId="0" borderId="10" xfId="42" applyBorder="1" applyAlignment="1">
      <alignment/>
    </xf>
    <xf numFmtId="0" fontId="0" fillId="33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2" fillId="0" borderId="10" xfId="42" applyFont="1" applyBorder="1" applyAlignment="1">
      <alignment/>
    </xf>
    <xf numFmtId="0" fontId="0" fillId="5" borderId="0" xfId="0" applyFill="1" applyAlignment="1">
      <alignment/>
    </xf>
    <xf numFmtId="0" fontId="47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10" xfId="42" applyFont="1" applyBorder="1" applyAlignment="1">
      <alignment/>
    </xf>
    <xf numFmtId="0" fontId="47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52" fillId="0" borderId="11" xfId="42" applyBorder="1" applyAlignment="1">
      <alignment/>
    </xf>
    <xf numFmtId="0" fontId="47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12" fillId="0" borderId="0" xfId="42" applyFont="1" applyAlignment="1">
      <alignment/>
    </xf>
    <xf numFmtId="0" fontId="12" fillId="0" borderId="0" xfId="42" applyFont="1" applyBorder="1" applyAlignment="1">
      <alignment/>
    </xf>
    <xf numFmtId="166" fontId="66" fillId="0" borderId="11" xfId="0" applyNumberFormat="1" applyFont="1" applyBorder="1" applyAlignment="1">
      <alignment/>
    </xf>
    <xf numFmtId="0" fontId="64" fillId="0" borderId="10" xfId="0" applyFont="1" applyBorder="1" applyAlignment="1">
      <alignment/>
    </xf>
    <xf numFmtId="166" fontId="66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0" fontId="64" fillId="5" borderId="0" xfId="0" applyFont="1" applyFill="1" applyAlignment="1">
      <alignment/>
    </xf>
    <xf numFmtId="0" fontId="64" fillId="0" borderId="0" xfId="0" applyFont="1" applyBorder="1" applyAlignment="1">
      <alignment/>
    </xf>
    <xf numFmtId="166" fontId="64" fillId="0" borderId="0" xfId="0" applyNumberFormat="1" applyFont="1" applyBorder="1" applyAlignment="1">
      <alignment/>
    </xf>
    <xf numFmtId="0" fontId="76" fillId="0" borderId="0" xfId="42" applyFont="1" applyBorder="1" applyAlignment="1">
      <alignment/>
    </xf>
    <xf numFmtId="0" fontId="77" fillId="0" borderId="0" xfId="0" applyFont="1" applyAlignment="1">
      <alignment/>
    </xf>
    <xf numFmtId="0" fontId="79" fillId="34" borderId="0" xfId="0" applyFont="1" applyFill="1" applyAlignment="1">
      <alignment/>
    </xf>
    <xf numFmtId="168" fontId="64" fillId="0" borderId="0" xfId="0" applyNumberFormat="1" applyFont="1" applyBorder="1" applyAlignment="1">
      <alignment/>
    </xf>
    <xf numFmtId="166" fontId="64" fillId="0" borderId="10" xfId="0" applyNumberFormat="1" applyFont="1" applyBorder="1" applyAlignment="1">
      <alignment/>
    </xf>
    <xf numFmtId="0" fontId="0" fillId="15" borderId="10" xfId="0" applyFill="1" applyBorder="1" applyAlignment="1">
      <alignment/>
    </xf>
    <xf numFmtId="0" fontId="9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ponte-racer-legging?ProductID=166396&amp;CatalogueType=OLS" TargetMode="External" /><Relationship Id="rId188" Type="http://schemas.openxmlformats.org/officeDocument/2006/relationships/hyperlink" Target="https://www.victoriassecret.com/clearance/clothing/drapey-tank?ProductID=151096&amp;CatalogueType=OLS" TargetMode="External" /><Relationship Id="rId189" Type="http://schemas.openxmlformats.org/officeDocument/2006/relationships/hyperlink" Target="https://www.victoriassecret.com/clothing/dresses-c/ruched-minidress?ProductID=199487&amp;CatalogueType=OLS" TargetMode="External" /><Relationship Id="rId190" Type="http://schemas.openxmlformats.org/officeDocument/2006/relationships/hyperlink" Target="https://www.victoriassecret.com/clearance/clothing/ponte-racer-legging?ProductID=166396&amp;CatalogueType=OLS" TargetMode="External" /><Relationship Id="rId191" Type="http://schemas.openxmlformats.org/officeDocument/2006/relationships/hyperlink" Target="https://www.victoriassecret.com/clothing/dresses-sale/henley-minidress-easy-mixers?ProductID=199406&amp;CatalogueType=OLS" TargetMode="External" /><Relationship Id="rId192" Type="http://schemas.openxmlformats.org/officeDocument/2006/relationships/hyperlink" Target="https://www.victoriassecret.com/pink/bras-top-rated/perfect-lace-push-up-bra-pink?ProductID=193603&amp;CatalogueType=OLS" TargetMode="External" /><Relationship Id="rId193" Type="http://schemas.openxmlformats.org/officeDocument/2006/relationships/hyperlink" Target="https://www.victoriassecret.com/pink/panties/leopard-lace-cheekster-panty-pink?ProductID=203019&amp;CatalogueType=OLS" TargetMode="External" /><Relationship Id="rId194" Type="http://schemas.openxmlformats.org/officeDocument/2006/relationships/hyperlink" Target="https://www.victoriassecret.com/panties/5-for-26-styles/low-rise-bikini-panty-cotton-lingerie?ProductID=210316&amp;CatalogueType=OLS" TargetMode="External" /><Relationship Id="rId195" Type="http://schemas.openxmlformats.org/officeDocument/2006/relationships/hyperlink" Target="https://www.victoriassecret.com/panties/5-for-26-styles/low-rise-bikini-panty-cotton-lingerie?ProductID=210316&amp;CatalogueType=OLS" TargetMode="External" /><Relationship Id="rId196" Type="http://schemas.openxmlformats.org/officeDocument/2006/relationships/hyperlink" Target="https://www.victoriassecret.com/clearance/swim/looped-hipkini-bottom-beach-sexy?ProductID=180208&amp;CatalogueType=OLS" TargetMode="External" /><Relationship Id="rId197" Type="http://schemas.openxmlformats.org/officeDocument/2006/relationships/hyperlink" Target="https://www.victoriassecret.com/sale/clothing/the-vs-denim-shirt?ProductID=179860&amp;CatalogueType=OLS." TargetMode="External" /><Relationship Id="rId198" Type="http://schemas.openxmlformats.org/officeDocument/2006/relationships/hyperlink" Target="https://www.victoriassecret.com/clearance/swim/banded-low-rise-bottom-beach-sexy?ProductID=180289&amp;CatalogueType=OLS" TargetMode="External" /><Relationship Id="rId199" Type="http://schemas.openxmlformats.org/officeDocument/2006/relationships/hyperlink" Target="https://www.victoriassecret.com/clothing/dresses-c/knit-turtleneck-dress?ProductID=65055&amp;CatalogueType=OLS" TargetMode="External" /><Relationship Id="rId200" Type="http://schemas.openxmlformats.org/officeDocument/2006/relationships/hyperlink" Target="https://www.victoriassecret.com/clothing/dresses-c/knit-turtleneck-dress?ProductID=65055&amp;CatalogueType=OLS" TargetMode="External" /><Relationship Id="rId201" Type="http://schemas.openxmlformats.org/officeDocument/2006/relationships/hyperlink" Target="https://www.victoriassecret.com/clothing/dresses-c/knit-turtleneck-dress?ProductID=65055&amp;CatalogueType=OLS" TargetMode="External" /><Relationship Id="rId202" Type="http://schemas.openxmlformats.org/officeDocument/2006/relationships/hyperlink" Target="https://www.victoriassecret.com/swimwear/bikinis/fringe-triangle-top-very-sexy?ProductID=210022&amp;CatalogueType=OLS" TargetMode="External" /><Relationship Id="rId203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4" Type="http://schemas.openxmlformats.org/officeDocument/2006/relationships/hyperlink" Target="https://www.victoriassecret.com/clearance/swim/bandeau-beach-sexy?ProductID=185185&amp;CatalogueType=OLS" TargetMode="External" /><Relationship Id="rId205" Type="http://schemas.openxmlformats.org/officeDocument/2006/relationships/hyperlink" Target="https://www.victoriassecret.com/clearance/swim/v-wire-bandeau-very-sexy?ProductID=125378&amp;CatalogueType=OLS" TargetMode="External" /><Relationship Id="rId206" Type="http://schemas.openxmlformats.org/officeDocument/2006/relationships/hyperlink" Target="https://www.victoriassecret.com/pink/all-bras/wear-everywhere-push-up-bra-pink?ProductID=211943&amp;CatalogueType=OLS" TargetMode="External" /><Relationship Id="rId207" Type="http://schemas.openxmlformats.org/officeDocument/2006/relationships/hyperlink" Target="https://www.victoriassecret.com/pink/campus-basics-shop/lace-trim-hipster-panty-pink?ProductID=212616&amp;CatalogueType=OLS" TargetMode="External" /><Relationship Id="rId208" Type="http://schemas.openxmlformats.org/officeDocument/2006/relationships/hyperlink" Target="https://www.victoriassecret.com/pink/all-bras/wear-everywhere-push-up-bra-pink?ProductID=211943&amp;CatalogueType=OLS" TargetMode="External" /><Relationship Id="rId209" Type="http://schemas.openxmlformats.org/officeDocument/2006/relationships/hyperlink" Target="https://www.victoriassecret.com/clearance/clothing/two-button-jacket?ProductID=199315&amp;CatalogueType=OLS" TargetMode="External" /><Relationship Id="rId210" Type="http://schemas.openxmlformats.org/officeDocument/2006/relationships/hyperlink" Target="https://www.victoriassecret.com/clearance/swim/the-getaway-halter-beach-sexy?ProductID=205981&amp;CatalogueType=OLS" TargetMode="External" /><Relationship Id="rId211" Type="http://schemas.openxmlformats.org/officeDocument/2006/relationships/hyperlink" Target="https://www.victoriassecret.com/clearance/swim/the-getaway-string-bottom-beach-sexy?ProductID=207557&amp;CatalogueType=OLS" TargetMode="External" /><Relationship Id="rId212" Type="http://schemas.openxmlformats.org/officeDocument/2006/relationships/hyperlink" Target="https://www.victoriassecret.com/clearance/swim/the-getaway-halter-beach-sexy?ProductID=205989&amp;CatalogueType=OLS" TargetMode="External" /><Relationship Id="rId213" Type="http://schemas.openxmlformats.org/officeDocument/2006/relationships/hyperlink" Target="https://www.victoriassecret.com/clearance/swim/the-getaway-string-bottom-beach-sexy?ProductID=182502&amp;CatalogueType=OLS" TargetMode="External" /><Relationship Id="rId214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15" Type="http://schemas.openxmlformats.org/officeDocument/2006/relationships/hyperlink" Target="https://www.victoriassecret.com/beauty/makeup-specials/give-me-sugar-flavored-shine-beauty-rush?ProductID=209322&amp;CatalogueType=OLS" TargetMode="External" /><Relationship Id="rId216" Type="http://schemas.openxmlformats.org/officeDocument/2006/relationships/hyperlink" Target="https://www.victoriassecret.com/panties/5-for-26-styles/no-show-thong-panty-pink?ProductID=212446&amp;CatalogueType=OLS" TargetMode="External" /><Relationship Id="rId217" Type="http://schemas.openxmlformats.org/officeDocument/2006/relationships/hyperlink" Target="https://www.victoriassecret.com/panties/5-for-26-styles/lace-waist-cheeky-panty-cotton-lingerie?ProductID=212032&amp;CatalogueType=OLS" TargetMode="External" /><Relationship Id="rId218" Type="http://schemas.openxmlformats.org/officeDocument/2006/relationships/hyperlink" Target="https://www.victoriassecret.com/panties/5-for-26-styles/curved-hem-hipster-panty-pink?ProductID=212406&amp;CatalogueType=OLS" TargetMode="External" /><Relationship Id="rId219" Type="http://schemas.openxmlformats.org/officeDocument/2006/relationships/hyperlink" Target="https://www.victoriassecret.com/pink/all-bras/wear-everywhere-push-up-bra-pink?ProductID=211490&amp;CatalogueType=OLS" TargetMode="External" /><Relationship Id="rId220" Type="http://schemas.openxmlformats.org/officeDocument/2006/relationships/hyperlink" Target="https://www.victoriassecret.com/clearance/swim/convertible-halter-one-piece-forever-sexy?ProductID=180075&amp;CatalogueType=OLS" TargetMode="External" /><Relationship Id="rId221" Type="http://schemas.openxmlformats.org/officeDocument/2006/relationships/hyperlink" Target="https://www.victoriassecret.com/clearance/swim/convertible-halter-one-piece-forever-sexy?ProductID=180075&amp;CatalogueType=OLS" TargetMode="External" /><Relationship Id="rId222" Type="http://schemas.openxmlformats.org/officeDocument/2006/relationships/hyperlink" Target="https://www.victoriassecret.com/catalogue/push-up-lounge-bra-pink?ProductID=188464&amp;CatalogueType=OLS&amp;cqo=true&amp;cqoCat=FW" TargetMode="External" /><Relationship Id="rId223" Type="http://schemas.openxmlformats.org/officeDocument/2006/relationships/hyperlink" Target="https://www.victoriassecret.com/clearance/clothing/vs-siren-mid-rise-skinny-jean?ProductID=150191&amp;CatalogueType=OLS," TargetMode="External" /><Relationship Id="rId224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25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26" Type="http://schemas.openxmlformats.org/officeDocument/2006/relationships/hyperlink" Target="https://www.victoriassecret.com/clothing/dresses-sale/strapless-midi-dress-essential-tees?ProductID=199868&amp;CatalogueType=OLS" TargetMode="External" /><Relationship Id="rId227" Type="http://schemas.openxmlformats.org/officeDocument/2006/relationships/hyperlink" Target="https://www.victoriassecret.com/sleepwear/pajamas/dreamer-flannel-pajama?ProductID=202920&amp;CatalogueType=OLS" TargetMode="External" /><Relationship Id="rId228" Type="http://schemas.openxmlformats.org/officeDocument/2006/relationships/hyperlink" Target="https://www.victoriassecret.com/clearance/clothing/vs-siren-mid-rise-skinny-jean?ProductID=193049&amp;CatalogueType=OLS" TargetMode="External" /><Relationship Id="rId229" Type="http://schemas.openxmlformats.org/officeDocument/2006/relationships/hyperlink" Target="https://www.victoriassecret.com/panties/5-for-26-styles/lace-cheekster-panty-pink?ProductID=195899&amp;CatalogueType=OLS" TargetMode="External" /><Relationship Id="rId230" Type="http://schemas.openxmlformats.org/officeDocument/2006/relationships/hyperlink" Target="https://www.victoriassecret.com/panties/5-for-26-styles/rose-lace-cheekster-panty-pink?ProductID=152113&amp;CatalogueType=OLS" TargetMode="External" /><Relationship Id="rId231" Type="http://schemas.openxmlformats.org/officeDocument/2006/relationships/hyperlink" Target="https://www.victoriassecret.com/panties/5-for-26-styles/allover-lace-thong-panty-pink?ProductID=197069&amp;CatalogueType=OLS" TargetMode="External" /><Relationship Id="rId232" Type="http://schemas.openxmlformats.org/officeDocument/2006/relationships/hyperlink" Target="https://www.victoriassecret.com/clearance/clothing/the-beach-pant-in-linen?ProductID=185398&amp;CatalogueType=OLS." TargetMode="External" /><Relationship Id="rId233" Type="http://schemas.openxmlformats.org/officeDocument/2006/relationships/hyperlink" Target="https://www.victoriassecret.com/panties/5-for-26-styles/cheekster-panty-pink?ProductID=212310&amp;CatalogueType=OLS" TargetMode="External" /><Relationship Id="rId234" Type="http://schemas.openxmlformats.org/officeDocument/2006/relationships/hyperlink" Target="https://www.victoriassecret.com/panties/5-for-26-styles/lace-waist-cheeky-panty-cotton-lingerie?ProductID=212032&amp;CatalogueType=OLS" TargetMode="External" /><Relationship Id="rId235" Type="http://schemas.openxmlformats.org/officeDocument/2006/relationships/hyperlink" Target="https://www.victoriassecret.com/panties/5-for-26-styles/lace-waist-cheeky-panty-cotton-lingerie?ProductID=212032&amp;CatalogueType=OLS" TargetMode="External" /><Relationship Id="rId236" Type="http://schemas.openxmlformats.org/officeDocument/2006/relationships/hyperlink" Target="https://www.victoriassecret.com/panties/5-for-26-styles/lace-waist-cheeky-panty-cotton-lingerie?ProductID=212032&amp;CatalogueType=OLS" TargetMode="External" /><Relationship Id="rId237" Type="http://schemas.openxmlformats.org/officeDocument/2006/relationships/hyperlink" Target="https://www.victoriassecret.com/clothing/dresses-sale/strapless-midi-dress-essential-tees?ProductID=199868&amp;CatalogueType=OLS" TargetMode="External" /><Relationship Id="rId238" Type="http://schemas.openxmlformats.org/officeDocument/2006/relationships/hyperlink" Target="https://www.victoriassecret.com/panties/5-for-26-styles/low-rise-bikini-panty-cotton-lingerie?ProductID=210316&amp;CatalogueType=OLS" TargetMode="External" /><Relationship Id="rId239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40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41" Type="http://schemas.openxmlformats.org/officeDocument/2006/relationships/hyperlink" Target="https://www.victoriassecret.com/beauty/makeup-specials/sparkle-gloss-lip-shine-beauty-rush?ProductID=182621&amp;CatalogueType=OLS" TargetMode="External" /><Relationship Id="rId242" Type="http://schemas.openxmlformats.org/officeDocument/2006/relationships/hyperlink" Target="https://www.victoriassecret.com/beauty/makeup-specials/sparkle-gloss-lip-shine-beauty-rush?ProductID=182621&amp;CatalogueType=OLS" TargetMode="External" /><Relationship Id="rId243" Type="http://schemas.openxmlformats.org/officeDocument/2006/relationships/hyperlink" Target="https://www.victoriassecret.com/beauty/makeup-specials/give-me-sugar-flavored-shine-beauty-rush?ProductID=209322&amp;CatalogueType=OLS" TargetMode="External" /><Relationship Id="rId244" Type="http://schemas.openxmlformats.org/officeDocument/2006/relationships/hyperlink" Target="https://www.victoriassecret.com/sale/beauty/flavored-lip-scrub-beauty-rush?ProductID=199349&amp;CatalogueType=OLS" TargetMode="External" /><Relationship Id="rId245" Type="http://schemas.openxmlformats.org/officeDocument/2006/relationships/hyperlink" Target="https://www.victoriassecret.com/sale/beauty/flavored-lip-scrub-beauty-rush?ProductID=199349&amp;CatalogueType=OLS" TargetMode="External" /><Relationship Id="rId246" Type="http://schemas.openxmlformats.org/officeDocument/2006/relationships/hyperlink" Target="https://www.victoriassecret.com/panties/5-for-26-styles/floral-lace-trim-thong-panty-pink?ProductID=195912&amp;CatalogueType=OLS" TargetMode="External" /><Relationship Id="rId247" Type="http://schemas.openxmlformats.org/officeDocument/2006/relationships/hyperlink" Target="https://www.victoriassecret.com/panties/5-for-26-styles/allover-tropical-floral-lace-thong-pink?ProductID=180302&amp;CatalogueType=OLS" TargetMode="External" /><Relationship Id="rId248" Type="http://schemas.openxmlformats.org/officeDocument/2006/relationships/hyperlink" Target="https://www.victoriassecret.com/panties/5-for-26-styles/leopard-lace-mini-cheekster-panty-pink?ProductID=212514&amp;CatalogueType=OLS" TargetMode="External" /><Relationship Id="rId249" Type="http://schemas.openxmlformats.org/officeDocument/2006/relationships/hyperlink" Target="https://www.victoriassecret.com/panties/5-for-26-styles/cheekster-panty-pink?ProductID=212310&amp;CatalogueType=OLS" TargetMode="External" /><Relationship Id="rId250" Type="http://schemas.openxmlformats.org/officeDocument/2006/relationships/hyperlink" Target="https://www.victoriassecret.com/panties/5-for-26-styles/cheekster-panty-pink?ProductID=212310&amp;CatalogueType=OLS" TargetMode="External" /><Relationship Id="rId251" Type="http://schemas.openxmlformats.org/officeDocument/2006/relationships/hyperlink" Target="https://www.victoriassecret.com/panties/5-for-26-styles/cheekster-panty-pink?ProductID=212310&amp;CatalogueType=OLS" TargetMode="External" /><Relationship Id="rId252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53" Type="http://schemas.openxmlformats.org/officeDocument/2006/relationships/hyperlink" Target="https://www.victoriassecret.com/panties/5-for-26-styles/hiphugger-panty-cotton-lingerie?ProductID=212007&amp;CatalogueType=OLS" TargetMode="External" /><Relationship Id="rId254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55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56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57" Type="http://schemas.openxmlformats.org/officeDocument/2006/relationships/hyperlink" Target="https://www.victoriassecret.com/clearance/swim/strappy-string-bottom-very-sexy?ProductID=209146&amp;CatalogueType=OLS." TargetMode="External" /><Relationship Id="rId258" Type="http://schemas.openxmlformats.org/officeDocument/2006/relationships/hyperlink" Target="https://www.victoriassecret.com/clearance/clothing/vs-siren-mid-rise-skinny-jean?ProductID=150191&amp;CatalogueType=OLS," TargetMode="External" /><Relationship Id="rId259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60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61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62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63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64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65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66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67" Type="http://schemas.openxmlformats.org/officeDocument/2006/relationships/hyperlink" Target="https://www.victoriassecret.com/panties/5-for-26-styles/low-rise-bikini-panty-cotton-lingerie?ProductID=210316&amp;CatalogueType=OLS" TargetMode="External" /><Relationship Id="rId268" Type="http://schemas.openxmlformats.org/officeDocument/2006/relationships/hyperlink" Target="https://www.victoriassecret.com/clearance/clothing/vs-siren-mid-rise-skinny-jean?ProductID=150191&amp;CatalogueType=OLS," TargetMode="External" /><Relationship Id="rId269" Type="http://schemas.openxmlformats.org/officeDocument/2006/relationships/hyperlink" Target="https://www.victoriassecret.com/panties/5-for-26-styles/thong-panty-cotton-lingerie?ProductID=212015&amp;CatalogueType=OLS." TargetMode="External" /><Relationship Id="rId270" Type="http://schemas.openxmlformats.org/officeDocument/2006/relationships/hyperlink" Target="https://www.victoriassecret.com/panties/3-for-33-styles/hiphugger-panty-the-lacie?ProductID=188072&amp;CatalogueType=OLS" TargetMode="External" /><Relationship Id="rId2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1"/>
  <sheetViews>
    <sheetView tabSelected="1" zoomScalePageLayoutView="0" workbookViewId="0" topLeftCell="A1">
      <pane ySplit="1" topLeftCell="A238" activePane="bottomLeft" state="frozen"/>
      <selection pane="topLeft" activeCell="A1" sqref="A1"/>
      <selection pane="bottomLeft" activeCell="J302" sqref="J302"/>
    </sheetView>
  </sheetViews>
  <sheetFormatPr defaultColWidth="9.140625" defaultRowHeight="15"/>
  <cols>
    <col min="1" max="1" width="11.57421875" style="11" customWidth="1"/>
    <col min="2" max="3" width="9.140625" style="11" customWidth="1"/>
    <col min="4" max="4" width="11.140625" style="11" customWidth="1"/>
    <col min="5" max="5" width="9.140625" style="11" customWidth="1"/>
    <col min="6" max="6" width="29.28125" style="11" customWidth="1"/>
    <col min="7" max="7" width="9.140625" style="11" customWidth="1"/>
    <col min="8" max="8" width="9.140625" style="41" customWidth="1"/>
    <col min="9" max="9" width="20.8515625" style="11" bestFit="1" customWidth="1"/>
    <col min="10" max="10" width="20.421875" style="11" bestFit="1" customWidth="1"/>
    <col min="11" max="11" width="30.00390625" style="11" customWidth="1"/>
    <col min="12" max="16384" width="9.140625" style="11" customWidth="1"/>
  </cols>
  <sheetData>
    <row r="1" spans="1:20" ht="15">
      <c r="A1" s="26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6" t="s">
        <v>6</v>
      </c>
      <c r="H1" s="28" t="s">
        <v>7</v>
      </c>
      <c r="I1" s="29" t="s">
        <v>8</v>
      </c>
      <c r="J1" s="29" t="s">
        <v>9</v>
      </c>
      <c r="L1" s="26"/>
      <c r="M1" s="26"/>
      <c r="N1" s="26"/>
      <c r="O1" s="27"/>
      <c r="P1" s="26"/>
      <c r="Q1" s="26"/>
      <c r="R1" s="28"/>
      <c r="S1" s="29"/>
      <c r="T1" s="29"/>
    </row>
    <row r="2" spans="1:20" ht="15">
      <c r="A2" s="25" t="s">
        <v>170</v>
      </c>
      <c r="B2" s="26"/>
      <c r="C2" s="26"/>
      <c r="D2" s="30"/>
      <c r="E2" s="27"/>
      <c r="F2" s="96" t="s">
        <v>587</v>
      </c>
      <c r="G2" s="26"/>
      <c r="H2" s="28"/>
      <c r="I2" s="29"/>
      <c r="J2" s="29"/>
      <c r="L2" s="26"/>
      <c r="M2" s="26"/>
      <c r="N2" s="26"/>
      <c r="O2" s="27"/>
      <c r="P2" s="26"/>
      <c r="Q2" s="26"/>
      <c r="R2" s="28"/>
      <c r="S2" s="29"/>
      <c r="T2" s="29"/>
    </row>
    <row r="3" spans="1:20" ht="15.75">
      <c r="A3" s="24" t="s">
        <v>20</v>
      </c>
      <c r="B3" s="6" t="s">
        <v>24</v>
      </c>
      <c r="C3" s="24" t="s">
        <v>25</v>
      </c>
      <c r="D3" s="31" t="s">
        <v>26</v>
      </c>
      <c r="E3" s="24" t="s">
        <v>27</v>
      </c>
      <c r="F3" s="24" t="s">
        <v>96</v>
      </c>
      <c r="G3" s="24">
        <v>1</v>
      </c>
      <c r="H3" s="32">
        <v>29.5</v>
      </c>
      <c r="I3" s="33">
        <f>G3*H3*39*0.9</f>
        <v>1035.45</v>
      </c>
      <c r="J3" s="34"/>
      <c r="K3" s="35" t="s">
        <v>132</v>
      </c>
      <c r="L3" s="24"/>
      <c r="M3" s="24"/>
      <c r="N3" s="24"/>
      <c r="O3" s="24"/>
      <c r="P3" s="24"/>
      <c r="Q3" s="24"/>
      <c r="R3" s="24"/>
      <c r="S3" s="34"/>
      <c r="T3" s="34"/>
    </row>
    <row r="4" spans="1:20" ht="15.75">
      <c r="A4" s="24" t="s">
        <v>20</v>
      </c>
      <c r="B4" s="36" t="s">
        <v>28</v>
      </c>
      <c r="C4" s="24" t="s">
        <v>25</v>
      </c>
      <c r="D4" s="31" t="s">
        <v>23</v>
      </c>
      <c r="E4" s="24" t="s">
        <v>27</v>
      </c>
      <c r="F4" s="37" t="s">
        <v>133</v>
      </c>
      <c r="G4" s="24">
        <v>1</v>
      </c>
      <c r="H4" s="32">
        <v>34.5</v>
      </c>
      <c r="I4" s="33">
        <f>G4*H4*39*0.9</f>
        <v>1210.95</v>
      </c>
      <c r="J4" s="34"/>
      <c r="L4" s="24"/>
      <c r="M4" s="24"/>
      <c r="N4" s="24"/>
      <c r="O4" s="24"/>
      <c r="P4" s="24"/>
      <c r="Q4" s="24"/>
      <c r="R4" s="24"/>
      <c r="S4" s="34"/>
      <c r="T4" s="34"/>
    </row>
    <row r="5" spans="1:20" ht="15">
      <c r="A5" s="24" t="s">
        <v>20</v>
      </c>
      <c r="B5" s="6" t="s">
        <v>21</v>
      </c>
      <c r="D5" s="11" t="s">
        <v>22</v>
      </c>
      <c r="E5" s="24">
        <v>8</v>
      </c>
      <c r="F5" s="11" t="s">
        <v>96</v>
      </c>
      <c r="G5" s="24">
        <v>1</v>
      </c>
      <c r="H5" s="32">
        <v>165</v>
      </c>
      <c r="I5" s="33">
        <f>G5*H5*39*1.17</f>
        <v>7528.95</v>
      </c>
      <c r="J5" s="34"/>
      <c r="L5" s="24"/>
      <c r="M5" s="24"/>
      <c r="N5" s="24"/>
      <c r="O5" s="24"/>
      <c r="P5" s="24"/>
      <c r="Q5" s="24"/>
      <c r="R5" s="32"/>
      <c r="S5" s="34">
        <f>Q5*R5*39*1.17</f>
        <v>0</v>
      </c>
      <c r="T5" s="34">
        <f>Q5*R5*39*1.22</f>
        <v>0</v>
      </c>
    </row>
    <row r="6" spans="1:10" ht="15.75">
      <c r="A6" s="5" t="s">
        <v>73</v>
      </c>
      <c r="B6" s="6" t="s">
        <v>74</v>
      </c>
      <c r="C6" s="5" t="s">
        <v>75</v>
      </c>
      <c r="D6" s="7" t="s">
        <v>76</v>
      </c>
      <c r="E6" s="5" t="s">
        <v>77</v>
      </c>
      <c r="F6" s="5" t="s">
        <v>130</v>
      </c>
      <c r="G6" s="5">
        <v>1</v>
      </c>
      <c r="H6" s="8">
        <v>52</v>
      </c>
      <c r="I6" s="9">
        <f>G6*H6*39*0.9</f>
        <v>1825.2</v>
      </c>
      <c r="J6" s="10"/>
    </row>
    <row r="7" spans="1:10" ht="15.75">
      <c r="A7" s="5" t="s">
        <v>73</v>
      </c>
      <c r="B7" s="6" t="s">
        <v>78</v>
      </c>
      <c r="C7" s="5" t="s">
        <v>79</v>
      </c>
      <c r="D7" s="38" t="s">
        <v>135</v>
      </c>
      <c r="E7" s="5" t="s">
        <v>63</v>
      </c>
      <c r="F7" s="5" t="s">
        <v>134</v>
      </c>
      <c r="G7" s="5">
        <v>1</v>
      </c>
      <c r="H7" s="8">
        <v>7.12</v>
      </c>
      <c r="I7" s="9">
        <f>G7*H7*39*0.9</f>
        <v>249.912</v>
      </c>
      <c r="J7" s="10"/>
    </row>
    <row r="8" spans="1:10" ht="15.75">
      <c r="A8" s="5" t="s">
        <v>73</v>
      </c>
      <c r="B8" s="6" t="s">
        <v>78</v>
      </c>
      <c r="C8" s="5" t="s">
        <v>79</v>
      </c>
      <c r="D8" s="7" t="s">
        <v>80</v>
      </c>
      <c r="E8" s="5" t="s">
        <v>63</v>
      </c>
      <c r="F8" s="12" t="s">
        <v>136</v>
      </c>
      <c r="G8" s="5">
        <v>1</v>
      </c>
      <c r="H8" s="8">
        <v>7.12</v>
      </c>
      <c r="I8" s="9">
        <f>G8*H8*39*0.9</f>
        <v>249.912</v>
      </c>
      <c r="J8" s="10"/>
    </row>
    <row r="9" spans="1:10" ht="15.75">
      <c r="A9" s="5" t="s">
        <v>73</v>
      </c>
      <c r="B9" s="6" t="s">
        <v>78</v>
      </c>
      <c r="C9" s="5" t="s">
        <v>79</v>
      </c>
      <c r="D9" s="7" t="s">
        <v>80</v>
      </c>
      <c r="E9" s="5" t="s">
        <v>63</v>
      </c>
      <c r="F9" s="12" t="s">
        <v>137</v>
      </c>
      <c r="G9" s="5">
        <v>1</v>
      </c>
      <c r="H9" s="8">
        <v>7.12</v>
      </c>
      <c r="I9" s="9">
        <f>G9*H9*39*0.9</f>
        <v>249.912</v>
      </c>
      <c r="J9" s="10"/>
    </row>
    <row r="10" spans="1:10" ht="15.75">
      <c r="A10" s="5" t="s">
        <v>73</v>
      </c>
      <c r="B10" s="5" t="s">
        <v>78</v>
      </c>
      <c r="C10" s="5" t="s">
        <v>79</v>
      </c>
      <c r="D10" s="7" t="s">
        <v>80</v>
      </c>
      <c r="E10" s="5" t="s">
        <v>63</v>
      </c>
      <c r="F10" s="12" t="s">
        <v>137</v>
      </c>
      <c r="G10" s="5">
        <v>1</v>
      </c>
      <c r="H10" s="8">
        <v>7.12</v>
      </c>
      <c r="I10" s="9">
        <f>G10*H10*39*0.9</f>
        <v>249.912</v>
      </c>
      <c r="J10" s="10"/>
    </row>
    <row r="11" spans="1:20" ht="15.75">
      <c r="A11" s="5" t="s">
        <v>73</v>
      </c>
      <c r="B11" s="13" t="s">
        <v>117</v>
      </c>
      <c r="C11" s="14" t="s">
        <v>143</v>
      </c>
      <c r="D11" s="18" t="s">
        <v>118</v>
      </c>
      <c r="E11" s="14" t="s">
        <v>150</v>
      </c>
      <c r="F11" s="14" t="s">
        <v>166</v>
      </c>
      <c r="G11" s="14">
        <v>1</v>
      </c>
      <c r="H11" s="16">
        <f>43.99</f>
        <v>43.99</v>
      </c>
      <c r="I11" s="39">
        <f>G11*H11*39*1.17</f>
        <v>2007.2637</v>
      </c>
      <c r="J11" s="17"/>
      <c r="L11" s="40"/>
      <c r="M11" s="40"/>
      <c r="N11" s="18"/>
      <c r="O11" s="40"/>
      <c r="P11" s="40"/>
      <c r="R11" s="41"/>
      <c r="S11" s="42"/>
      <c r="T11" s="42"/>
    </row>
    <row r="12" spans="1:10" ht="15.75">
      <c r="A12" s="43" t="s">
        <v>84</v>
      </c>
      <c r="B12" s="13" t="s">
        <v>85</v>
      </c>
      <c r="C12" s="14"/>
      <c r="D12" s="38" t="s">
        <v>86</v>
      </c>
      <c r="E12" s="14" t="s">
        <v>12</v>
      </c>
      <c r="F12" s="15" t="s">
        <v>87</v>
      </c>
      <c r="G12" s="14">
        <v>1</v>
      </c>
      <c r="H12" s="16">
        <v>29.5</v>
      </c>
      <c r="I12" s="17"/>
      <c r="J12" s="19">
        <f>G12*H12*39*0.94</f>
        <v>1081.47</v>
      </c>
    </row>
    <row r="13" spans="1:20" ht="15.75">
      <c r="A13" s="43" t="s">
        <v>84</v>
      </c>
      <c r="B13" s="13" t="s">
        <v>88</v>
      </c>
      <c r="C13" s="43"/>
      <c r="D13" s="38" t="s">
        <v>90</v>
      </c>
      <c r="E13" s="43" t="s">
        <v>12</v>
      </c>
      <c r="F13" s="44" t="s">
        <v>89</v>
      </c>
      <c r="G13" s="43">
        <v>1</v>
      </c>
      <c r="H13" s="45">
        <v>39.99</v>
      </c>
      <c r="I13" s="46"/>
      <c r="J13" s="47">
        <f aca="true" t="shared" si="0" ref="J13:J18">G13*H13*39*1.22</f>
        <v>1902.7242</v>
      </c>
      <c r="S13" s="42"/>
      <c r="T13" s="42"/>
    </row>
    <row r="14" spans="1:10" ht="15.75">
      <c r="A14" s="43" t="s">
        <v>84</v>
      </c>
      <c r="B14" s="36" t="s">
        <v>97</v>
      </c>
      <c r="D14" s="38" t="s">
        <v>99</v>
      </c>
      <c r="E14" s="43" t="s">
        <v>70</v>
      </c>
      <c r="F14" s="44" t="s">
        <v>98</v>
      </c>
      <c r="G14" s="43">
        <v>1</v>
      </c>
      <c r="H14" s="41">
        <v>19.99</v>
      </c>
      <c r="I14" s="46"/>
      <c r="J14" s="47">
        <f t="shared" si="0"/>
        <v>951.1241999999999</v>
      </c>
    </row>
    <row r="15" spans="1:20" ht="15.75">
      <c r="A15" s="48" t="s">
        <v>115</v>
      </c>
      <c r="B15" s="13" t="s">
        <v>110</v>
      </c>
      <c r="C15" s="43"/>
      <c r="D15" s="38" t="s">
        <v>113</v>
      </c>
      <c r="E15" s="11" t="s">
        <v>111</v>
      </c>
      <c r="F15" s="11" t="s">
        <v>112</v>
      </c>
      <c r="G15" s="24">
        <v>1</v>
      </c>
      <c r="H15" s="32">
        <v>16.99</v>
      </c>
      <c r="I15" s="49">
        <f>G15*H15*39*1.17</f>
        <v>775.2536999999999</v>
      </c>
      <c r="J15" s="50"/>
      <c r="S15" s="42"/>
      <c r="T15" s="42"/>
    </row>
    <row r="16" spans="1:20" ht="15.75">
      <c r="A16" s="48" t="s">
        <v>115</v>
      </c>
      <c r="B16" s="13" t="s">
        <v>110</v>
      </c>
      <c r="D16" s="38" t="s">
        <v>114</v>
      </c>
      <c r="E16" s="43" t="s">
        <v>12</v>
      </c>
      <c r="F16" s="11" t="s">
        <v>112</v>
      </c>
      <c r="G16" s="24">
        <v>1</v>
      </c>
      <c r="H16" s="32">
        <v>9.99</v>
      </c>
      <c r="I16" s="49">
        <f>G16*H16*39*1.17</f>
        <v>455.8437</v>
      </c>
      <c r="J16" s="50"/>
      <c r="L16" s="43"/>
      <c r="M16" s="43"/>
      <c r="N16" s="43"/>
      <c r="O16" s="43"/>
      <c r="P16" s="43"/>
      <c r="Q16" s="43"/>
      <c r="R16" s="43"/>
      <c r="S16" s="46"/>
      <c r="T16" s="46"/>
    </row>
    <row r="17" spans="1:20" ht="15.75">
      <c r="A17" s="43" t="s">
        <v>116</v>
      </c>
      <c r="B17" s="13" t="s">
        <v>117</v>
      </c>
      <c r="C17" s="43"/>
      <c r="D17" s="51" t="s">
        <v>118</v>
      </c>
      <c r="E17" s="43" t="s">
        <v>119</v>
      </c>
      <c r="F17" s="43" t="s">
        <v>120</v>
      </c>
      <c r="G17" s="24">
        <v>1</v>
      </c>
      <c r="H17" s="32">
        <v>43.99</v>
      </c>
      <c r="I17" s="50"/>
      <c r="J17" s="52">
        <f t="shared" si="0"/>
        <v>2093.0442000000003</v>
      </c>
      <c r="L17" s="43"/>
      <c r="M17" s="43"/>
      <c r="N17" s="43"/>
      <c r="O17" s="43"/>
      <c r="P17" s="43"/>
      <c r="Q17" s="43"/>
      <c r="R17" s="43"/>
      <c r="S17" s="46"/>
      <c r="T17" s="46"/>
    </row>
    <row r="18" spans="1:20" ht="15">
      <c r="A18" s="43" t="s">
        <v>151</v>
      </c>
      <c r="B18" s="13" t="s">
        <v>152</v>
      </c>
      <c r="C18" s="11" t="s">
        <v>153</v>
      </c>
      <c r="D18" s="11" t="s">
        <v>154</v>
      </c>
      <c r="E18" s="43" t="s">
        <v>77</v>
      </c>
      <c r="F18" s="11" t="s">
        <v>167</v>
      </c>
      <c r="G18" s="24">
        <v>1</v>
      </c>
      <c r="H18" s="32">
        <v>19.99</v>
      </c>
      <c r="I18" s="49"/>
      <c r="J18" s="52">
        <f t="shared" si="0"/>
        <v>951.1241999999999</v>
      </c>
      <c r="L18" s="13"/>
      <c r="M18" s="43"/>
      <c r="N18" s="43"/>
      <c r="O18" s="43"/>
      <c r="P18" s="43"/>
      <c r="Q18" s="43"/>
      <c r="R18" s="45"/>
      <c r="S18" s="46"/>
      <c r="T18" s="46"/>
    </row>
    <row r="19" spans="1:20" ht="15.75">
      <c r="A19" s="43" t="s">
        <v>29</v>
      </c>
      <c r="B19" s="13" t="s">
        <v>36</v>
      </c>
      <c r="C19" s="43" t="s">
        <v>37</v>
      </c>
      <c r="D19" s="38" t="s">
        <v>94</v>
      </c>
      <c r="E19" s="43" t="s">
        <v>38</v>
      </c>
      <c r="F19" s="11" t="s">
        <v>93</v>
      </c>
      <c r="G19" s="24">
        <v>1</v>
      </c>
      <c r="H19" s="32">
        <v>12.99</v>
      </c>
      <c r="I19" s="49">
        <f>G19*H19*39*1.17</f>
        <v>592.7337</v>
      </c>
      <c r="J19" s="50"/>
      <c r="L19" s="43"/>
      <c r="M19" s="43"/>
      <c r="N19" s="43"/>
      <c r="O19" s="43"/>
      <c r="P19" s="43"/>
      <c r="Q19" s="43"/>
      <c r="R19" s="43"/>
      <c r="S19" s="46"/>
      <c r="T19" s="46"/>
    </row>
    <row r="20" spans="1:20" ht="15">
      <c r="A20" s="24" t="s">
        <v>29</v>
      </c>
      <c r="B20" s="6" t="s">
        <v>30</v>
      </c>
      <c r="C20" s="24" t="s">
        <v>31</v>
      </c>
      <c r="D20" s="24" t="s">
        <v>32</v>
      </c>
      <c r="E20" s="24" t="s">
        <v>12</v>
      </c>
      <c r="F20" s="24" t="s">
        <v>95</v>
      </c>
      <c r="G20" s="24">
        <v>1</v>
      </c>
      <c r="H20" s="32">
        <v>12.99</v>
      </c>
      <c r="I20" s="33">
        <f>G20*H20*39*1.17</f>
        <v>592.7337</v>
      </c>
      <c r="J20" s="34"/>
      <c r="L20" s="24"/>
      <c r="M20" s="24"/>
      <c r="N20" s="24"/>
      <c r="O20" s="24"/>
      <c r="P20" s="24"/>
      <c r="Q20" s="24"/>
      <c r="R20" s="32"/>
      <c r="S20" s="34"/>
      <c r="T20" s="34"/>
    </row>
    <row r="21" spans="1:20" ht="15">
      <c r="A21" s="43" t="s">
        <v>29</v>
      </c>
      <c r="B21" s="6" t="s">
        <v>33</v>
      </c>
      <c r="C21" s="24" t="s">
        <v>34</v>
      </c>
      <c r="D21" s="11" t="s">
        <v>35</v>
      </c>
      <c r="E21" s="24" t="s">
        <v>12</v>
      </c>
      <c r="F21" s="11" t="s">
        <v>149</v>
      </c>
      <c r="G21" s="24">
        <v>1</v>
      </c>
      <c r="H21" s="32">
        <v>6.99</v>
      </c>
      <c r="I21" s="33">
        <f>G21*H21*39*1.17</f>
        <v>318.95369999999997</v>
      </c>
      <c r="J21" s="34"/>
      <c r="L21" s="24"/>
      <c r="M21" s="24"/>
      <c r="N21" s="24"/>
      <c r="O21" s="24"/>
      <c r="P21" s="24"/>
      <c r="Q21" s="24"/>
      <c r="R21" s="32"/>
      <c r="S21" s="34"/>
      <c r="T21" s="34"/>
    </row>
    <row r="22" spans="1:20" ht="15.75">
      <c r="A22" s="43" t="s">
        <v>43</v>
      </c>
      <c r="B22" s="6" t="s">
        <v>44</v>
      </c>
      <c r="C22" s="23" t="s">
        <v>45</v>
      </c>
      <c r="D22" s="11" t="s">
        <v>46</v>
      </c>
      <c r="E22" s="24" t="s">
        <v>12</v>
      </c>
      <c r="F22" s="24" t="s">
        <v>92</v>
      </c>
      <c r="G22" s="24">
        <v>1</v>
      </c>
      <c r="H22" s="32">
        <v>14.99</v>
      </c>
      <c r="I22" s="33"/>
      <c r="J22" s="53">
        <f>G22*H22*39*1.22</f>
        <v>713.2242</v>
      </c>
      <c r="L22" s="24"/>
      <c r="M22" s="24"/>
      <c r="N22" s="24"/>
      <c r="O22" s="24"/>
      <c r="P22" s="24"/>
      <c r="Q22" s="24"/>
      <c r="R22" s="32"/>
      <c r="S22" s="34"/>
      <c r="T22" s="34"/>
    </row>
    <row r="23" spans="1:20" ht="15.75">
      <c r="A23" s="24" t="s">
        <v>43</v>
      </c>
      <c r="B23" s="6" t="s">
        <v>122</v>
      </c>
      <c r="C23" s="20" t="s">
        <v>123</v>
      </c>
      <c r="D23" s="11" t="s">
        <v>124</v>
      </c>
      <c r="E23" s="24" t="s">
        <v>12</v>
      </c>
      <c r="F23" s="20" t="s">
        <v>128</v>
      </c>
      <c r="G23" s="24">
        <v>1</v>
      </c>
      <c r="H23" s="32">
        <v>11.99</v>
      </c>
      <c r="I23" s="33"/>
      <c r="J23" s="53">
        <f>G23*H23*39*1.22</f>
        <v>570.4842</v>
      </c>
      <c r="L23" s="24"/>
      <c r="M23" s="24"/>
      <c r="N23" s="24"/>
      <c r="O23" s="24"/>
      <c r="P23" s="24"/>
      <c r="Q23" s="24"/>
      <c r="R23" s="32"/>
      <c r="S23" s="34"/>
      <c r="T23" s="34"/>
    </row>
    <row r="24" spans="1:20" ht="15.75">
      <c r="A24" s="54" t="s">
        <v>72</v>
      </c>
      <c r="B24" s="5" t="s">
        <v>104</v>
      </c>
      <c r="C24" s="14"/>
      <c r="D24" s="38" t="s">
        <v>106</v>
      </c>
      <c r="E24" s="5" t="s">
        <v>70</v>
      </c>
      <c r="F24" s="15" t="s">
        <v>105</v>
      </c>
      <c r="G24" s="5">
        <v>1</v>
      </c>
      <c r="H24" s="8">
        <v>19.5</v>
      </c>
      <c r="I24" s="9">
        <f aca="true" t="shared" si="1" ref="I24:I30">G24*H24*39*0.9</f>
        <v>684.45</v>
      </c>
      <c r="J24" s="10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.75">
      <c r="A25" s="54" t="s">
        <v>72</v>
      </c>
      <c r="B25" s="5" t="s">
        <v>107</v>
      </c>
      <c r="C25" s="5"/>
      <c r="D25" s="18" t="s">
        <v>109</v>
      </c>
      <c r="E25" s="5" t="s">
        <v>70</v>
      </c>
      <c r="F25" s="12" t="s">
        <v>108</v>
      </c>
      <c r="G25" s="5">
        <v>1</v>
      </c>
      <c r="H25" s="8">
        <v>19.5</v>
      </c>
      <c r="I25" s="9">
        <f t="shared" si="1"/>
        <v>684.45</v>
      </c>
      <c r="J25" s="10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.75">
      <c r="A26" s="54" t="s">
        <v>72</v>
      </c>
      <c r="B26" s="6" t="s">
        <v>69</v>
      </c>
      <c r="C26" s="24"/>
      <c r="D26" s="55" t="s">
        <v>156</v>
      </c>
      <c r="E26" s="24" t="s">
        <v>70</v>
      </c>
      <c r="F26" s="12" t="s">
        <v>155</v>
      </c>
      <c r="G26" s="24">
        <v>1</v>
      </c>
      <c r="H26" s="32">
        <v>5.3</v>
      </c>
      <c r="I26" s="33">
        <f t="shared" si="1"/>
        <v>186.03</v>
      </c>
      <c r="J26" s="34"/>
      <c r="L26" s="24"/>
      <c r="M26" s="24"/>
      <c r="N26" s="24"/>
      <c r="O26" s="24"/>
      <c r="P26" s="24"/>
      <c r="Q26" s="24"/>
      <c r="R26" s="24"/>
      <c r="S26" s="34"/>
      <c r="T26" s="34"/>
    </row>
    <row r="27" spans="1:20" ht="15.75">
      <c r="A27" s="54" t="s">
        <v>72</v>
      </c>
      <c r="B27" s="6" t="s">
        <v>69</v>
      </c>
      <c r="C27" s="24"/>
      <c r="D27" s="38" t="s">
        <v>156</v>
      </c>
      <c r="E27" s="24" t="s">
        <v>70</v>
      </c>
      <c r="F27" s="12" t="s">
        <v>157</v>
      </c>
      <c r="G27" s="24">
        <v>1</v>
      </c>
      <c r="H27" s="32">
        <v>5.3</v>
      </c>
      <c r="I27" s="33">
        <f t="shared" si="1"/>
        <v>186.03</v>
      </c>
      <c r="J27" s="34"/>
      <c r="L27" s="24"/>
      <c r="M27" s="24"/>
      <c r="N27" s="24"/>
      <c r="O27" s="24"/>
      <c r="P27" s="24"/>
      <c r="Q27" s="24"/>
      <c r="R27" s="24"/>
      <c r="S27" s="34"/>
      <c r="T27" s="34"/>
    </row>
    <row r="28" spans="1:20" ht="15.75">
      <c r="A28" s="54" t="s">
        <v>72</v>
      </c>
      <c r="B28" s="6" t="s">
        <v>69</v>
      </c>
      <c r="C28" s="24"/>
      <c r="D28" s="55" t="s">
        <v>156</v>
      </c>
      <c r="E28" s="24" t="s">
        <v>70</v>
      </c>
      <c r="F28" s="12" t="s">
        <v>160</v>
      </c>
      <c r="G28" s="24">
        <v>1</v>
      </c>
      <c r="H28" s="32">
        <v>5.3</v>
      </c>
      <c r="I28" s="33">
        <f t="shared" si="1"/>
        <v>186.03</v>
      </c>
      <c r="J28" s="34"/>
      <c r="L28" s="24"/>
      <c r="M28" s="24"/>
      <c r="N28" s="24"/>
      <c r="O28" s="24"/>
      <c r="P28" s="24"/>
      <c r="Q28" s="24"/>
      <c r="R28" s="24"/>
      <c r="S28" s="34"/>
      <c r="T28" s="34"/>
    </row>
    <row r="29" spans="1:20" ht="15.75">
      <c r="A29" s="54" t="s">
        <v>72</v>
      </c>
      <c r="B29" s="6" t="s">
        <v>69</v>
      </c>
      <c r="C29" s="24"/>
      <c r="D29" s="38" t="s">
        <v>159</v>
      </c>
      <c r="E29" s="24" t="s">
        <v>12</v>
      </c>
      <c r="F29" s="56" t="s">
        <v>161</v>
      </c>
      <c r="G29" s="24">
        <v>1</v>
      </c>
      <c r="H29" s="32">
        <v>5.3</v>
      </c>
      <c r="I29" s="33">
        <f t="shared" si="1"/>
        <v>186.03</v>
      </c>
      <c r="J29" s="34"/>
      <c r="L29" s="24"/>
      <c r="M29" s="24"/>
      <c r="N29" s="24"/>
      <c r="O29" s="24"/>
      <c r="P29" s="24"/>
      <c r="Q29" s="24"/>
      <c r="R29" s="24"/>
      <c r="S29" s="34"/>
      <c r="T29" s="34"/>
    </row>
    <row r="30" spans="1:20" ht="15.75">
      <c r="A30" s="54" t="s">
        <v>72</v>
      </c>
      <c r="B30" s="6" t="s">
        <v>69</v>
      </c>
      <c r="C30" s="24"/>
      <c r="D30" s="38" t="s">
        <v>159</v>
      </c>
      <c r="E30" s="24" t="s">
        <v>12</v>
      </c>
      <c r="F30" s="12" t="s">
        <v>158</v>
      </c>
      <c r="G30" s="24">
        <v>1</v>
      </c>
      <c r="H30" s="32">
        <v>5.3</v>
      </c>
      <c r="I30" s="33">
        <f t="shared" si="1"/>
        <v>186.03</v>
      </c>
      <c r="J30" s="34"/>
      <c r="L30" s="24"/>
      <c r="M30" s="24"/>
      <c r="O30" s="24"/>
      <c r="P30" s="24"/>
      <c r="Q30" s="24"/>
      <c r="R30" s="24"/>
      <c r="S30" s="34"/>
      <c r="T30" s="34"/>
    </row>
    <row r="31" spans="1:20" ht="15.75">
      <c r="A31" s="54" t="s">
        <v>72</v>
      </c>
      <c r="B31" s="6" t="s">
        <v>100</v>
      </c>
      <c r="C31" s="24"/>
      <c r="D31" s="55" t="s">
        <v>102</v>
      </c>
      <c r="E31" s="24" t="s">
        <v>103</v>
      </c>
      <c r="F31" s="24" t="s">
        <v>101</v>
      </c>
      <c r="G31" s="24">
        <v>1</v>
      </c>
      <c r="H31" s="32">
        <v>19.99</v>
      </c>
      <c r="I31" s="33">
        <f>G31*H31*39*1.17</f>
        <v>912.1436999999999</v>
      </c>
      <c r="J31" s="3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">
      <c r="A32" s="24" t="s">
        <v>39</v>
      </c>
      <c r="B32" s="6" t="s">
        <v>40</v>
      </c>
      <c r="C32" s="22" t="s">
        <v>41</v>
      </c>
      <c r="D32" s="24" t="s">
        <v>42</v>
      </c>
      <c r="E32" s="24" t="s">
        <v>12</v>
      </c>
      <c r="F32" s="22" t="s">
        <v>162</v>
      </c>
      <c r="G32" s="24">
        <v>1</v>
      </c>
      <c r="H32" s="32">
        <v>29.5</v>
      </c>
      <c r="I32" s="34"/>
      <c r="J32" s="53">
        <f>G32*H32*39*0.94</f>
        <v>1081.47</v>
      </c>
      <c r="L32" s="24"/>
      <c r="M32" s="24"/>
      <c r="N32" s="24"/>
      <c r="O32" s="24"/>
      <c r="P32" s="24"/>
      <c r="Q32" s="24"/>
      <c r="R32" s="24"/>
      <c r="S32" s="34"/>
      <c r="T32" s="34"/>
    </row>
    <row r="33" spans="1:20" ht="15">
      <c r="A33" s="24" t="s">
        <v>142</v>
      </c>
      <c r="B33" s="13" t="s">
        <v>145</v>
      </c>
      <c r="C33" s="43" t="s">
        <v>146</v>
      </c>
      <c r="D33" s="11" t="s">
        <v>147</v>
      </c>
      <c r="E33" s="57">
        <v>6</v>
      </c>
      <c r="F33" s="11" t="s">
        <v>148</v>
      </c>
      <c r="G33" s="57">
        <v>1</v>
      </c>
      <c r="H33" s="45">
        <v>48.99</v>
      </c>
      <c r="I33" s="58">
        <f>G33*H33*39*1.17</f>
        <v>2235.4137</v>
      </c>
      <c r="J33" s="59"/>
      <c r="L33" s="43"/>
      <c r="M33" s="43"/>
      <c r="N33" s="43"/>
      <c r="O33" s="43"/>
      <c r="P33" s="43"/>
      <c r="Q33" s="43"/>
      <c r="R33" s="45"/>
      <c r="S33" s="46"/>
      <c r="T33" s="46"/>
    </row>
    <row r="34" spans="1:20" ht="15">
      <c r="A34" s="43" t="s">
        <v>142</v>
      </c>
      <c r="B34" s="36" t="s">
        <v>117</v>
      </c>
      <c r="C34" s="43" t="s">
        <v>143</v>
      </c>
      <c r="D34" s="11" t="s">
        <v>118</v>
      </c>
      <c r="E34" s="57" t="s">
        <v>12</v>
      </c>
      <c r="F34" s="43" t="s">
        <v>144</v>
      </c>
      <c r="G34" s="57">
        <v>1</v>
      </c>
      <c r="H34" s="41">
        <v>43.99</v>
      </c>
      <c r="I34" s="58">
        <f>G34*H34*39*1.17</f>
        <v>2007.2637</v>
      </c>
      <c r="J34" s="59">
        <f>4243-4262</f>
        <v>-19</v>
      </c>
      <c r="L34" s="13"/>
      <c r="R34" s="41"/>
      <c r="S34" s="42"/>
      <c r="T34" s="42"/>
    </row>
    <row r="35" spans="1:20" ht="15.75">
      <c r="A35" s="5" t="s">
        <v>121</v>
      </c>
      <c r="B35" s="5" t="s">
        <v>85</v>
      </c>
      <c r="C35" s="5"/>
      <c r="D35" s="55" t="s">
        <v>86</v>
      </c>
      <c r="E35" s="14" t="s">
        <v>70</v>
      </c>
      <c r="F35" s="12" t="s">
        <v>87</v>
      </c>
      <c r="G35" s="5">
        <v>1</v>
      </c>
      <c r="H35" s="8">
        <v>29.5</v>
      </c>
      <c r="I35" s="9">
        <f>G35*H35*39*0.9</f>
        <v>1035.45</v>
      </c>
      <c r="J35" s="42"/>
      <c r="L35" s="24"/>
      <c r="M35" s="24"/>
      <c r="N35" s="24"/>
      <c r="O35" s="24"/>
      <c r="P35" s="24"/>
      <c r="Q35" s="24"/>
      <c r="R35" s="24"/>
      <c r="S35" s="24"/>
      <c r="T35" s="24"/>
    </row>
    <row r="36" spans="1:6" ht="15">
      <c r="A36" s="25" t="s">
        <v>347</v>
      </c>
      <c r="F36" s="96" t="s">
        <v>588</v>
      </c>
    </row>
    <row r="37" spans="1:20" ht="15.75">
      <c r="A37" s="11" t="s">
        <v>84</v>
      </c>
      <c r="B37" s="6" t="s">
        <v>83</v>
      </c>
      <c r="C37" s="24"/>
      <c r="D37" s="73" t="s">
        <v>168</v>
      </c>
      <c r="E37" s="24">
        <v>4</v>
      </c>
      <c r="F37" s="74" t="s">
        <v>171</v>
      </c>
      <c r="G37" s="24">
        <v>1</v>
      </c>
      <c r="H37" s="32">
        <v>29.99</v>
      </c>
      <c r="I37" s="34"/>
      <c r="J37" s="53">
        <f>G37*H37*40*1.22</f>
        <v>1463.512</v>
      </c>
      <c r="K37" s="35"/>
      <c r="S37" s="42"/>
      <c r="T37" s="42"/>
    </row>
    <row r="38" spans="1:10" ht="15">
      <c r="A38" s="11" t="s">
        <v>172</v>
      </c>
      <c r="B38" s="36" t="s">
        <v>173</v>
      </c>
      <c r="C38" s="43"/>
      <c r="D38" s="43" t="s">
        <v>174</v>
      </c>
      <c r="E38" s="43" t="s">
        <v>70</v>
      </c>
      <c r="F38" s="43" t="s">
        <v>175</v>
      </c>
      <c r="G38" s="43">
        <v>1</v>
      </c>
      <c r="H38" s="45">
        <v>28</v>
      </c>
      <c r="I38" s="75">
        <v>400</v>
      </c>
      <c r="J38" s="47">
        <f>G38*H38*40*0.94-I38</f>
        <v>652.8</v>
      </c>
    </row>
    <row r="39" spans="1:10" ht="15">
      <c r="A39" s="43" t="s">
        <v>172</v>
      </c>
      <c r="B39" s="13" t="s">
        <v>173</v>
      </c>
      <c r="C39" s="43"/>
      <c r="D39" s="11" t="s">
        <v>176</v>
      </c>
      <c r="E39" s="24" t="s">
        <v>12</v>
      </c>
      <c r="F39" s="11" t="s">
        <v>175</v>
      </c>
      <c r="G39" s="43">
        <v>1</v>
      </c>
      <c r="H39" s="45">
        <v>21</v>
      </c>
      <c r="I39" s="46"/>
      <c r="J39" s="47">
        <f>G39*H39*40*0.94</f>
        <v>789.5999999999999</v>
      </c>
    </row>
    <row r="40" spans="1:10" ht="15">
      <c r="A40" s="11" t="s">
        <v>172</v>
      </c>
      <c r="B40" s="13" t="s">
        <v>177</v>
      </c>
      <c r="C40" s="43"/>
      <c r="D40" s="11" t="s">
        <v>178</v>
      </c>
      <c r="E40" s="43" t="s">
        <v>70</v>
      </c>
      <c r="F40" s="11" t="s">
        <v>179</v>
      </c>
      <c r="G40" s="43">
        <v>1</v>
      </c>
      <c r="H40" s="45">
        <v>25</v>
      </c>
      <c r="I40" s="50"/>
      <c r="J40" s="47">
        <f>G40*H40*40*0.94</f>
        <v>940</v>
      </c>
    </row>
    <row r="41" spans="1:10" ht="15">
      <c r="A41" s="24" t="s">
        <v>172</v>
      </c>
      <c r="B41" s="6" t="s">
        <v>177</v>
      </c>
      <c r="C41" s="24"/>
      <c r="D41" s="24" t="s">
        <v>180</v>
      </c>
      <c r="E41" s="24" t="s">
        <v>70</v>
      </c>
      <c r="F41" s="24" t="s">
        <v>179</v>
      </c>
      <c r="G41" s="24">
        <v>1</v>
      </c>
      <c r="H41" s="32">
        <v>14</v>
      </c>
      <c r="I41" s="34"/>
      <c r="J41" s="47">
        <f>G41*H41*40*0.94</f>
        <v>526.4</v>
      </c>
    </row>
    <row r="42" spans="1:10" ht="15">
      <c r="A42" s="24" t="s">
        <v>29</v>
      </c>
      <c r="B42" s="6" t="s">
        <v>181</v>
      </c>
      <c r="C42" s="24" t="s">
        <v>182</v>
      </c>
      <c r="D42" s="24" t="s">
        <v>183</v>
      </c>
      <c r="E42" s="24" t="s">
        <v>184</v>
      </c>
      <c r="F42" s="24" t="s">
        <v>185</v>
      </c>
      <c r="G42" s="24">
        <v>1</v>
      </c>
      <c r="H42" s="32">
        <v>39.5</v>
      </c>
      <c r="I42" s="33">
        <f>G42*H42*40*0.9</f>
        <v>1422</v>
      </c>
      <c r="J42" s="34">
        <f>I42-1386</f>
        <v>36</v>
      </c>
    </row>
    <row r="43" spans="1:10" ht="15">
      <c r="A43" s="24" t="s">
        <v>29</v>
      </c>
      <c r="B43" s="6" t="s">
        <v>186</v>
      </c>
      <c r="C43" s="24" t="s">
        <v>187</v>
      </c>
      <c r="D43" s="24" t="s">
        <v>188</v>
      </c>
      <c r="E43" s="24" t="s">
        <v>12</v>
      </c>
      <c r="F43" s="24" t="s">
        <v>189</v>
      </c>
      <c r="G43" s="24">
        <v>1</v>
      </c>
      <c r="H43" s="32">
        <v>29.5</v>
      </c>
      <c r="I43" s="33">
        <f>G43*H43*40*0.9</f>
        <v>1062</v>
      </c>
      <c r="J43" s="34">
        <f>I43-1035</f>
        <v>27</v>
      </c>
    </row>
    <row r="44" spans="1:10" ht="15.75">
      <c r="A44" s="24" t="s">
        <v>29</v>
      </c>
      <c r="B44" s="6" t="s">
        <v>190</v>
      </c>
      <c r="C44" s="24"/>
      <c r="D44" s="55" t="s">
        <v>191</v>
      </c>
      <c r="E44" s="24" t="s">
        <v>38</v>
      </c>
      <c r="F44" s="24" t="s">
        <v>93</v>
      </c>
      <c r="G44" s="24">
        <v>1</v>
      </c>
      <c r="H44" s="32">
        <v>12.99</v>
      </c>
      <c r="I44" s="33">
        <f>G44*H44*40*1.17</f>
        <v>607.932</v>
      </c>
      <c r="J44" s="34">
        <f>I44-593</f>
        <v>14.932000000000016</v>
      </c>
    </row>
    <row r="45" spans="1:20" ht="15.75">
      <c r="A45" s="24" t="s">
        <v>10</v>
      </c>
      <c r="B45" s="6" t="s">
        <v>11</v>
      </c>
      <c r="C45" s="24"/>
      <c r="D45" s="73" t="s">
        <v>15</v>
      </c>
      <c r="E45" s="24" t="s">
        <v>12</v>
      </c>
      <c r="F45" s="24" t="s">
        <v>55</v>
      </c>
      <c r="G45" s="24">
        <v>1</v>
      </c>
      <c r="H45" s="32">
        <v>5.3</v>
      </c>
      <c r="I45" s="34"/>
      <c r="J45" s="47">
        <f>G45*H45*40*0.94</f>
        <v>199.28</v>
      </c>
      <c r="R45" s="41"/>
      <c r="S45" s="42"/>
      <c r="T45" s="42"/>
    </row>
    <row r="46" spans="1:20" ht="15">
      <c r="A46" s="24" t="s">
        <v>10</v>
      </c>
      <c r="B46" s="6" t="s">
        <v>13</v>
      </c>
      <c r="C46" s="24"/>
      <c r="D46" s="24" t="s">
        <v>14</v>
      </c>
      <c r="E46" s="24" t="s">
        <v>12</v>
      </c>
      <c r="F46" s="24" t="s">
        <v>138</v>
      </c>
      <c r="G46" s="24">
        <v>1</v>
      </c>
      <c r="H46" s="32">
        <v>5.3</v>
      </c>
      <c r="I46" s="34"/>
      <c r="J46" s="47">
        <f>G46*H46*40*0.94</f>
        <v>199.28</v>
      </c>
      <c r="R46" s="41"/>
      <c r="S46" s="42"/>
      <c r="T46" s="42"/>
    </row>
    <row r="47" spans="1:20" ht="15">
      <c r="A47" s="24" t="s">
        <v>10</v>
      </c>
      <c r="B47" s="6" t="s">
        <v>13</v>
      </c>
      <c r="C47" s="24"/>
      <c r="D47" s="11" t="s">
        <v>14</v>
      </c>
      <c r="E47" s="24" t="s">
        <v>12</v>
      </c>
      <c r="F47" s="24" t="s">
        <v>139</v>
      </c>
      <c r="G47" s="24">
        <v>1</v>
      </c>
      <c r="H47" s="32">
        <v>5.3</v>
      </c>
      <c r="I47" s="34"/>
      <c r="J47" s="47">
        <f>G47*H47*40*0.94</f>
        <v>199.28</v>
      </c>
      <c r="L47" s="24"/>
      <c r="M47" s="24"/>
      <c r="N47" s="24"/>
      <c r="O47" s="24"/>
      <c r="P47" s="24"/>
      <c r="Q47" s="24"/>
      <c r="R47" s="32"/>
      <c r="S47" s="34"/>
      <c r="T47" s="34"/>
    </row>
    <row r="48" spans="1:20" ht="15.75">
      <c r="A48" s="24" t="s">
        <v>10</v>
      </c>
      <c r="B48" s="6" t="s">
        <v>16</v>
      </c>
      <c r="C48" s="24"/>
      <c r="D48" s="73" t="s">
        <v>17</v>
      </c>
      <c r="E48" s="24" t="s">
        <v>12</v>
      </c>
      <c r="F48" s="76" t="s">
        <v>140</v>
      </c>
      <c r="G48" s="24">
        <v>1</v>
      </c>
      <c r="H48" s="32">
        <v>5.3</v>
      </c>
      <c r="I48" s="34"/>
      <c r="J48" s="47">
        <f>G48*H48*40*0.94</f>
        <v>199.28</v>
      </c>
      <c r="L48" s="24"/>
      <c r="M48" s="24"/>
      <c r="N48" s="24"/>
      <c r="O48" s="24"/>
      <c r="P48" s="24"/>
      <c r="Q48" s="24"/>
      <c r="R48" s="24"/>
      <c r="S48" s="34"/>
      <c r="T48" s="34"/>
    </row>
    <row r="49" spans="1:20" ht="15">
      <c r="A49" s="24" t="s">
        <v>192</v>
      </c>
      <c r="B49" s="6" t="s">
        <v>193</v>
      </c>
      <c r="C49" s="24"/>
      <c r="D49" s="77" t="s">
        <v>194</v>
      </c>
      <c r="E49" s="24" t="s">
        <v>63</v>
      </c>
      <c r="F49" s="24" t="s">
        <v>195</v>
      </c>
      <c r="G49" s="24">
        <v>1</v>
      </c>
      <c r="H49" s="32">
        <v>10.99</v>
      </c>
      <c r="I49" s="34"/>
      <c r="J49" s="53">
        <f>G49*H49*40*1.22</f>
        <v>536.312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>
      <c r="A50" s="24" t="s">
        <v>192</v>
      </c>
      <c r="B50" s="6" t="s">
        <v>196</v>
      </c>
      <c r="C50" s="24"/>
      <c r="D50" s="11" t="s">
        <v>197</v>
      </c>
      <c r="E50" s="54" t="s">
        <v>70</v>
      </c>
      <c r="F50" s="11" t="s">
        <v>198</v>
      </c>
      <c r="G50" s="24">
        <v>1</v>
      </c>
      <c r="H50" s="32">
        <v>9.99</v>
      </c>
      <c r="I50" s="34"/>
      <c r="J50" s="53">
        <f>G50*H50*40*1.22</f>
        <v>487.512</v>
      </c>
      <c r="L50" s="24"/>
      <c r="M50" s="24"/>
      <c r="N50" s="24"/>
      <c r="O50" s="24"/>
      <c r="P50" s="24"/>
      <c r="Q50" s="24"/>
      <c r="R50" s="24"/>
      <c r="S50" s="24"/>
      <c r="T50" s="24"/>
    </row>
    <row r="51" spans="1:10" ht="15">
      <c r="A51" s="61" t="s">
        <v>199</v>
      </c>
      <c r="B51" s="78" t="s">
        <v>200</v>
      </c>
      <c r="C51" s="61"/>
      <c r="D51" s="61" t="s">
        <v>201</v>
      </c>
      <c r="E51" s="61" t="s">
        <v>70</v>
      </c>
      <c r="F51" s="61" t="s">
        <v>202</v>
      </c>
      <c r="G51" s="61">
        <v>1</v>
      </c>
      <c r="H51" s="62">
        <v>19.99</v>
      </c>
      <c r="I51" s="50"/>
      <c r="J51" s="53">
        <f>G51*H51*40*1.22</f>
        <v>975.5119999999998</v>
      </c>
    </row>
    <row r="52" spans="1:10" ht="15">
      <c r="A52" s="61" t="s">
        <v>199</v>
      </c>
      <c r="B52" s="78" t="s">
        <v>203</v>
      </c>
      <c r="C52" s="61"/>
      <c r="D52" s="61" t="s">
        <v>204</v>
      </c>
      <c r="E52" s="61" t="s">
        <v>70</v>
      </c>
      <c r="F52" s="61" t="s">
        <v>205</v>
      </c>
      <c r="G52" s="61">
        <v>1</v>
      </c>
      <c r="H52" s="62">
        <v>7.99</v>
      </c>
      <c r="I52" s="50"/>
      <c r="J52" s="53">
        <f>G52*H52*40*1.22</f>
        <v>389.91200000000003</v>
      </c>
    </row>
    <row r="53" spans="1:20" ht="15.75">
      <c r="A53" s="79" t="s">
        <v>43</v>
      </c>
      <c r="B53" s="80" t="s">
        <v>125</v>
      </c>
      <c r="C53" s="81" t="s">
        <v>126</v>
      </c>
      <c r="D53" s="79" t="s">
        <v>127</v>
      </c>
      <c r="E53" s="79" t="s">
        <v>12</v>
      </c>
      <c r="F53" s="81" t="s">
        <v>129</v>
      </c>
      <c r="G53" s="79">
        <v>1</v>
      </c>
      <c r="H53" s="82">
        <v>6.99</v>
      </c>
      <c r="I53" s="83"/>
      <c r="J53" s="53">
        <f>G53*H53*40*1.22</f>
        <v>341.112</v>
      </c>
      <c r="K53" s="84"/>
      <c r="L53" s="85"/>
      <c r="M53" s="86"/>
      <c r="N53" s="84"/>
      <c r="O53" s="84"/>
      <c r="P53" s="86"/>
      <c r="Q53" s="84"/>
      <c r="R53" s="87"/>
      <c r="S53" s="88"/>
      <c r="T53" s="88"/>
    </row>
    <row r="54" spans="1:10" ht="15">
      <c r="A54" s="61" t="s">
        <v>206</v>
      </c>
      <c r="B54" s="78" t="s">
        <v>207</v>
      </c>
      <c r="C54" s="61" t="s">
        <v>208</v>
      </c>
      <c r="D54" s="61" t="s">
        <v>209</v>
      </c>
      <c r="E54" s="61" t="s">
        <v>210</v>
      </c>
      <c r="F54" s="61" t="s">
        <v>211</v>
      </c>
      <c r="G54" s="61">
        <v>1</v>
      </c>
      <c r="H54" s="62">
        <v>29.5</v>
      </c>
      <c r="I54" s="49">
        <f>G54*H54*40*0.9</f>
        <v>1062</v>
      </c>
      <c r="J54" s="50">
        <f>I54-1035</f>
        <v>27</v>
      </c>
    </row>
    <row r="55" spans="1:10" ht="15.75">
      <c r="A55" s="61" t="s">
        <v>72</v>
      </c>
      <c r="B55" s="78" t="s">
        <v>212</v>
      </c>
      <c r="C55" s="61"/>
      <c r="D55" s="89" t="s">
        <v>213</v>
      </c>
      <c r="E55" s="61" t="s">
        <v>70</v>
      </c>
      <c r="F55" s="61" t="s">
        <v>214</v>
      </c>
      <c r="G55" s="61">
        <v>1</v>
      </c>
      <c r="H55" s="62">
        <v>19.99</v>
      </c>
      <c r="I55" s="49">
        <f>G55*H55*40*1.17</f>
        <v>935.5319999999998</v>
      </c>
      <c r="J55" s="50"/>
    </row>
    <row r="56" spans="1:10" ht="15.75">
      <c r="A56" s="61" t="s">
        <v>72</v>
      </c>
      <c r="B56" s="78" t="s">
        <v>215</v>
      </c>
      <c r="C56" s="61"/>
      <c r="D56" s="89" t="s">
        <v>216</v>
      </c>
      <c r="E56" s="61" t="s">
        <v>70</v>
      </c>
      <c r="F56" s="61" t="s">
        <v>217</v>
      </c>
      <c r="G56" s="61">
        <v>1</v>
      </c>
      <c r="H56" s="62">
        <v>14.99</v>
      </c>
      <c r="I56" s="49">
        <f>G56*H56*40*1.17</f>
        <v>701.532</v>
      </c>
      <c r="J56" s="50"/>
    </row>
    <row r="57" spans="1:10" ht="15">
      <c r="A57" s="90" t="s">
        <v>218</v>
      </c>
      <c r="B57" s="13" t="s">
        <v>219</v>
      </c>
      <c r="C57" s="90" t="s">
        <v>220</v>
      </c>
      <c r="D57" s="90" t="s">
        <v>221</v>
      </c>
      <c r="E57" s="11" t="s">
        <v>70</v>
      </c>
      <c r="F57" s="90" t="s">
        <v>222</v>
      </c>
      <c r="G57" s="90">
        <v>1</v>
      </c>
      <c r="H57" s="41">
        <v>25</v>
      </c>
      <c r="I57" s="91">
        <f>G57*H57*40*0.9</f>
        <v>900</v>
      </c>
      <c r="J57" s="92">
        <f>I57-878</f>
        <v>22</v>
      </c>
    </row>
    <row r="58" spans="1:10" ht="15">
      <c r="A58" s="43" t="s">
        <v>218</v>
      </c>
      <c r="B58" s="36" t="s">
        <v>223</v>
      </c>
      <c r="C58" s="11" t="s">
        <v>224</v>
      </c>
      <c r="D58" s="11" t="s">
        <v>225</v>
      </c>
      <c r="E58" s="43" t="s">
        <v>70</v>
      </c>
      <c r="F58" s="43" t="s">
        <v>226</v>
      </c>
      <c r="G58" s="11">
        <v>1</v>
      </c>
      <c r="H58" s="41">
        <v>25</v>
      </c>
      <c r="I58" s="91">
        <f aca="true" t="shared" si="2" ref="I58:I67">G58*H58*40*0.9</f>
        <v>900</v>
      </c>
      <c r="J58" s="92">
        <f>I58-878</f>
        <v>22</v>
      </c>
    </row>
    <row r="59" spans="1:20" ht="15">
      <c r="A59" s="54" t="s">
        <v>227</v>
      </c>
      <c r="B59" s="54" t="s">
        <v>228</v>
      </c>
      <c r="C59" s="54" t="s">
        <v>229</v>
      </c>
      <c r="D59" s="64" t="s">
        <v>230</v>
      </c>
      <c r="E59" s="54" t="s">
        <v>70</v>
      </c>
      <c r="F59" s="64" t="s">
        <v>231</v>
      </c>
      <c r="G59" s="54">
        <v>1</v>
      </c>
      <c r="H59" s="32">
        <v>5.3</v>
      </c>
      <c r="I59" s="91">
        <f t="shared" si="2"/>
        <v>190.8</v>
      </c>
      <c r="J59" s="34"/>
      <c r="L59" s="24"/>
      <c r="M59" s="24"/>
      <c r="N59" s="24"/>
      <c r="O59" s="24"/>
      <c r="P59" s="24"/>
      <c r="Q59" s="24"/>
      <c r="R59" s="24"/>
      <c r="S59" s="24"/>
      <c r="T59" s="24"/>
    </row>
    <row r="60" spans="1:10" ht="15">
      <c r="A60" s="64" t="s">
        <v>227</v>
      </c>
      <c r="B60" s="48" t="s">
        <v>232</v>
      </c>
      <c r="C60" s="48" t="s">
        <v>233</v>
      </c>
      <c r="D60" s="48" t="s">
        <v>234</v>
      </c>
      <c r="E60" s="48" t="s">
        <v>70</v>
      </c>
      <c r="F60" s="48" t="s">
        <v>96</v>
      </c>
      <c r="G60" s="48">
        <v>1</v>
      </c>
      <c r="H60" s="45">
        <v>5.3</v>
      </c>
      <c r="I60" s="91">
        <f t="shared" si="2"/>
        <v>190.8</v>
      </c>
      <c r="J60" s="34"/>
    </row>
    <row r="61" spans="1:10" ht="15">
      <c r="A61" s="64" t="s">
        <v>227</v>
      </c>
      <c r="B61" s="48" t="s">
        <v>235</v>
      </c>
      <c r="C61" s="64" t="s">
        <v>236</v>
      </c>
      <c r="D61" s="64" t="s">
        <v>17</v>
      </c>
      <c r="E61" s="48" t="s">
        <v>70</v>
      </c>
      <c r="F61" s="64" t="s">
        <v>231</v>
      </c>
      <c r="G61" s="64">
        <v>1</v>
      </c>
      <c r="H61" s="41">
        <v>5.3</v>
      </c>
      <c r="I61" s="91">
        <f t="shared" si="2"/>
        <v>190.8</v>
      </c>
      <c r="J61" s="34"/>
    </row>
    <row r="62" spans="1:10" ht="15">
      <c r="A62" s="48" t="s">
        <v>227</v>
      </c>
      <c r="B62" s="48" t="s">
        <v>237</v>
      </c>
      <c r="C62" s="64" t="s">
        <v>238</v>
      </c>
      <c r="D62" s="64" t="s">
        <v>239</v>
      </c>
      <c r="E62" s="48" t="s">
        <v>70</v>
      </c>
      <c r="F62" s="48" t="s">
        <v>240</v>
      </c>
      <c r="G62" s="64">
        <v>1</v>
      </c>
      <c r="H62" s="41">
        <v>5.3</v>
      </c>
      <c r="I62" s="91">
        <f t="shared" si="2"/>
        <v>190.8</v>
      </c>
      <c r="J62" s="34"/>
    </row>
    <row r="63" spans="1:10" ht="15">
      <c r="A63" s="64" t="s">
        <v>227</v>
      </c>
      <c r="B63" s="48" t="s">
        <v>228</v>
      </c>
      <c r="C63" s="64" t="s">
        <v>241</v>
      </c>
      <c r="D63" s="64" t="s">
        <v>230</v>
      </c>
      <c r="E63" s="64" t="s">
        <v>12</v>
      </c>
      <c r="F63" s="11" t="s">
        <v>242</v>
      </c>
      <c r="G63" s="64">
        <v>1</v>
      </c>
      <c r="H63" s="41">
        <v>5.3</v>
      </c>
      <c r="I63" s="91">
        <f t="shared" si="2"/>
        <v>190.8</v>
      </c>
      <c r="J63" s="34"/>
    </row>
    <row r="64" spans="1:10" ht="15">
      <c r="A64" s="64" t="s">
        <v>227</v>
      </c>
      <c r="B64" s="48" t="s">
        <v>243</v>
      </c>
      <c r="C64" s="64" t="s">
        <v>244</v>
      </c>
      <c r="D64" s="64" t="s">
        <v>245</v>
      </c>
      <c r="E64" s="64" t="s">
        <v>12</v>
      </c>
      <c r="F64" s="64" t="s">
        <v>246</v>
      </c>
      <c r="G64" s="64">
        <v>1</v>
      </c>
      <c r="H64" s="41">
        <v>5.3</v>
      </c>
      <c r="I64" s="91">
        <f t="shared" si="2"/>
        <v>190.8</v>
      </c>
      <c r="J64" s="34"/>
    </row>
    <row r="65" spans="1:10" ht="15">
      <c r="A65" s="64" t="s">
        <v>227</v>
      </c>
      <c r="B65" s="48" t="s">
        <v>243</v>
      </c>
      <c r="C65" s="64" t="s">
        <v>244</v>
      </c>
      <c r="D65" s="64"/>
      <c r="E65" s="48" t="s">
        <v>38</v>
      </c>
      <c r="F65" s="48" t="s">
        <v>246</v>
      </c>
      <c r="G65" s="48">
        <v>1</v>
      </c>
      <c r="H65" s="41">
        <v>5.3</v>
      </c>
      <c r="I65" s="91">
        <f t="shared" si="2"/>
        <v>190.8</v>
      </c>
      <c r="J65" s="34"/>
    </row>
    <row r="66" spans="1:10" ht="15">
      <c r="A66" s="48" t="s">
        <v>227</v>
      </c>
      <c r="B66" s="48" t="s">
        <v>228</v>
      </c>
      <c r="C66" s="64" t="s">
        <v>229</v>
      </c>
      <c r="D66" s="64" t="s">
        <v>230</v>
      </c>
      <c r="E66" s="48" t="s">
        <v>12</v>
      </c>
      <c r="F66" s="64" t="s">
        <v>231</v>
      </c>
      <c r="G66" s="64">
        <v>1</v>
      </c>
      <c r="H66" s="41">
        <v>5.3</v>
      </c>
      <c r="I66" s="91">
        <f t="shared" si="2"/>
        <v>190.8</v>
      </c>
      <c r="J66" s="34"/>
    </row>
    <row r="67" spans="1:20" s="84" customFormat="1" ht="15">
      <c r="A67" s="54" t="s">
        <v>227</v>
      </c>
      <c r="B67" s="54" t="s">
        <v>247</v>
      </c>
      <c r="C67" s="64" t="s">
        <v>238</v>
      </c>
      <c r="D67" s="64" t="s">
        <v>239</v>
      </c>
      <c r="E67" s="54" t="s">
        <v>12</v>
      </c>
      <c r="F67" s="64" t="s">
        <v>248</v>
      </c>
      <c r="G67" s="54">
        <v>1</v>
      </c>
      <c r="H67" s="32">
        <v>5.3</v>
      </c>
      <c r="I67" s="91">
        <f t="shared" si="2"/>
        <v>190.8</v>
      </c>
      <c r="J67" s="34"/>
      <c r="K67" s="11"/>
      <c r="L67" s="24"/>
      <c r="M67" s="11"/>
      <c r="N67" s="11"/>
      <c r="O67" s="24"/>
      <c r="P67" s="11"/>
      <c r="Q67" s="24"/>
      <c r="R67" s="24"/>
      <c r="S67" s="24"/>
      <c r="T67" s="24"/>
    </row>
    <row r="68" spans="1:6" ht="15">
      <c r="A68" s="25" t="s">
        <v>348</v>
      </c>
      <c r="F68" s="96" t="s">
        <v>588</v>
      </c>
    </row>
    <row r="69" spans="1:10" ht="15.75">
      <c r="A69" s="61" t="s">
        <v>267</v>
      </c>
      <c r="B69" s="78" t="s">
        <v>349</v>
      </c>
      <c r="C69" s="61" t="s">
        <v>268</v>
      </c>
      <c r="D69" s="11" t="s">
        <v>269</v>
      </c>
      <c r="E69" s="61" t="s">
        <v>63</v>
      </c>
      <c r="F69" s="44" t="s">
        <v>350</v>
      </c>
      <c r="G69" s="61">
        <v>1</v>
      </c>
      <c r="H69" s="62">
        <v>20</v>
      </c>
      <c r="I69" s="50"/>
      <c r="J69" s="47">
        <f>G69*H69*40*0.94</f>
        <v>752</v>
      </c>
    </row>
    <row r="70" spans="1:10" ht="15.75">
      <c r="A70" s="14" t="s">
        <v>73</v>
      </c>
      <c r="B70" s="13" t="s">
        <v>344</v>
      </c>
      <c r="C70" s="14" t="s">
        <v>345</v>
      </c>
      <c r="D70" s="18" t="s">
        <v>346</v>
      </c>
      <c r="E70" s="14" t="s">
        <v>12</v>
      </c>
      <c r="F70" s="15" t="s">
        <v>351</v>
      </c>
      <c r="G70" s="100">
        <v>1</v>
      </c>
      <c r="H70" s="101">
        <v>11</v>
      </c>
      <c r="I70" s="102"/>
      <c r="J70" s="47">
        <f>G70*H70*40*0.94</f>
        <v>413.59999999999997</v>
      </c>
    </row>
    <row r="71" spans="1:10" ht="15.75">
      <c r="A71" s="112" t="s">
        <v>73</v>
      </c>
      <c r="B71" s="78" t="s">
        <v>81</v>
      </c>
      <c r="C71" s="100" t="s">
        <v>82</v>
      </c>
      <c r="D71" s="89" t="s">
        <v>352</v>
      </c>
      <c r="E71" s="100" t="s">
        <v>12</v>
      </c>
      <c r="F71" s="103" t="s">
        <v>353</v>
      </c>
      <c r="G71" s="100">
        <v>1</v>
      </c>
      <c r="H71" s="104">
        <v>11</v>
      </c>
      <c r="I71" s="102"/>
      <c r="J71" s="47">
        <f>G71*H71*40*0.94</f>
        <v>413.59999999999997</v>
      </c>
    </row>
    <row r="72" spans="1:20" ht="15.75">
      <c r="A72" s="90" t="s">
        <v>115</v>
      </c>
      <c r="B72" s="78" t="s">
        <v>266</v>
      </c>
      <c r="C72" s="61"/>
      <c r="D72" s="89" t="s">
        <v>354</v>
      </c>
      <c r="E72" s="61" t="s">
        <v>63</v>
      </c>
      <c r="F72" s="61" t="s">
        <v>355</v>
      </c>
      <c r="G72" s="61">
        <v>1</v>
      </c>
      <c r="H72" s="62">
        <v>6</v>
      </c>
      <c r="I72" s="49">
        <f>G72*H72*40*0.9</f>
        <v>216</v>
      </c>
      <c r="J72" s="11">
        <f>1447-1505</f>
        <v>-58</v>
      </c>
      <c r="L72" s="43"/>
      <c r="M72" s="43"/>
      <c r="N72" s="43"/>
      <c r="O72" s="43"/>
      <c r="P72" s="43"/>
      <c r="Q72" s="43"/>
      <c r="R72" s="43"/>
      <c r="S72" s="46"/>
      <c r="T72" s="46"/>
    </row>
    <row r="73" spans="1:10" ht="15.75">
      <c r="A73" s="48" t="s">
        <v>253</v>
      </c>
      <c r="B73" s="13" t="s">
        <v>254</v>
      </c>
      <c r="C73" s="48" t="s">
        <v>187</v>
      </c>
      <c r="D73" s="38" t="s">
        <v>188</v>
      </c>
      <c r="E73" s="95" t="s">
        <v>70</v>
      </c>
      <c r="F73" s="44" t="s">
        <v>255</v>
      </c>
      <c r="G73" s="95">
        <v>1</v>
      </c>
      <c r="H73" s="62">
        <v>29.5</v>
      </c>
      <c r="I73" s="50"/>
      <c r="J73" s="47">
        <f>G73*H73*40*0.94</f>
        <v>1109.2</v>
      </c>
    </row>
    <row r="74" spans="1:20" ht="15.75">
      <c r="A74" s="11" t="s">
        <v>10</v>
      </c>
      <c r="B74" s="13" t="s">
        <v>18</v>
      </c>
      <c r="C74" s="43"/>
      <c r="D74" s="63" t="s">
        <v>19</v>
      </c>
      <c r="E74" s="61" t="s">
        <v>12</v>
      </c>
      <c r="F74" s="44" t="s">
        <v>141</v>
      </c>
      <c r="G74" s="61">
        <v>1</v>
      </c>
      <c r="H74" s="62">
        <v>5.3</v>
      </c>
      <c r="I74" s="50"/>
      <c r="J74" s="47">
        <f>G74*H74*40*0.94</f>
        <v>199.28</v>
      </c>
      <c r="S74" s="42"/>
      <c r="T74" s="42"/>
    </row>
    <row r="75" spans="1:20" ht="15.75">
      <c r="A75" s="43" t="s">
        <v>192</v>
      </c>
      <c r="B75" s="78" t="s">
        <v>263</v>
      </c>
      <c r="C75" s="61"/>
      <c r="D75" s="89" t="s">
        <v>264</v>
      </c>
      <c r="E75" s="61" t="s">
        <v>63</v>
      </c>
      <c r="F75" s="61" t="s">
        <v>265</v>
      </c>
      <c r="G75" s="61">
        <v>1</v>
      </c>
      <c r="H75" s="62">
        <v>6</v>
      </c>
      <c r="I75" s="50"/>
      <c r="J75" s="47">
        <f>G75*H75*40*0.94</f>
        <v>225.6</v>
      </c>
      <c r="L75" s="43"/>
      <c r="M75" s="43"/>
      <c r="N75" s="43"/>
      <c r="O75" s="43"/>
      <c r="P75" s="43"/>
      <c r="Q75" s="43"/>
      <c r="R75" s="43"/>
      <c r="S75" s="46"/>
      <c r="T75" s="46"/>
    </row>
    <row r="76" spans="1:10" ht="15.75">
      <c r="A76" s="43" t="s">
        <v>356</v>
      </c>
      <c r="B76" s="148" t="s">
        <v>28</v>
      </c>
      <c r="C76" s="61" t="s">
        <v>357</v>
      </c>
      <c r="D76" s="61" t="s">
        <v>23</v>
      </c>
      <c r="E76" s="61" t="s">
        <v>70</v>
      </c>
      <c r="F76" s="121" t="s">
        <v>96</v>
      </c>
      <c r="G76" s="61">
        <v>1</v>
      </c>
      <c r="H76" s="45">
        <v>34.5</v>
      </c>
      <c r="I76" s="49">
        <f aca="true" t="shared" si="3" ref="I76:I97">G76*H76*40*0.9</f>
        <v>1242</v>
      </c>
      <c r="J76" s="46">
        <f>I76-1211</f>
        <v>31</v>
      </c>
    </row>
    <row r="77" spans="1:20" ht="15">
      <c r="A77" s="90" t="s">
        <v>206</v>
      </c>
      <c r="B77" s="13" t="s">
        <v>256</v>
      </c>
      <c r="C77" s="43" t="s">
        <v>257</v>
      </c>
      <c r="D77" s="11" t="s">
        <v>258</v>
      </c>
      <c r="E77" s="43" t="s">
        <v>12</v>
      </c>
      <c r="F77" s="11" t="s">
        <v>259</v>
      </c>
      <c r="G77" s="61">
        <v>1</v>
      </c>
      <c r="H77" s="45">
        <v>11</v>
      </c>
      <c r="I77" s="49">
        <f t="shared" si="3"/>
        <v>396</v>
      </c>
      <c r="J77" s="50">
        <f>I77-386</f>
        <v>10</v>
      </c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">
      <c r="A78" s="24" t="s">
        <v>206</v>
      </c>
      <c r="B78" s="6" t="s">
        <v>260</v>
      </c>
      <c r="C78" s="24" t="s">
        <v>261</v>
      </c>
      <c r="D78" s="11" t="s">
        <v>262</v>
      </c>
      <c r="E78" s="24" t="s">
        <v>12</v>
      </c>
      <c r="F78" s="43" t="s">
        <v>137</v>
      </c>
      <c r="G78" s="61">
        <v>1</v>
      </c>
      <c r="H78" s="32">
        <v>11</v>
      </c>
      <c r="I78" s="49">
        <f t="shared" si="3"/>
        <v>396</v>
      </c>
      <c r="J78" s="50">
        <f>I78-386</f>
        <v>10</v>
      </c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5.75">
      <c r="A79" s="48" t="s">
        <v>72</v>
      </c>
      <c r="B79" s="13" t="s">
        <v>71</v>
      </c>
      <c r="C79" s="43"/>
      <c r="D79" s="38" t="s">
        <v>163</v>
      </c>
      <c r="E79" s="43" t="s">
        <v>70</v>
      </c>
      <c r="F79" s="4" t="s">
        <v>358</v>
      </c>
      <c r="G79" s="61">
        <v>1</v>
      </c>
      <c r="H79" s="32">
        <v>5.3</v>
      </c>
      <c r="I79" s="49">
        <f t="shared" si="3"/>
        <v>190.8</v>
      </c>
      <c r="J79" s="50"/>
      <c r="L79" s="43"/>
      <c r="M79" s="43"/>
      <c r="N79" s="43"/>
      <c r="O79" s="43"/>
      <c r="P79" s="43"/>
      <c r="Q79" s="43"/>
      <c r="R79" s="43"/>
      <c r="S79" s="46"/>
      <c r="T79" s="46"/>
    </row>
    <row r="80" spans="1:20" ht="15.75">
      <c r="A80" s="95" t="s">
        <v>72</v>
      </c>
      <c r="B80" s="78" t="s">
        <v>71</v>
      </c>
      <c r="C80" s="61"/>
      <c r="D80" s="89" t="s">
        <v>163</v>
      </c>
      <c r="E80" s="61" t="s">
        <v>70</v>
      </c>
      <c r="F80" s="107" t="s">
        <v>165</v>
      </c>
      <c r="G80" s="61">
        <v>1</v>
      </c>
      <c r="H80" s="62">
        <v>5.3</v>
      </c>
      <c r="I80" s="49">
        <f t="shared" si="3"/>
        <v>190.8</v>
      </c>
      <c r="J80" s="50"/>
      <c r="L80" s="43"/>
      <c r="M80" s="43"/>
      <c r="N80" s="43"/>
      <c r="O80" s="43"/>
      <c r="P80" s="43"/>
      <c r="Q80" s="43"/>
      <c r="R80" s="43"/>
      <c r="S80" s="46"/>
      <c r="T80" s="46"/>
    </row>
    <row r="81" spans="1:20" ht="15.75">
      <c r="A81" s="48" t="s">
        <v>72</v>
      </c>
      <c r="B81" s="13" t="s">
        <v>71</v>
      </c>
      <c r="C81" s="43"/>
      <c r="D81" s="38" t="s">
        <v>163</v>
      </c>
      <c r="E81" s="43" t="s">
        <v>70</v>
      </c>
      <c r="F81" s="43" t="s">
        <v>272</v>
      </c>
      <c r="G81" s="61">
        <v>1</v>
      </c>
      <c r="H81" s="32">
        <v>5.3</v>
      </c>
      <c r="I81" s="49">
        <f t="shared" si="3"/>
        <v>190.8</v>
      </c>
      <c r="J81" s="50"/>
      <c r="L81" s="43"/>
      <c r="M81" s="43"/>
      <c r="N81" s="43"/>
      <c r="O81" s="43"/>
      <c r="P81" s="43"/>
      <c r="Q81" s="43"/>
      <c r="R81" s="43"/>
      <c r="S81" s="46"/>
      <c r="T81" s="46"/>
    </row>
    <row r="82" spans="1:20" ht="15.75">
      <c r="A82" s="48" t="s">
        <v>72</v>
      </c>
      <c r="B82" s="13" t="s">
        <v>71</v>
      </c>
      <c r="C82" s="43"/>
      <c r="D82" s="38" t="s">
        <v>270</v>
      </c>
      <c r="E82" s="43" t="s">
        <v>70</v>
      </c>
      <c r="F82" s="43" t="s">
        <v>155</v>
      </c>
      <c r="G82" s="61">
        <v>1</v>
      </c>
      <c r="H82" s="32">
        <v>5.3</v>
      </c>
      <c r="I82" s="49">
        <f t="shared" si="3"/>
        <v>190.8</v>
      </c>
      <c r="J82" s="50"/>
      <c r="L82" s="43"/>
      <c r="M82" s="43"/>
      <c r="N82" s="43"/>
      <c r="O82" s="43"/>
      <c r="P82" s="43"/>
      <c r="Q82" s="43"/>
      <c r="R82" s="43"/>
      <c r="S82" s="46"/>
      <c r="T82" s="46"/>
    </row>
    <row r="83" spans="1:20" ht="15.75">
      <c r="A83" s="48" t="s">
        <v>72</v>
      </c>
      <c r="B83" s="13" t="s">
        <v>71</v>
      </c>
      <c r="C83" s="43"/>
      <c r="D83" s="38" t="s">
        <v>163</v>
      </c>
      <c r="E83" s="43" t="s">
        <v>70</v>
      </c>
      <c r="F83" s="43" t="s">
        <v>271</v>
      </c>
      <c r="G83" s="61">
        <v>1</v>
      </c>
      <c r="H83" s="32">
        <v>5.3</v>
      </c>
      <c r="I83" s="49">
        <f t="shared" si="3"/>
        <v>190.8</v>
      </c>
      <c r="J83" s="50"/>
      <c r="L83" s="43"/>
      <c r="M83" s="43"/>
      <c r="N83" s="43"/>
      <c r="O83" s="43"/>
      <c r="P83" s="43"/>
      <c r="Q83" s="43"/>
      <c r="R83" s="43"/>
      <c r="S83" s="46"/>
      <c r="T83" s="46"/>
    </row>
    <row r="84" spans="1:10" ht="15.75">
      <c r="A84" s="11" t="s">
        <v>359</v>
      </c>
      <c r="B84" s="36" t="s">
        <v>360</v>
      </c>
      <c r="D84" s="38" t="s">
        <v>361</v>
      </c>
      <c r="E84" s="11" t="s">
        <v>12</v>
      </c>
      <c r="F84" s="11" t="s">
        <v>362</v>
      </c>
      <c r="G84" s="95">
        <v>1</v>
      </c>
      <c r="H84" s="32">
        <v>109</v>
      </c>
      <c r="I84" s="49">
        <f t="shared" si="3"/>
        <v>3924</v>
      </c>
      <c r="J84" s="50">
        <f>I84-3826</f>
        <v>98</v>
      </c>
    </row>
    <row r="85" spans="1:10" ht="15">
      <c r="A85" s="43" t="s">
        <v>218</v>
      </c>
      <c r="B85" s="13" t="s">
        <v>338</v>
      </c>
      <c r="C85" s="43" t="s">
        <v>339</v>
      </c>
      <c r="D85" s="11" t="s">
        <v>340</v>
      </c>
      <c r="E85" s="43" t="s">
        <v>341</v>
      </c>
      <c r="F85" s="11" t="s">
        <v>371</v>
      </c>
      <c r="G85" s="61">
        <v>1</v>
      </c>
      <c r="H85" s="32">
        <v>24.5</v>
      </c>
      <c r="I85" s="49">
        <f t="shared" si="3"/>
        <v>882</v>
      </c>
      <c r="J85" s="50">
        <f>I85-860</f>
        <v>22</v>
      </c>
    </row>
    <row r="86" spans="1:10" ht="15">
      <c r="A86" s="43" t="s">
        <v>218</v>
      </c>
      <c r="B86" s="13" t="s">
        <v>330</v>
      </c>
      <c r="C86" s="43" t="s">
        <v>331</v>
      </c>
      <c r="D86" s="43" t="s">
        <v>332</v>
      </c>
      <c r="E86" s="43" t="s">
        <v>38</v>
      </c>
      <c r="F86" s="11" t="s">
        <v>136</v>
      </c>
      <c r="G86" s="61">
        <v>1</v>
      </c>
      <c r="H86" s="32">
        <v>11</v>
      </c>
      <c r="I86" s="49">
        <f t="shared" si="3"/>
        <v>396</v>
      </c>
      <c r="J86" s="50">
        <f>I86-386</f>
        <v>10</v>
      </c>
    </row>
    <row r="87" spans="1:10" ht="15">
      <c r="A87" s="11" t="s">
        <v>218</v>
      </c>
      <c r="B87" s="13" t="s">
        <v>333</v>
      </c>
      <c r="C87" s="11" t="s">
        <v>334</v>
      </c>
      <c r="D87" s="11" t="s">
        <v>335</v>
      </c>
      <c r="E87" s="43" t="s">
        <v>38</v>
      </c>
      <c r="F87" s="43" t="s">
        <v>363</v>
      </c>
      <c r="G87" s="43">
        <v>1</v>
      </c>
      <c r="H87" s="41">
        <v>11</v>
      </c>
      <c r="I87" s="49">
        <f t="shared" si="3"/>
        <v>396</v>
      </c>
      <c r="J87" s="50">
        <f>I87-386</f>
        <v>10</v>
      </c>
    </row>
    <row r="88" spans="1:20" ht="15">
      <c r="A88" s="54" t="s">
        <v>51</v>
      </c>
      <c r="B88" s="24" t="s">
        <v>60</v>
      </c>
      <c r="C88" s="24" t="s">
        <v>61</v>
      </c>
      <c r="D88" s="24" t="s">
        <v>62</v>
      </c>
      <c r="E88" s="24" t="s">
        <v>63</v>
      </c>
      <c r="F88" s="24" t="s">
        <v>64</v>
      </c>
      <c r="G88" s="24">
        <v>1</v>
      </c>
      <c r="H88" s="32">
        <v>6</v>
      </c>
      <c r="I88" s="49">
        <f t="shared" si="3"/>
        <v>216</v>
      </c>
      <c r="J88" s="42">
        <f>I88-211</f>
        <v>5</v>
      </c>
      <c r="L88" s="43"/>
      <c r="M88" s="43"/>
      <c r="N88" s="43"/>
      <c r="O88" s="43"/>
      <c r="P88" s="43"/>
      <c r="Q88" s="43"/>
      <c r="R88" s="43"/>
      <c r="S88" s="46"/>
      <c r="T88" s="46"/>
    </row>
    <row r="89" spans="1:20" ht="15">
      <c r="A89" s="95" t="s">
        <v>51</v>
      </c>
      <c r="B89" s="61" t="s">
        <v>65</v>
      </c>
      <c r="C89" s="61" t="s">
        <v>66</v>
      </c>
      <c r="D89" s="61" t="s">
        <v>67</v>
      </c>
      <c r="E89" s="61" t="s">
        <v>63</v>
      </c>
      <c r="F89" s="61" t="s">
        <v>68</v>
      </c>
      <c r="G89" s="61">
        <v>1</v>
      </c>
      <c r="H89" s="62">
        <v>6</v>
      </c>
      <c r="I89" s="49">
        <f t="shared" si="3"/>
        <v>216</v>
      </c>
      <c r="J89" s="42">
        <f>I89-211</f>
        <v>5</v>
      </c>
      <c r="L89" s="43"/>
      <c r="M89" s="43"/>
      <c r="N89" s="43"/>
      <c r="O89" s="43"/>
      <c r="P89" s="43"/>
      <c r="Q89" s="43"/>
      <c r="R89" s="43"/>
      <c r="S89" s="46"/>
      <c r="T89" s="46"/>
    </row>
    <row r="90" spans="1:20" ht="15">
      <c r="A90" s="95" t="s">
        <v>51</v>
      </c>
      <c r="B90" s="97" t="s">
        <v>52</v>
      </c>
      <c r="C90" s="95" t="s">
        <v>53</v>
      </c>
      <c r="D90" s="95" t="s">
        <v>54</v>
      </c>
      <c r="E90" s="95" t="s">
        <v>38</v>
      </c>
      <c r="F90" s="95" t="s">
        <v>55</v>
      </c>
      <c r="G90" s="61">
        <v>1</v>
      </c>
      <c r="H90" s="109">
        <v>5.3</v>
      </c>
      <c r="I90" s="49">
        <f t="shared" si="3"/>
        <v>190.8</v>
      </c>
      <c r="J90" s="50">
        <f>I90-186</f>
        <v>4.800000000000011</v>
      </c>
      <c r="S90" s="42">
        <f>Q90*R90*39*0.9</f>
        <v>0</v>
      </c>
      <c r="T90" s="42">
        <f>Q90*R90*39*0.94</f>
        <v>0</v>
      </c>
    </row>
    <row r="91" spans="1:10" ht="15">
      <c r="A91" s="95" t="s">
        <v>227</v>
      </c>
      <c r="B91" s="95" t="s">
        <v>273</v>
      </c>
      <c r="C91" s="95" t="s">
        <v>274</v>
      </c>
      <c r="D91" s="95" t="s">
        <v>19</v>
      </c>
      <c r="E91" s="95" t="s">
        <v>38</v>
      </c>
      <c r="F91" s="95" t="s">
        <v>275</v>
      </c>
      <c r="G91" s="95">
        <v>1</v>
      </c>
      <c r="H91" s="62">
        <v>5.3</v>
      </c>
      <c r="I91" s="49">
        <f t="shared" si="3"/>
        <v>190.8</v>
      </c>
      <c r="J91" s="50"/>
    </row>
    <row r="92" spans="1:10" ht="15">
      <c r="A92" s="95" t="s">
        <v>227</v>
      </c>
      <c r="B92" s="95" t="s">
        <v>300</v>
      </c>
      <c r="C92" s="95" t="s">
        <v>301</v>
      </c>
      <c r="D92" s="95" t="s">
        <v>302</v>
      </c>
      <c r="E92" s="95" t="s">
        <v>303</v>
      </c>
      <c r="F92" s="61" t="s">
        <v>304</v>
      </c>
      <c r="G92" s="95">
        <v>1</v>
      </c>
      <c r="H92" s="62">
        <v>24.75</v>
      </c>
      <c r="I92" s="49">
        <f t="shared" si="3"/>
        <v>891</v>
      </c>
      <c r="J92" s="50"/>
    </row>
    <row r="93" spans="1:10" ht="15">
      <c r="A93" s="54" t="s">
        <v>227</v>
      </c>
      <c r="B93" s="54" t="s">
        <v>305</v>
      </c>
      <c r="C93" s="54" t="s">
        <v>306</v>
      </c>
      <c r="D93" s="54" t="s">
        <v>307</v>
      </c>
      <c r="E93" s="54" t="s">
        <v>303</v>
      </c>
      <c r="F93" s="54" t="s">
        <v>308</v>
      </c>
      <c r="G93" s="54">
        <v>1</v>
      </c>
      <c r="H93" s="32">
        <v>24.75</v>
      </c>
      <c r="I93" s="49">
        <f t="shared" si="3"/>
        <v>891</v>
      </c>
      <c r="J93" s="50"/>
    </row>
    <row r="94" spans="1:10" ht="15">
      <c r="A94" s="54" t="s">
        <v>227</v>
      </c>
      <c r="B94" s="54" t="s">
        <v>309</v>
      </c>
      <c r="C94" s="54" t="s">
        <v>310</v>
      </c>
      <c r="D94" s="54" t="s">
        <v>311</v>
      </c>
      <c r="E94" s="54" t="s">
        <v>312</v>
      </c>
      <c r="F94" s="54" t="s">
        <v>313</v>
      </c>
      <c r="G94" s="54">
        <v>1</v>
      </c>
      <c r="H94" s="32">
        <v>24.75</v>
      </c>
      <c r="I94" s="49">
        <f t="shared" si="3"/>
        <v>891</v>
      </c>
      <c r="J94" s="50"/>
    </row>
    <row r="95" spans="1:10" ht="15">
      <c r="A95" s="95" t="s">
        <v>227</v>
      </c>
      <c r="B95" s="95" t="s">
        <v>314</v>
      </c>
      <c r="C95" s="95" t="s">
        <v>315</v>
      </c>
      <c r="D95" s="95" t="s">
        <v>316</v>
      </c>
      <c r="E95" s="95" t="s">
        <v>312</v>
      </c>
      <c r="F95" s="95" t="s">
        <v>317</v>
      </c>
      <c r="G95" s="95">
        <v>1</v>
      </c>
      <c r="H95" s="62">
        <v>24.75</v>
      </c>
      <c r="I95" s="49">
        <f t="shared" si="3"/>
        <v>891</v>
      </c>
      <c r="J95" s="50"/>
    </row>
    <row r="96" spans="1:10" ht="15">
      <c r="A96" s="95" t="s">
        <v>227</v>
      </c>
      <c r="B96" s="95" t="s">
        <v>318</v>
      </c>
      <c r="C96" s="95" t="s">
        <v>319</v>
      </c>
      <c r="D96" s="95" t="s">
        <v>320</v>
      </c>
      <c r="E96" s="95" t="s">
        <v>321</v>
      </c>
      <c r="F96" s="95" t="s">
        <v>322</v>
      </c>
      <c r="G96" s="95">
        <v>1</v>
      </c>
      <c r="H96" s="62">
        <v>24.75</v>
      </c>
      <c r="I96" s="49">
        <f t="shared" si="3"/>
        <v>891</v>
      </c>
      <c r="J96" s="50"/>
    </row>
    <row r="97" spans="1:10" ht="15">
      <c r="A97" s="54" t="s">
        <v>227</v>
      </c>
      <c r="B97" s="54" t="s">
        <v>323</v>
      </c>
      <c r="C97" s="54" t="s">
        <v>324</v>
      </c>
      <c r="D97" s="64" t="s">
        <v>325</v>
      </c>
      <c r="E97" s="54" t="s">
        <v>326</v>
      </c>
      <c r="F97" s="48" t="s">
        <v>304</v>
      </c>
      <c r="G97" s="54">
        <v>1</v>
      </c>
      <c r="H97" s="32">
        <v>24.75</v>
      </c>
      <c r="I97" s="49">
        <f t="shared" si="3"/>
        <v>891</v>
      </c>
      <c r="J97" s="50"/>
    </row>
    <row r="98" spans="1:6" ht="15">
      <c r="A98" s="25" t="s">
        <v>372</v>
      </c>
      <c r="F98" s="96" t="s">
        <v>588</v>
      </c>
    </row>
    <row r="99" spans="1:11" ht="15">
      <c r="A99" s="24" t="s">
        <v>151</v>
      </c>
      <c r="B99" s="6" t="s">
        <v>373</v>
      </c>
      <c r="C99" s="24" t="s">
        <v>374</v>
      </c>
      <c r="D99" s="24" t="s">
        <v>375</v>
      </c>
      <c r="E99" s="24" t="s">
        <v>12</v>
      </c>
      <c r="F99" s="11" t="s">
        <v>376</v>
      </c>
      <c r="G99" s="24">
        <v>1</v>
      </c>
      <c r="H99" s="32">
        <v>39.5</v>
      </c>
      <c r="I99" s="34"/>
      <c r="J99" s="47">
        <f>G99*H99*40*0.94</f>
        <v>1485.1999999999998</v>
      </c>
      <c r="K99" s="71"/>
    </row>
    <row r="100" spans="1:20" ht="15.75">
      <c r="A100" s="110" t="s">
        <v>356</v>
      </c>
      <c r="B100" s="151" t="s">
        <v>369</v>
      </c>
      <c r="C100" s="110" t="s">
        <v>187</v>
      </c>
      <c r="D100" s="110" t="s">
        <v>370</v>
      </c>
      <c r="E100" s="110" t="s">
        <v>70</v>
      </c>
      <c r="F100" s="18" t="s">
        <v>162</v>
      </c>
      <c r="G100" s="110">
        <v>1</v>
      </c>
      <c r="H100" s="152">
        <v>29.5</v>
      </c>
      <c r="I100" s="33">
        <f>G100*H100*40*0.9</f>
        <v>1062</v>
      </c>
      <c r="J100" s="69">
        <f>I100-1035</f>
        <v>27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10" ht="15">
      <c r="A101" s="24" t="s">
        <v>206</v>
      </c>
      <c r="B101" s="6" t="s">
        <v>327</v>
      </c>
      <c r="C101" s="24" t="s">
        <v>328</v>
      </c>
      <c r="D101" s="24" t="s">
        <v>329</v>
      </c>
      <c r="E101" s="24" t="s">
        <v>63</v>
      </c>
      <c r="F101" s="24" t="s">
        <v>137</v>
      </c>
      <c r="G101" s="24">
        <v>1</v>
      </c>
      <c r="H101" s="32">
        <v>14</v>
      </c>
      <c r="I101" s="33">
        <f>G101*H101*40*0.9</f>
        <v>504</v>
      </c>
      <c r="J101" s="34">
        <f>I101-491</f>
        <v>13</v>
      </c>
    </row>
    <row r="102" spans="1:10" ht="15.75">
      <c r="A102" s="24" t="s">
        <v>72</v>
      </c>
      <c r="B102" s="6" t="s">
        <v>377</v>
      </c>
      <c r="C102" s="24"/>
      <c r="D102" s="38" t="s">
        <v>378</v>
      </c>
      <c r="E102" s="110" t="s">
        <v>70</v>
      </c>
      <c r="F102" s="7" t="s">
        <v>252</v>
      </c>
      <c r="G102" s="24">
        <v>1</v>
      </c>
      <c r="H102" s="32">
        <v>10.99</v>
      </c>
      <c r="I102" s="33">
        <f>G102*H102*40*1.17</f>
        <v>514.332</v>
      </c>
      <c r="J102" s="111"/>
    </row>
    <row r="103" spans="1:10" ht="15.75">
      <c r="A103" s="24" t="s">
        <v>379</v>
      </c>
      <c r="B103" s="6" t="s">
        <v>380</v>
      </c>
      <c r="C103" s="24"/>
      <c r="D103" s="24" t="s">
        <v>381</v>
      </c>
      <c r="E103" s="24">
        <v>9</v>
      </c>
      <c r="F103" s="76" t="s">
        <v>382</v>
      </c>
      <c r="G103" s="24">
        <v>1</v>
      </c>
      <c r="H103" s="32">
        <v>195</v>
      </c>
      <c r="I103" s="33">
        <f>G103*H103*40*1.17</f>
        <v>9126</v>
      </c>
      <c r="J103" s="34">
        <f>I103-8898</f>
        <v>228</v>
      </c>
    </row>
    <row r="104" spans="1:20" ht="15">
      <c r="A104" s="48" t="s">
        <v>51</v>
      </c>
      <c r="B104" s="3" t="s">
        <v>56</v>
      </c>
      <c r="C104" s="48" t="s">
        <v>57</v>
      </c>
      <c r="D104" s="48" t="s">
        <v>58</v>
      </c>
      <c r="E104" s="48" t="s">
        <v>38</v>
      </c>
      <c r="F104" s="64" t="s">
        <v>59</v>
      </c>
      <c r="G104" s="43">
        <v>1</v>
      </c>
      <c r="H104" s="65">
        <v>5.3</v>
      </c>
      <c r="I104" s="33">
        <f>G104*H104*40*0.9</f>
        <v>190.8</v>
      </c>
      <c r="J104" s="34">
        <f>I104-186</f>
        <v>4.800000000000011</v>
      </c>
      <c r="S104" s="42">
        <f>Q104*R104*39*0.9</f>
        <v>0</v>
      </c>
      <c r="T104" s="42">
        <f>Q104*R104*39*0.94</f>
        <v>0</v>
      </c>
    </row>
    <row r="105" spans="1:20" s="35" customFormat="1" ht="15">
      <c r="A105" s="24" t="s">
        <v>383</v>
      </c>
      <c r="B105" s="6" t="s">
        <v>384</v>
      </c>
      <c r="C105" s="24" t="s">
        <v>385</v>
      </c>
      <c r="D105" s="24" t="s">
        <v>386</v>
      </c>
      <c r="E105" s="43" t="s">
        <v>387</v>
      </c>
      <c r="F105" s="11" t="s">
        <v>189</v>
      </c>
      <c r="G105" s="24">
        <v>1</v>
      </c>
      <c r="H105" s="32">
        <v>47.6</v>
      </c>
      <c r="I105" s="34"/>
      <c r="J105" s="47">
        <f>G105*H105*40*0.94</f>
        <v>1789.76</v>
      </c>
      <c r="K105" s="35" t="s">
        <v>388</v>
      </c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.75">
      <c r="A106" s="90" t="s">
        <v>389</v>
      </c>
      <c r="B106" s="11" t="s">
        <v>390</v>
      </c>
      <c r="D106" s="63" t="s">
        <v>361</v>
      </c>
      <c r="E106" s="43" t="s">
        <v>70</v>
      </c>
      <c r="F106" s="43" t="s">
        <v>391</v>
      </c>
      <c r="G106" s="61">
        <v>1</v>
      </c>
      <c r="H106" s="41">
        <v>109</v>
      </c>
      <c r="I106" s="50"/>
      <c r="J106" s="47">
        <f>G106*H106*40*0.94</f>
        <v>4098.4</v>
      </c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10" ht="15.75">
      <c r="A107" s="61" t="s">
        <v>389</v>
      </c>
      <c r="B107" s="61" t="s">
        <v>392</v>
      </c>
      <c r="C107" s="61"/>
      <c r="D107" s="89" t="s">
        <v>393</v>
      </c>
      <c r="E107" s="121" t="s">
        <v>394</v>
      </c>
      <c r="F107" s="121" t="s">
        <v>395</v>
      </c>
      <c r="G107" s="61">
        <v>1</v>
      </c>
      <c r="H107" s="62">
        <v>39.5</v>
      </c>
      <c r="I107" s="50"/>
      <c r="J107" s="47">
        <f>G107*H107*40*0.94</f>
        <v>1485.1999999999998</v>
      </c>
    </row>
    <row r="108" spans="1:10" ht="15.75">
      <c r="A108" s="61" t="s">
        <v>389</v>
      </c>
      <c r="B108" s="61" t="s">
        <v>396</v>
      </c>
      <c r="C108" s="61"/>
      <c r="D108" s="89" t="s">
        <v>397</v>
      </c>
      <c r="E108" s="121" t="s">
        <v>394</v>
      </c>
      <c r="F108" s="121" t="s">
        <v>395</v>
      </c>
      <c r="G108" s="61">
        <v>1</v>
      </c>
      <c r="H108" s="62">
        <v>29.5</v>
      </c>
      <c r="I108" s="50"/>
      <c r="J108" s="47">
        <f>G108*H108*40*0.94</f>
        <v>1109.2</v>
      </c>
    </row>
    <row r="109" spans="1:10" ht="15.75">
      <c r="A109" s="61" t="s">
        <v>389</v>
      </c>
      <c r="B109" s="61" t="s">
        <v>398</v>
      </c>
      <c r="C109" s="61"/>
      <c r="D109" s="89" t="s">
        <v>399</v>
      </c>
      <c r="E109" s="61" t="s">
        <v>70</v>
      </c>
      <c r="F109" s="121" t="s">
        <v>400</v>
      </c>
      <c r="G109" s="61">
        <v>1</v>
      </c>
      <c r="H109" s="62">
        <v>39.99</v>
      </c>
      <c r="I109" s="50"/>
      <c r="J109" s="52">
        <f>G109*H109*40*1.22</f>
        <v>1951.5120000000002</v>
      </c>
    </row>
    <row r="110" spans="1:10" ht="15">
      <c r="A110" s="95" t="s">
        <v>227</v>
      </c>
      <c r="B110" s="95" t="s">
        <v>285</v>
      </c>
      <c r="C110" s="95" t="s">
        <v>274</v>
      </c>
      <c r="D110" s="95" t="s">
        <v>19</v>
      </c>
      <c r="E110" s="95" t="s">
        <v>12</v>
      </c>
      <c r="F110" s="61" t="s">
        <v>164</v>
      </c>
      <c r="G110" s="95">
        <v>1</v>
      </c>
      <c r="H110" s="62">
        <v>5.3</v>
      </c>
      <c r="I110" s="49">
        <f aca="true" t="shared" si="4" ref="I110:I125">G110*H110*40*0.9</f>
        <v>190.8</v>
      </c>
      <c r="J110" s="50"/>
    </row>
    <row r="111" spans="1:10" ht="15">
      <c r="A111" s="95" t="s">
        <v>227</v>
      </c>
      <c r="B111" s="95" t="s">
        <v>273</v>
      </c>
      <c r="C111" s="95" t="s">
        <v>274</v>
      </c>
      <c r="D111" s="95" t="s">
        <v>19</v>
      </c>
      <c r="E111" s="95" t="s">
        <v>38</v>
      </c>
      <c r="F111" s="61" t="s">
        <v>136</v>
      </c>
      <c r="G111" s="95">
        <v>1</v>
      </c>
      <c r="H111" s="62">
        <v>5.3</v>
      </c>
      <c r="I111" s="49">
        <f t="shared" si="4"/>
        <v>190.8</v>
      </c>
      <c r="J111" s="50"/>
    </row>
    <row r="112" spans="1:10" ht="15">
      <c r="A112" s="95" t="s">
        <v>227</v>
      </c>
      <c r="B112" s="95" t="s">
        <v>298</v>
      </c>
      <c r="C112" s="95" t="s">
        <v>299</v>
      </c>
      <c r="D112" s="95" t="s">
        <v>19</v>
      </c>
      <c r="E112" s="95" t="s">
        <v>12</v>
      </c>
      <c r="F112" s="61" t="s">
        <v>366</v>
      </c>
      <c r="G112" s="95">
        <v>1</v>
      </c>
      <c r="H112" s="62">
        <v>5.3</v>
      </c>
      <c r="I112" s="49">
        <f t="shared" si="4"/>
        <v>190.8</v>
      </c>
      <c r="J112" s="50"/>
    </row>
    <row r="113" spans="1:10" ht="15">
      <c r="A113" s="95" t="s">
        <v>227</v>
      </c>
      <c r="B113" s="95" t="s">
        <v>237</v>
      </c>
      <c r="C113" s="95" t="s">
        <v>238</v>
      </c>
      <c r="D113" s="95" t="s">
        <v>239</v>
      </c>
      <c r="E113" s="95" t="s">
        <v>12</v>
      </c>
      <c r="F113" s="95" t="s">
        <v>292</v>
      </c>
      <c r="G113" s="95">
        <v>1</v>
      </c>
      <c r="H113" s="62">
        <v>5.3</v>
      </c>
      <c r="I113" s="49">
        <f t="shared" si="4"/>
        <v>190.8</v>
      </c>
      <c r="J113" s="50"/>
    </row>
    <row r="114" spans="1:10" ht="15">
      <c r="A114" s="54" t="s">
        <v>227</v>
      </c>
      <c r="B114" s="54" t="s">
        <v>237</v>
      </c>
      <c r="C114" s="54" t="s">
        <v>238</v>
      </c>
      <c r="D114" s="54" t="s">
        <v>239</v>
      </c>
      <c r="E114" s="54" t="s">
        <v>12</v>
      </c>
      <c r="F114" s="54" t="s">
        <v>292</v>
      </c>
      <c r="G114" s="54">
        <v>1</v>
      </c>
      <c r="H114" s="62">
        <v>5.3</v>
      </c>
      <c r="I114" s="49">
        <f t="shared" si="4"/>
        <v>190.8</v>
      </c>
      <c r="J114" s="50"/>
    </row>
    <row r="115" spans="1:10" ht="15">
      <c r="A115" s="48" t="s">
        <v>227</v>
      </c>
      <c r="B115" s="64" t="s">
        <v>278</v>
      </c>
      <c r="C115" s="64" t="s">
        <v>279</v>
      </c>
      <c r="D115" s="64" t="s">
        <v>290</v>
      </c>
      <c r="E115" s="64" t="s">
        <v>12</v>
      </c>
      <c r="F115" s="11" t="s">
        <v>291</v>
      </c>
      <c r="G115" s="48">
        <v>1</v>
      </c>
      <c r="H115" s="41">
        <v>5.3</v>
      </c>
      <c r="I115" s="49">
        <f t="shared" si="4"/>
        <v>190.8</v>
      </c>
      <c r="J115" s="50"/>
    </row>
    <row r="116" spans="1:10" ht="15">
      <c r="A116" s="48" t="s">
        <v>227</v>
      </c>
      <c r="B116" s="64" t="s">
        <v>278</v>
      </c>
      <c r="C116" s="64" t="s">
        <v>279</v>
      </c>
      <c r="D116" s="64" t="s">
        <v>290</v>
      </c>
      <c r="E116" s="64" t="s">
        <v>12</v>
      </c>
      <c r="F116" s="64" t="s">
        <v>291</v>
      </c>
      <c r="G116" s="48">
        <v>1</v>
      </c>
      <c r="H116" s="41">
        <v>5.3</v>
      </c>
      <c r="I116" s="49">
        <f t="shared" si="4"/>
        <v>190.8</v>
      </c>
      <c r="J116" s="50"/>
    </row>
    <row r="117" spans="1:10" ht="15">
      <c r="A117" s="64" t="s">
        <v>227</v>
      </c>
      <c r="B117" s="54" t="s">
        <v>297</v>
      </c>
      <c r="C117" s="54" t="s">
        <v>244</v>
      </c>
      <c r="D117" s="54" t="s">
        <v>245</v>
      </c>
      <c r="E117" s="54" t="s">
        <v>12</v>
      </c>
      <c r="F117" s="54" t="s">
        <v>246</v>
      </c>
      <c r="G117" s="54">
        <v>1</v>
      </c>
      <c r="H117" s="32">
        <v>5.3</v>
      </c>
      <c r="I117" s="49">
        <f t="shared" si="4"/>
        <v>190.8</v>
      </c>
      <c r="J117" s="50"/>
    </row>
    <row r="118" spans="1:10" ht="15">
      <c r="A118" s="54" t="s">
        <v>227</v>
      </c>
      <c r="B118" s="54" t="s">
        <v>278</v>
      </c>
      <c r="C118" s="54" t="s">
        <v>279</v>
      </c>
      <c r="D118" s="54" t="s">
        <v>280</v>
      </c>
      <c r="E118" s="54" t="s">
        <v>12</v>
      </c>
      <c r="F118" s="11" t="s">
        <v>401</v>
      </c>
      <c r="G118" s="54">
        <v>1</v>
      </c>
      <c r="H118" s="32">
        <v>5.3</v>
      </c>
      <c r="I118" s="49">
        <f t="shared" si="4"/>
        <v>190.8</v>
      </c>
      <c r="J118" s="50"/>
    </row>
    <row r="119" spans="1:10" ht="15">
      <c r="A119" s="54" t="s">
        <v>227</v>
      </c>
      <c r="B119" s="54" t="s">
        <v>285</v>
      </c>
      <c r="C119" s="54" t="s">
        <v>274</v>
      </c>
      <c r="D119" s="64" t="s">
        <v>19</v>
      </c>
      <c r="E119" s="54" t="s">
        <v>12</v>
      </c>
      <c r="F119" s="64" t="s">
        <v>275</v>
      </c>
      <c r="G119" s="54">
        <v>1</v>
      </c>
      <c r="H119" s="32">
        <v>5.3</v>
      </c>
      <c r="I119" s="49">
        <f t="shared" si="4"/>
        <v>190.8</v>
      </c>
      <c r="J119" s="50"/>
    </row>
    <row r="120" spans="1:10" ht="15">
      <c r="A120" s="48" t="s">
        <v>227</v>
      </c>
      <c r="B120" s="64" t="s">
        <v>273</v>
      </c>
      <c r="C120" s="64" t="s">
        <v>274</v>
      </c>
      <c r="D120" s="64" t="s">
        <v>276</v>
      </c>
      <c r="E120" s="64" t="s">
        <v>70</v>
      </c>
      <c r="F120" s="64" t="s">
        <v>277</v>
      </c>
      <c r="G120" s="48">
        <v>1</v>
      </c>
      <c r="H120" s="41">
        <v>5.3</v>
      </c>
      <c r="I120" s="49">
        <f t="shared" si="4"/>
        <v>190.8</v>
      </c>
      <c r="J120" s="50"/>
    </row>
    <row r="121" spans="1:10" ht="15">
      <c r="A121" s="95" t="s">
        <v>227</v>
      </c>
      <c r="B121" s="95" t="s">
        <v>293</v>
      </c>
      <c r="C121" s="95" t="s">
        <v>294</v>
      </c>
      <c r="D121" s="95" t="s">
        <v>159</v>
      </c>
      <c r="E121" s="95" t="s">
        <v>12</v>
      </c>
      <c r="F121" s="95" t="s">
        <v>295</v>
      </c>
      <c r="G121" s="95">
        <v>1</v>
      </c>
      <c r="H121" s="62">
        <v>5.3</v>
      </c>
      <c r="I121" s="49">
        <f t="shared" si="4"/>
        <v>190.8</v>
      </c>
      <c r="J121" s="50"/>
    </row>
    <row r="122" spans="1:10" ht="15.75">
      <c r="A122" s="61" t="s">
        <v>142</v>
      </c>
      <c r="B122" s="78" t="s">
        <v>402</v>
      </c>
      <c r="C122" s="61" t="s">
        <v>403</v>
      </c>
      <c r="D122" s="11" t="s">
        <v>404</v>
      </c>
      <c r="E122" s="61" t="s">
        <v>12</v>
      </c>
      <c r="F122" s="121" t="s">
        <v>405</v>
      </c>
      <c r="G122" s="61">
        <v>1</v>
      </c>
      <c r="H122" s="62">
        <v>28</v>
      </c>
      <c r="I122" s="49">
        <f t="shared" si="4"/>
        <v>1008</v>
      </c>
      <c r="J122" s="50">
        <f>I122-983</f>
        <v>25</v>
      </c>
    </row>
    <row r="123" spans="1:10" ht="15.75">
      <c r="A123" s="61" t="s">
        <v>142</v>
      </c>
      <c r="B123" s="78" t="s">
        <v>406</v>
      </c>
      <c r="C123" s="61" t="s">
        <v>407</v>
      </c>
      <c r="D123" s="61" t="s">
        <v>408</v>
      </c>
      <c r="E123" s="61" t="s">
        <v>12</v>
      </c>
      <c r="F123" s="121" t="s">
        <v>405</v>
      </c>
      <c r="G123" s="61">
        <v>1</v>
      </c>
      <c r="H123" s="62">
        <v>15</v>
      </c>
      <c r="I123" s="49">
        <f t="shared" si="4"/>
        <v>540</v>
      </c>
      <c r="J123" s="50">
        <f>I123-527</f>
        <v>13</v>
      </c>
    </row>
    <row r="124" spans="1:11" ht="15">
      <c r="A124" s="61" t="s">
        <v>142</v>
      </c>
      <c r="B124" s="78" t="s">
        <v>409</v>
      </c>
      <c r="C124" s="61" t="s">
        <v>410</v>
      </c>
      <c r="D124" s="61" t="s">
        <v>411</v>
      </c>
      <c r="E124" s="61" t="s">
        <v>12</v>
      </c>
      <c r="F124" s="61" t="s">
        <v>412</v>
      </c>
      <c r="G124" s="61">
        <v>1</v>
      </c>
      <c r="H124" s="62">
        <v>24</v>
      </c>
      <c r="I124" s="49">
        <f t="shared" si="4"/>
        <v>864</v>
      </c>
      <c r="J124" s="50">
        <f>I124-842</f>
        <v>22</v>
      </c>
      <c r="K124" s="35" t="s">
        <v>413</v>
      </c>
    </row>
    <row r="125" spans="1:10" ht="15.75">
      <c r="A125" s="61" t="s">
        <v>142</v>
      </c>
      <c r="B125" s="78" t="s">
        <v>414</v>
      </c>
      <c r="C125" s="61" t="s">
        <v>415</v>
      </c>
      <c r="D125" s="89" t="s">
        <v>416</v>
      </c>
      <c r="E125" s="61" t="s">
        <v>77</v>
      </c>
      <c r="F125" s="61" t="s">
        <v>412</v>
      </c>
      <c r="G125" s="61">
        <v>1</v>
      </c>
      <c r="H125" s="62">
        <v>45</v>
      </c>
      <c r="I125" s="49">
        <f t="shared" si="4"/>
        <v>1620</v>
      </c>
      <c r="J125" s="50">
        <f>I125-1580</f>
        <v>40</v>
      </c>
    </row>
    <row r="126" spans="1:10" ht="15">
      <c r="A126" s="11" t="s">
        <v>142</v>
      </c>
      <c r="B126" s="36" t="s">
        <v>417</v>
      </c>
      <c r="C126" s="11" t="s">
        <v>418</v>
      </c>
      <c r="D126" s="11" t="s">
        <v>419</v>
      </c>
      <c r="E126" s="57" t="s">
        <v>12</v>
      </c>
      <c r="F126" s="11" t="s">
        <v>420</v>
      </c>
      <c r="G126" s="11">
        <v>1</v>
      </c>
      <c r="H126" s="41">
        <v>29.99</v>
      </c>
      <c r="I126" s="58">
        <f>G126*H126*40*1.17</f>
        <v>1403.5319999999997</v>
      </c>
      <c r="J126" s="59">
        <f>I126-1368</f>
        <v>35.5319999999997</v>
      </c>
    </row>
    <row r="127" spans="1:10" ht="15.75">
      <c r="A127" s="24" t="s">
        <v>421</v>
      </c>
      <c r="B127" s="6" t="s">
        <v>422</v>
      </c>
      <c r="C127" s="24" t="s">
        <v>423</v>
      </c>
      <c r="D127" s="24" t="s">
        <v>424</v>
      </c>
      <c r="E127" s="24" t="s">
        <v>425</v>
      </c>
      <c r="F127" s="44" t="s">
        <v>426</v>
      </c>
      <c r="G127" s="24">
        <v>1</v>
      </c>
      <c r="H127" s="32">
        <v>18.5</v>
      </c>
      <c r="I127" s="34"/>
      <c r="J127" s="47">
        <f>G127*H127*40*0.94</f>
        <v>695.5999999999999</v>
      </c>
    </row>
    <row r="128" spans="1:10" ht="15.75">
      <c r="A128" s="24" t="s">
        <v>421</v>
      </c>
      <c r="B128" s="6" t="s">
        <v>422</v>
      </c>
      <c r="C128" s="24" t="s">
        <v>423</v>
      </c>
      <c r="D128" s="73" t="s">
        <v>424</v>
      </c>
      <c r="E128" s="24" t="s">
        <v>425</v>
      </c>
      <c r="F128" s="76" t="s">
        <v>96</v>
      </c>
      <c r="G128" s="24">
        <v>1</v>
      </c>
      <c r="H128" s="32">
        <v>18.5</v>
      </c>
      <c r="I128" s="34"/>
      <c r="J128" s="47">
        <f>G128*H128*40*0.94</f>
        <v>695.5999999999999</v>
      </c>
    </row>
    <row r="129" spans="1:10" ht="15.75">
      <c r="A129" s="24" t="s">
        <v>421</v>
      </c>
      <c r="B129" s="6" t="s">
        <v>427</v>
      </c>
      <c r="C129" s="153" t="s">
        <v>428</v>
      </c>
      <c r="D129" s="73" t="s">
        <v>429</v>
      </c>
      <c r="E129" s="24" t="s">
        <v>425</v>
      </c>
      <c r="F129" s="44" t="s">
        <v>96</v>
      </c>
      <c r="G129" s="24">
        <v>1</v>
      </c>
      <c r="H129" s="32">
        <v>16.99</v>
      </c>
      <c r="I129" s="34"/>
      <c r="J129" s="53">
        <f>G129*H129*40*1.22</f>
        <v>829.1119999999999</v>
      </c>
    </row>
    <row r="130" spans="1:6" ht="15.75">
      <c r="A130" s="25" t="s">
        <v>464</v>
      </c>
      <c r="D130" s="70"/>
      <c r="F130" s="96" t="s">
        <v>589</v>
      </c>
    </row>
    <row r="131" spans="1:10" ht="15.75">
      <c r="A131" s="24" t="s">
        <v>84</v>
      </c>
      <c r="B131" s="24" t="s">
        <v>518</v>
      </c>
      <c r="C131" s="24"/>
      <c r="D131" s="38" t="s">
        <v>519</v>
      </c>
      <c r="E131" s="24">
        <v>2</v>
      </c>
      <c r="F131" s="76" t="s">
        <v>520</v>
      </c>
      <c r="G131" s="54">
        <v>1</v>
      </c>
      <c r="H131" s="32">
        <v>19.99</v>
      </c>
      <c r="I131" s="34"/>
      <c r="J131" s="53">
        <f>G131*H131*41*1.22</f>
        <v>999.8997999999999</v>
      </c>
    </row>
    <row r="132" spans="1:10" ht="15.75">
      <c r="A132" s="43" t="s">
        <v>84</v>
      </c>
      <c r="B132" s="11" t="s">
        <v>521</v>
      </c>
      <c r="D132" s="38" t="s">
        <v>522</v>
      </c>
      <c r="E132" s="11">
        <v>2</v>
      </c>
      <c r="F132" s="44" t="s">
        <v>523</v>
      </c>
      <c r="G132" s="43">
        <v>1</v>
      </c>
      <c r="H132" s="41">
        <v>29.99</v>
      </c>
      <c r="I132" s="111"/>
      <c r="J132" s="53">
        <f>G132*H132*41*1.22</f>
        <v>1500.0998</v>
      </c>
    </row>
    <row r="133" spans="1:10" ht="15.75">
      <c r="A133" s="24" t="s">
        <v>465</v>
      </c>
      <c r="B133" s="6" t="s">
        <v>466</v>
      </c>
      <c r="C133" s="24" t="s">
        <v>467</v>
      </c>
      <c r="D133" s="55" t="s">
        <v>468</v>
      </c>
      <c r="E133" s="24" t="s">
        <v>70</v>
      </c>
      <c r="F133" s="24" t="s">
        <v>469</v>
      </c>
      <c r="G133" s="24">
        <v>1</v>
      </c>
      <c r="H133" s="62">
        <v>11</v>
      </c>
      <c r="I133" s="33">
        <f>G133*H133*41*0.9</f>
        <v>405.90000000000003</v>
      </c>
      <c r="J133" s="34">
        <f>I133-1640</f>
        <v>-1234.1</v>
      </c>
    </row>
    <row r="134" spans="1:20" ht="15">
      <c r="A134" s="57" t="s">
        <v>537</v>
      </c>
      <c r="B134" s="36" t="s">
        <v>538</v>
      </c>
      <c r="D134" s="11" t="s">
        <v>539</v>
      </c>
      <c r="E134" s="24" t="s">
        <v>540</v>
      </c>
      <c r="F134" s="11" t="s">
        <v>541</v>
      </c>
      <c r="G134" s="24">
        <v>1</v>
      </c>
      <c r="H134" s="62">
        <v>8.99</v>
      </c>
      <c r="I134" s="34"/>
      <c r="J134" s="53">
        <f>G134*H134*41*1.22</f>
        <v>449.67980000000006</v>
      </c>
      <c r="L134" s="13" t="s">
        <v>538</v>
      </c>
      <c r="N134" s="11" t="s">
        <v>539</v>
      </c>
      <c r="O134" s="11" t="s">
        <v>540</v>
      </c>
      <c r="P134" s="11" t="s">
        <v>542</v>
      </c>
      <c r="Q134" s="11">
        <v>1</v>
      </c>
      <c r="R134" s="41">
        <v>8.99</v>
      </c>
      <c r="S134" s="42">
        <f>Q134*R134*39*1.17</f>
        <v>410.2137</v>
      </c>
      <c r="T134" s="42">
        <f>Q134*R134*39*1.22</f>
        <v>427.74420000000003</v>
      </c>
    </row>
    <row r="135" spans="1:20" ht="15.75">
      <c r="A135" s="24" t="s">
        <v>537</v>
      </c>
      <c r="B135" s="6" t="s">
        <v>543</v>
      </c>
      <c r="C135" s="24"/>
      <c r="D135" s="11" t="s">
        <v>544</v>
      </c>
      <c r="E135" s="54" t="s">
        <v>70</v>
      </c>
      <c r="F135" s="76" t="s">
        <v>545</v>
      </c>
      <c r="G135" s="24">
        <v>1</v>
      </c>
      <c r="H135" s="32">
        <v>17.99</v>
      </c>
      <c r="I135" s="34"/>
      <c r="J135" s="53">
        <f>G135*H135*41*1.22</f>
        <v>899.8597999999998</v>
      </c>
      <c r="S135" s="42">
        <f>Q135*R135*39*1.17</f>
        <v>0</v>
      </c>
      <c r="T135" s="42">
        <f>Q135*R135*39*1.22</f>
        <v>0</v>
      </c>
    </row>
    <row r="136" spans="1:10" ht="15.75">
      <c r="A136" s="54" t="s">
        <v>253</v>
      </c>
      <c r="B136" s="6" t="s">
        <v>445</v>
      </c>
      <c r="C136" s="128" t="s">
        <v>446</v>
      </c>
      <c r="D136" s="38" t="s">
        <v>470</v>
      </c>
      <c r="E136" s="54" t="s">
        <v>70</v>
      </c>
      <c r="F136" s="128" t="s">
        <v>471</v>
      </c>
      <c r="G136" s="54">
        <v>1</v>
      </c>
      <c r="H136" s="32">
        <v>5.3</v>
      </c>
      <c r="I136" s="34"/>
      <c r="J136" s="53">
        <f>G136*H136*41*0.94</f>
        <v>204.26199999999997</v>
      </c>
    </row>
    <row r="137" spans="1:10" ht="15">
      <c r="A137" s="95" t="s">
        <v>253</v>
      </c>
      <c r="B137" s="78" t="s">
        <v>456</v>
      </c>
      <c r="C137" s="48" t="s">
        <v>457</v>
      </c>
      <c r="D137" s="154" t="s">
        <v>536</v>
      </c>
      <c r="E137" s="95" t="s">
        <v>70</v>
      </c>
      <c r="F137" s="124" t="s">
        <v>139</v>
      </c>
      <c r="G137" s="95">
        <v>1</v>
      </c>
      <c r="H137" s="62">
        <v>2.99</v>
      </c>
      <c r="I137" s="50"/>
      <c r="J137" s="53">
        <f>G137*H137*41*1.22</f>
        <v>149.5598</v>
      </c>
    </row>
    <row r="138" spans="1:10" ht="15.75">
      <c r="A138" s="61" t="s">
        <v>151</v>
      </c>
      <c r="B138" s="78" t="s">
        <v>532</v>
      </c>
      <c r="C138" s="11" t="s">
        <v>438</v>
      </c>
      <c r="D138" s="38" t="s">
        <v>533</v>
      </c>
      <c r="E138" s="61" t="s">
        <v>534</v>
      </c>
      <c r="F138" s="44" t="s">
        <v>535</v>
      </c>
      <c r="G138" s="61">
        <v>1</v>
      </c>
      <c r="H138" s="62">
        <v>48.99</v>
      </c>
      <c r="I138" s="50"/>
      <c r="J138" s="53">
        <f>G138*H138*41*1.22</f>
        <v>2450.4798</v>
      </c>
    </row>
    <row r="139" spans="1:20" s="35" customFormat="1" ht="15.75">
      <c r="A139" s="24" t="s">
        <v>29</v>
      </c>
      <c r="B139" s="61" t="s">
        <v>36</v>
      </c>
      <c r="C139" s="24"/>
      <c r="D139" s="38" t="s">
        <v>526</v>
      </c>
      <c r="E139" s="24" t="s">
        <v>38</v>
      </c>
      <c r="F139" s="44" t="s">
        <v>527</v>
      </c>
      <c r="G139" s="24">
        <v>1</v>
      </c>
      <c r="H139" s="32">
        <v>9.99</v>
      </c>
      <c r="I139" s="111"/>
      <c r="J139" s="53">
        <f>G139*H139*41*1.22</f>
        <v>499.69980000000004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10" ht="15">
      <c r="A140" s="24" t="s">
        <v>206</v>
      </c>
      <c r="B140" s="6" t="s">
        <v>342</v>
      </c>
      <c r="C140" s="11" t="s">
        <v>310</v>
      </c>
      <c r="D140" s="11" t="s">
        <v>343</v>
      </c>
      <c r="E140" s="24" t="s">
        <v>210</v>
      </c>
      <c r="F140" s="11" t="s">
        <v>137</v>
      </c>
      <c r="G140" s="24">
        <v>1</v>
      </c>
      <c r="H140" s="32">
        <v>24.75</v>
      </c>
      <c r="I140" s="33">
        <f>G140*H140*41*0.9</f>
        <v>913.275</v>
      </c>
      <c r="J140" s="34">
        <f>3271-3200</f>
        <v>71</v>
      </c>
    </row>
    <row r="141" spans="1:10" ht="15.75">
      <c r="A141" s="61" t="s">
        <v>72</v>
      </c>
      <c r="B141" s="78" t="s">
        <v>430</v>
      </c>
      <c r="C141" s="61"/>
      <c r="D141" s="63" t="s">
        <v>431</v>
      </c>
      <c r="E141" s="61" t="s">
        <v>77</v>
      </c>
      <c r="F141" s="121" t="s">
        <v>277</v>
      </c>
      <c r="G141" s="61">
        <v>1</v>
      </c>
      <c r="H141" s="41">
        <v>24.75</v>
      </c>
      <c r="I141" s="33">
        <f>G141*H141*41*0.9</f>
        <v>913.275</v>
      </c>
      <c r="J141" s="50"/>
    </row>
    <row r="142" spans="1:10" ht="15.75">
      <c r="A142" s="61" t="s">
        <v>359</v>
      </c>
      <c r="B142" s="78" t="s">
        <v>502</v>
      </c>
      <c r="C142" s="61"/>
      <c r="D142" s="89" t="s">
        <v>503</v>
      </c>
      <c r="E142" s="61" t="s">
        <v>70</v>
      </c>
      <c r="F142" s="107" t="s">
        <v>504</v>
      </c>
      <c r="G142" s="61">
        <v>1</v>
      </c>
      <c r="H142" s="41">
        <f>26.5/5</f>
        <v>5.3</v>
      </c>
      <c r="I142" s="50"/>
      <c r="J142" s="53">
        <f>G142*H142*41*0.94</f>
        <v>204.26199999999997</v>
      </c>
    </row>
    <row r="143" spans="1:10" ht="15.75">
      <c r="A143" s="61" t="s">
        <v>528</v>
      </c>
      <c r="B143" s="78" t="s">
        <v>529</v>
      </c>
      <c r="D143" s="38" t="s">
        <v>530</v>
      </c>
      <c r="E143" s="121" t="s">
        <v>531</v>
      </c>
      <c r="F143" s="44" t="s">
        <v>96</v>
      </c>
      <c r="G143" s="95">
        <v>1</v>
      </c>
      <c r="H143" s="62">
        <v>19.99</v>
      </c>
      <c r="I143" s="50"/>
      <c r="J143" s="53">
        <f>G143*H143*41*1.22</f>
        <v>999.8997999999999</v>
      </c>
    </row>
    <row r="144" spans="1:11" ht="15.75">
      <c r="A144" s="24" t="s">
        <v>218</v>
      </c>
      <c r="B144" s="6" t="s">
        <v>336</v>
      </c>
      <c r="C144" s="24" t="s">
        <v>337</v>
      </c>
      <c r="D144" s="38" t="s">
        <v>472</v>
      </c>
      <c r="E144" s="24" t="s">
        <v>38</v>
      </c>
      <c r="F144" s="24" t="s">
        <v>364</v>
      </c>
      <c r="G144" s="24">
        <v>1</v>
      </c>
      <c r="H144" s="32">
        <v>11</v>
      </c>
      <c r="I144" s="33">
        <f>G144*H144*41*0.9</f>
        <v>405.90000000000003</v>
      </c>
      <c r="J144" s="53">
        <f>I144-386</f>
        <v>19.900000000000034</v>
      </c>
      <c r="K144" s="35" t="s">
        <v>365</v>
      </c>
    </row>
    <row r="145" spans="1:10" ht="15.75">
      <c r="A145" s="43" t="s">
        <v>439</v>
      </c>
      <c r="B145" s="36" t="s">
        <v>462</v>
      </c>
      <c r="D145" s="38" t="s">
        <v>473</v>
      </c>
      <c r="E145" s="24" t="s">
        <v>70</v>
      </c>
      <c r="F145" s="56" t="s">
        <v>474</v>
      </c>
      <c r="G145" s="43">
        <v>1</v>
      </c>
      <c r="H145" s="41">
        <v>11</v>
      </c>
      <c r="I145" s="33">
        <f>G145*H145*41*0.9</f>
        <v>405.90000000000003</v>
      </c>
      <c r="J145" s="53"/>
    </row>
    <row r="146" spans="1:11" ht="15.75">
      <c r="A146" s="24" t="s">
        <v>439</v>
      </c>
      <c r="B146" s="6" t="s">
        <v>463</v>
      </c>
      <c r="C146" s="24"/>
      <c r="D146" s="55" t="s">
        <v>475</v>
      </c>
      <c r="E146" s="24" t="s">
        <v>70</v>
      </c>
      <c r="F146" s="76" t="s">
        <v>476</v>
      </c>
      <c r="G146" s="24">
        <v>1</v>
      </c>
      <c r="H146" s="32">
        <v>15</v>
      </c>
      <c r="I146" s="33">
        <f>G146*H146*41*0.9</f>
        <v>553.5</v>
      </c>
      <c r="J146" s="34"/>
      <c r="K146" s="35" t="s">
        <v>477</v>
      </c>
    </row>
    <row r="147" spans="1:10" ht="15.75">
      <c r="A147" s="24" t="s">
        <v>439</v>
      </c>
      <c r="B147" s="6" t="s">
        <v>461</v>
      </c>
      <c r="C147" s="24"/>
      <c r="D147" s="55" t="s">
        <v>484</v>
      </c>
      <c r="E147" s="24" t="s">
        <v>77</v>
      </c>
      <c r="F147" s="44" t="s">
        <v>485</v>
      </c>
      <c r="G147" s="24">
        <v>1</v>
      </c>
      <c r="H147" s="32">
        <v>52.5</v>
      </c>
      <c r="I147" s="33">
        <f>G147*H147*41*0.9</f>
        <v>1937.25</v>
      </c>
      <c r="J147" s="24"/>
    </row>
    <row r="148" spans="1:10" ht="15.75">
      <c r="A148" s="24" t="s">
        <v>439</v>
      </c>
      <c r="B148" s="6" t="s">
        <v>440</v>
      </c>
      <c r="C148" s="24"/>
      <c r="D148" s="73" t="s">
        <v>524</v>
      </c>
      <c r="E148" s="24" t="s">
        <v>70</v>
      </c>
      <c r="F148" s="76" t="s">
        <v>525</v>
      </c>
      <c r="G148" s="24">
        <v>1</v>
      </c>
      <c r="H148" s="32">
        <v>24.99</v>
      </c>
      <c r="I148" s="58">
        <f>G148*H148*41*1.17</f>
        <v>1198.7703</v>
      </c>
      <c r="J148" s="34">
        <f>4095-3950</f>
        <v>145</v>
      </c>
    </row>
    <row r="149" spans="1:10" ht="15">
      <c r="A149" s="24" t="s">
        <v>489</v>
      </c>
      <c r="B149" s="6" t="s">
        <v>442</v>
      </c>
      <c r="C149" s="24" t="s">
        <v>490</v>
      </c>
      <c r="D149" s="24" t="s">
        <v>491</v>
      </c>
      <c r="E149" s="24" t="s">
        <v>63</v>
      </c>
      <c r="F149" s="24" t="s">
        <v>492</v>
      </c>
      <c r="G149" s="24">
        <v>1</v>
      </c>
      <c r="H149" s="32">
        <f>20/4</f>
        <v>5</v>
      </c>
      <c r="I149" s="33">
        <f>G149*H149*41*0.9</f>
        <v>184.5</v>
      </c>
      <c r="J149" s="34"/>
    </row>
    <row r="150" spans="1:10" ht="15.75">
      <c r="A150" s="43" t="s">
        <v>489</v>
      </c>
      <c r="B150" s="36" t="s">
        <v>442</v>
      </c>
      <c r="C150" s="11" t="s">
        <v>490</v>
      </c>
      <c r="D150" s="11" t="s">
        <v>491</v>
      </c>
      <c r="E150" s="11" t="s">
        <v>63</v>
      </c>
      <c r="F150" s="44" t="s">
        <v>493</v>
      </c>
      <c r="G150" s="24">
        <v>1</v>
      </c>
      <c r="H150" s="32">
        <f>20/4</f>
        <v>5</v>
      </c>
      <c r="I150" s="33">
        <f>G150*H150*41*0.9</f>
        <v>184.5</v>
      </c>
      <c r="J150" s="34"/>
    </row>
    <row r="151" spans="1:10" ht="15">
      <c r="A151" s="43" t="s">
        <v>489</v>
      </c>
      <c r="B151" s="13" t="s">
        <v>494</v>
      </c>
      <c r="C151" s="43" t="s">
        <v>495</v>
      </c>
      <c r="D151" s="11" t="s">
        <v>496</v>
      </c>
      <c r="E151" s="43" t="s">
        <v>38</v>
      </c>
      <c r="F151" s="11" t="s">
        <v>497</v>
      </c>
      <c r="G151" s="57">
        <v>1</v>
      </c>
      <c r="H151" s="45">
        <f>26.5/5</f>
        <v>5.3</v>
      </c>
      <c r="I151" s="33">
        <f>G151*H151*41*0.9</f>
        <v>195.57</v>
      </c>
      <c r="J151" s="34"/>
    </row>
    <row r="152" spans="1:10" ht="15">
      <c r="A152" s="43" t="s">
        <v>489</v>
      </c>
      <c r="B152" s="13" t="s">
        <v>498</v>
      </c>
      <c r="C152" s="11" t="s">
        <v>499</v>
      </c>
      <c r="D152" s="11" t="s">
        <v>500</v>
      </c>
      <c r="E152" s="43" t="s">
        <v>38</v>
      </c>
      <c r="F152" s="11" t="s">
        <v>501</v>
      </c>
      <c r="G152" s="57">
        <v>1</v>
      </c>
      <c r="H152" s="45">
        <f>26.5/5</f>
        <v>5.3</v>
      </c>
      <c r="I152" s="33">
        <f>G152*H152*41*0.9</f>
        <v>195.57</v>
      </c>
      <c r="J152" s="34">
        <f>760-1500</f>
        <v>-740</v>
      </c>
    </row>
    <row r="153" spans="1:10" ht="15.75">
      <c r="A153" s="43" t="s">
        <v>505</v>
      </c>
      <c r="B153" s="13" t="s">
        <v>506</v>
      </c>
      <c r="C153" s="43"/>
      <c r="D153" s="38" t="s">
        <v>507</v>
      </c>
      <c r="E153" s="43" t="s">
        <v>508</v>
      </c>
      <c r="F153" s="44" t="s">
        <v>509</v>
      </c>
      <c r="G153" s="57">
        <v>1</v>
      </c>
      <c r="H153" s="45">
        <v>68</v>
      </c>
      <c r="I153" s="34"/>
      <c r="J153" s="53">
        <f aca="true" t="shared" si="5" ref="J153:J159">G153*H153*41*0.94</f>
        <v>2620.72</v>
      </c>
    </row>
    <row r="154" spans="1:10" ht="15.75">
      <c r="A154" s="43" t="s">
        <v>505</v>
      </c>
      <c r="B154" s="13" t="s">
        <v>506</v>
      </c>
      <c r="C154" s="43"/>
      <c r="D154" s="38" t="s">
        <v>510</v>
      </c>
      <c r="E154" s="43" t="s">
        <v>70</v>
      </c>
      <c r="F154" s="44" t="s">
        <v>511</v>
      </c>
      <c r="G154" s="57">
        <v>1</v>
      </c>
      <c r="H154" s="45">
        <v>24</v>
      </c>
      <c r="I154" s="46"/>
      <c r="J154" s="53">
        <f t="shared" si="5"/>
        <v>924.9599999999999</v>
      </c>
    </row>
    <row r="155" spans="1:10" ht="15.75">
      <c r="A155" s="43" t="s">
        <v>505</v>
      </c>
      <c r="B155" s="56" t="s">
        <v>512</v>
      </c>
      <c r="D155" s="38" t="s">
        <v>513</v>
      </c>
      <c r="E155" s="11" t="s">
        <v>514</v>
      </c>
      <c r="F155" s="44" t="s">
        <v>515</v>
      </c>
      <c r="G155" s="43">
        <v>1</v>
      </c>
      <c r="H155" s="41">
        <v>78</v>
      </c>
      <c r="I155" s="46"/>
      <c r="J155" s="53">
        <f t="shared" si="5"/>
        <v>3006.12</v>
      </c>
    </row>
    <row r="156" spans="1:10" ht="15.75">
      <c r="A156" s="43" t="s">
        <v>505</v>
      </c>
      <c r="B156" s="56" t="s">
        <v>512</v>
      </c>
      <c r="C156" s="43"/>
      <c r="D156" s="38" t="s">
        <v>516</v>
      </c>
      <c r="E156" s="43" t="s">
        <v>70</v>
      </c>
      <c r="F156" s="44" t="s">
        <v>517</v>
      </c>
      <c r="G156" s="43">
        <v>1</v>
      </c>
      <c r="H156" s="45">
        <v>11</v>
      </c>
      <c r="I156" s="59"/>
      <c r="J156" s="53">
        <f t="shared" si="5"/>
        <v>423.94</v>
      </c>
    </row>
    <row r="157" spans="1:10" ht="15.75">
      <c r="A157" s="43" t="s">
        <v>39</v>
      </c>
      <c r="B157" s="36" t="s">
        <v>480</v>
      </c>
      <c r="C157" s="129" t="s">
        <v>481</v>
      </c>
      <c r="D157" s="11" t="s">
        <v>482</v>
      </c>
      <c r="E157" s="43" t="s">
        <v>12</v>
      </c>
      <c r="F157" s="44" t="s">
        <v>483</v>
      </c>
      <c r="G157" s="43">
        <v>1</v>
      </c>
      <c r="H157" s="41">
        <v>29.5</v>
      </c>
      <c r="I157" s="34"/>
      <c r="J157" s="53">
        <f t="shared" si="5"/>
        <v>1136.9299999999998</v>
      </c>
    </row>
    <row r="158" spans="1:10" ht="15.75">
      <c r="A158" s="43" t="s">
        <v>460</v>
      </c>
      <c r="B158" s="13" t="s">
        <v>478</v>
      </c>
      <c r="D158" s="38" t="s">
        <v>479</v>
      </c>
      <c r="E158" s="43" t="s">
        <v>12</v>
      </c>
      <c r="F158" s="44" t="s">
        <v>136</v>
      </c>
      <c r="G158" s="43">
        <v>5</v>
      </c>
      <c r="H158" s="45">
        <v>5.3</v>
      </c>
      <c r="I158" s="59"/>
      <c r="J158" s="53">
        <f t="shared" si="5"/>
        <v>1021.31</v>
      </c>
    </row>
    <row r="159" spans="1:10" ht="15.75">
      <c r="A159" s="24" t="s">
        <v>460</v>
      </c>
      <c r="B159" s="13" t="s">
        <v>478</v>
      </c>
      <c r="D159" s="38" t="s">
        <v>479</v>
      </c>
      <c r="E159" s="43" t="s">
        <v>12</v>
      </c>
      <c r="F159" s="44" t="s">
        <v>136</v>
      </c>
      <c r="G159" s="43">
        <v>5</v>
      </c>
      <c r="H159" s="41">
        <v>5.3</v>
      </c>
      <c r="I159" s="46"/>
      <c r="J159" s="53">
        <f t="shared" si="5"/>
        <v>1021.31</v>
      </c>
    </row>
    <row r="160" spans="1:10" ht="15">
      <c r="A160" s="54" t="s">
        <v>227</v>
      </c>
      <c r="B160" s="54" t="s">
        <v>296</v>
      </c>
      <c r="C160" s="48" t="s">
        <v>282</v>
      </c>
      <c r="D160" s="64" t="s">
        <v>163</v>
      </c>
      <c r="E160" s="54" t="s">
        <v>12</v>
      </c>
      <c r="F160" s="11" t="s">
        <v>284</v>
      </c>
      <c r="G160" s="54">
        <v>1</v>
      </c>
      <c r="H160" s="32">
        <v>3.99</v>
      </c>
      <c r="I160" s="58">
        <f>G160*H160*41*1.17</f>
        <v>191.4003</v>
      </c>
      <c r="J160" s="34"/>
    </row>
    <row r="161" spans="1:10" ht="15">
      <c r="A161" s="95" t="s">
        <v>227</v>
      </c>
      <c r="B161" s="95" t="s">
        <v>281</v>
      </c>
      <c r="C161" s="95" t="s">
        <v>282</v>
      </c>
      <c r="D161" s="64" t="s">
        <v>283</v>
      </c>
      <c r="E161" s="95" t="s">
        <v>12</v>
      </c>
      <c r="F161" s="64" t="s">
        <v>284</v>
      </c>
      <c r="G161" s="95">
        <v>1</v>
      </c>
      <c r="H161" s="62">
        <v>3.99</v>
      </c>
      <c r="I161" s="58">
        <f>G161*H161*41*1.17</f>
        <v>191.4003</v>
      </c>
      <c r="J161" s="34">
        <f>9926-9837</f>
        <v>89</v>
      </c>
    </row>
    <row r="162" spans="1:20" ht="15">
      <c r="A162" s="24" t="s">
        <v>441</v>
      </c>
      <c r="B162" s="6" t="s">
        <v>443</v>
      </c>
      <c r="C162" s="24"/>
      <c r="D162" s="24"/>
      <c r="E162" s="24" t="s">
        <v>63</v>
      </c>
      <c r="F162" s="24" t="s">
        <v>486</v>
      </c>
      <c r="G162" s="24">
        <v>1</v>
      </c>
      <c r="H162" s="32">
        <v>5</v>
      </c>
      <c r="I162" s="33">
        <f>G162*H162*41*0.9</f>
        <v>184.5</v>
      </c>
      <c r="J162" s="34">
        <f>I162-176</f>
        <v>8.5</v>
      </c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5.75">
      <c r="A163" s="24" t="s">
        <v>441</v>
      </c>
      <c r="B163" s="6" t="s">
        <v>444</v>
      </c>
      <c r="C163" s="24"/>
      <c r="D163" s="55" t="s">
        <v>487</v>
      </c>
      <c r="E163" s="61" t="s">
        <v>63</v>
      </c>
      <c r="F163" s="11" t="s">
        <v>488</v>
      </c>
      <c r="G163" s="24">
        <v>1</v>
      </c>
      <c r="H163" s="32">
        <v>5</v>
      </c>
      <c r="I163" s="33">
        <f>G163*H163*41*0.9</f>
        <v>184.5</v>
      </c>
      <c r="J163" s="34">
        <f>I163-176</f>
        <v>8.5</v>
      </c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8" ht="15">
      <c r="A164" s="25" t="s">
        <v>590</v>
      </c>
      <c r="F164" s="96" t="s">
        <v>589</v>
      </c>
      <c r="H164" s="11"/>
    </row>
    <row r="165" spans="1:10" ht="15.75">
      <c r="A165" s="43" t="s">
        <v>591</v>
      </c>
      <c r="B165" s="162" t="s">
        <v>592</v>
      </c>
      <c r="C165" s="1"/>
      <c r="D165" s="120" t="s">
        <v>593</v>
      </c>
      <c r="E165" s="163" t="s">
        <v>594</v>
      </c>
      <c r="F165" s="123" t="s">
        <v>595</v>
      </c>
      <c r="G165" s="43">
        <v>1</v>
      </c>
      <c r="H165" s="106">
        <v>34.99</v>
      </c>
      <c r="I165" s="33">
        <f>G165*H165*41*1.17</f>
        <v>1678.4703000000002</v>
      </c>
      <c r="J165" s="34">
        <f>I165-1600</f>
        <v>78.47030000000018</v>
      </c>
    </row>
    <row r="166" spans="1:10" ht="15.75">
      <c r="A166" s="43" t="s">
        <v>115</v>
      </c>
      <c r="B166" s="36" t="s">
        <v>567</v>
      </c>
      <c r="D166" s="38" t="s">
        <v>596</v>
      </c>
      <c r="E166" s="138" t="s">
        <v>508</v>
      </c>
      <c r="F166" s="44" t="s">
        <v>597</v>
      </c>
      <c r="G166" s="43">
        <v>1</v>
      </c>
      <c r="H166" s="41">
        <v>19.99</v>
      </c>
      <c r="I166" s="145">
        <f>G166*H166*41*1.17</f>
        <v>958.9202999999999</v>
      </c>
      <c r="J166" s="140"/>
    </row>
    <row r="167" spans="1:10" ht="15.75">
      <c r="A167" s="43" t="s">
        <v>115</v>
      </c>
      <c r="B167" s="36" t="s">
        <v>566</v>
      </c>
      <c r="D167" s="38" t="s">
        <v>598</v>
      </c>
      <c r="E167" s="63" t="s">
        <v>12</v>
      </c>
      <c r="F167" s="44" t="s">
        <v>96</v>
      </c>
      <c r="G167" s="43">
        <v>1</v>
      </c>
      <c r="H167" s="41">
        <v>9.99</v>
      </c>
      <c r="I167" s="145">
        <f>G167*H167*41*1.17</f>
        <v>479.2203</v>
      </c>
      <c r="J167" s="140"/>
    </row>
    <row r="168" spans="1:10" ht="15.75">
      <c r="A168" s="24" t="s">
        <v>115</v>
      </c>
      <c r="B168" s="6" t="s">
        <v>565</v>
      </c>
      <c r="C168" s="24"/>
      <c r="D168" s="55" t="s">
        <v>599</v>
      </c>
      <c r="E168" s="73" t="s">
        <v>12</v>
      </c>
      <c r="F168" s="76" t="s">
        <v>600</v>
      </c>
      <c r="G168" s="24">
        <v>1</v>
      </c>
      <c r="H168" s="32">
        <v>7.99</v>
      </c>
      <c r="I168" s="33">
        <f>G168*H168*41*1.17</f>
        <v>383.2803</v>
      </c>
      <c r="J168" s="139">
        <f>1447-1505</f>
        <v>-58</v>
      </c>
    </row>
    <row r="169" spans="1:10" ht="15.75">
      <c r="A169" s="24" t="s">
        <v>537</v>
      </c>
      <c r="B169" s="6" t="s">
        <v>577</v>
      </c>
      <c r="C169" s="24"/>
      <c r="D169" s="38" t="s">
        <v>601</v>
      </c>
      <c r="E169" s="24" t="s">
        <v>70</v>
      </c>
      <c r="F169" s="24" t="s">
        <v>602</v>
      </c>
      <c r="G169" s="24">
        <v>1</v>
      </c>
      <c r="H169" s="32">
        <v>15</v>
      </c>
      <c r="I169" s="173"/>
      <c r="J169" s="174">
        <f>G169*H169*41*0.94</f>
        <v>578.1</v>
      </c>
    </row>
    <row r="170" spans="1:11" ht="15">
      <c r="A170" s="155" t="s">
        <v>537</v>
      </c>
      <c r="B170" s="13" t="s">
        <v>580</v>
      </c>
      <c r="C170" s="155" t="s">
        <v>581</v>
      </c>
      <c r="D170" s="84" t="s">
        <v>582</v>
      </c>
      <c r="E170" s="155" t="s">
        <v>603</v>
      </c>
      <c r="F170" s="84" t="s">
        <v>604</v>
      </c>
      <c r="G170" s="155">
        <v>1</v>
      </c>
      <c r="H170" s="87">
        <v>29.99</v>
      </c>
      <c r="I170" s="111"/>
      <c r="J170" s="53">
        <f aca="true" t="shared" si="6" ref="J170:J177">G170*H170*41*1.22</f>
        <v>1500.0998</v>
      </c>
      <c r="K170" s="84"/>
    </row>
    <row r="171" spans="1:10" ht="15">
      <c r="A171" s="24" t="s">
        <v>537</v>
      </c>
      <c r="B171" s="6" t="s">
        <v>584</v>
      </c>
      <c r="C171" s="24"/>
      <c r="D171" s="24" t="s">
        <v>585</v>
      </c>
      <c r="E171" s="24" t="s">
        <v>70</v>
      </c>
      <c r="F171" s="24" t="s">
        <v>605</v>
      </c>
      <c r="G171" s="24">
        <v>1</v>
      </c>
      <c r="H171" s="32">
        <v>19.99</v>
      </c>
      <c r="I171" s="34"/>
      <c r="J171" s="53">
        <f t="shared" si="6"/>
        <v>999.8997999999999</v>
      </c>
    </row>
    <row r="172" spans="1:10" ht="15">
      <c r="A172" s="24" t="s">
        <v>537</v>
      </c>
      <c r="B172" s="6" t="s">
        <v>606</v>
      </c>
      <c r="C172" s="24"/>
      <c r="D172" s="24" t="s">
        <v>607</v>
      </c>
      <c r="E172" s="24" t="s">
        <v>540</v>
      </c>
      <c r="F172" s="24" t="s">
        <v>608</v>
      </c>
      <c r="G172" s="24">
        <v>1</v>
      </c>
      <c r="H172" s="32">
        <v>14.99</v>
      </c>
      <c r="I172" s="140"/>
      <c r="J172" s="174">
        <f t="shared" si="6"/>
        <v>749.7998</v>
      </c>
    </row>
    <row r="173" spans="1:10" ht="15.75">
      <c r="A173" s="24" t="s">
        <v>537</v>
      </c>
      <c r="B173" s="6" t="s">
        <v>609</v>
      </c>
      <c r="C173" s="24"/>
      <c r="D173" s="130" t="s">
        <v>610</v>
      </c>
      <c r="E173" s="24" t="s">
        <v>540</v>
      </c>
      <c r="F173" s="24" t="s">
        <v>611</v>
      </c>
      <c r="G173" s="24">
        <v>1</v>
      </c>
      <c r="H173" s="32">
        <v>6.99</v>
      </c>
      <c r="I173" s="140"/>
      <c r="J173" s="174">
        <f t="shared" si="6"/>
        <v>349.63980000000004</v>
      </c>
    </row>
    <row r="174" spans="1:10" ht="15">
      <c r="A174" s="24" t="s">
        <v>537</v>
      </c>
      <c r="B174" s="6" t="s">
        <v>612</v>
      </c>
      <c r="C174" s="24"/>
      <c r="D174" s="11" t="s">
        <v>613</v>
      </c>
      <c r="E174" s="24" t="s">
        <v>12</v>
      </c>
      <c r="F174" s="24" t="s">
        <v>614</v>
      </c>
      <c r="G174" s="24">
        <v>1</v>
      </c>
      <c r="H174" s="32">
        <v>5.99</v>
      </c>
      <c r="I174" s="140"/>
      <c r="J174" s="174">
        <f t="shared" si="6"/>
        <v>299.6198</v>
      </c>
    </row>
    <row r="175" spans="1:11" ht="15.75">
      <c r="A175" s="110" t="s">
        <v>253</v>
      </c>
      <c r="B175" s="6" t="s">
        <v>458</v>
      </c>
      <c r="C175" s="156" t="s">
        <v>459</v>
      </c>
      <c r="D175" s="157" t="s">
        <v>615</v>
      </c>
      <c r="E175" s="110" t="s">
        <v>70</v>
      </c>
      <c r="F175" s="118" t="s">
        <v>616</v>
      </c>
      <c r="G175" s="110">
        <v>1</v>
      </c>
      <c r="H175" s="152">
        <v>2.99</v>
      </c>
      <c r="I175" s="111"/>
      <c r="J175" s="53">
        <f t="shared" si="6"/>
        <v>149.5598</v>
      </c>
      <c r="K175" s="84"/>
    </row>
    <row r="176" spans="1:20" ht="15.75">
      <c r="A176" s="2" t="s">
        <v>29</v>
      </c>
      <c r="B176" s="164" t="s">
        <v>36</v>
      </c>
      <c r="C176" s="2" t="s">
        <v>37</v>
      </c>
      <c r="D176" s="120" t="s">
        <v>617</v>
      </c>
      <c r="E176" s="2" t="s">
        <v>618</v>
      </c>
      <c r="F176" s="99" t="s">
        <v>619</v>
      </c>
      <c r="G176" s="1">
        <v>1</v>
      </c>
      <c r="H176" s="165">
        <v>9.99</v>
      </c>
      <c r="I176" s="34"/>
      <c r="J176" s="174">
        <f t="shared" si="6"/>
        <v>499.69980000000004</v>
      </c>
      <c r="L176" s="6" t="s">
        <v>577</v>
      </c>
      <c r="M176" s="24"/>
      <c r="N176" s="24" t="s">
        <v>578</v>
      </c>
      <c r="O176" s="24" t="s">
        <v>540</v>
      </c>
      <c r="P176" s="24" t="s">
        <v>579</v>
      </c>
      <c r="Q176" s="24">
        <v>1</v>
      </c>
      <c r="R176" s="32">
        <v>15</v>
      </c>
      <c r="S176" s="34">
        <f>Q176*R176*39*1.17</f>
        <v>684.4499999999999</v>
      </c>
      <c r="T176" s="34">
        <f>Q176*R176*39*1.22</f>
        <v>713.6999999999999</v>
      </c>
    </row>
    <row r="177" spans="1:20" ht="15.75">
      <c r="A177" s="2" t="s">
        <v>29</v>
      </c>
      <c r="B177" s="164" t="s">
        <v>620</v>
      </c>
      <c r="C177" s="2" t="s">
        <v>621</v>
      </c>
      <c r="D177" s="2" t="s">
        <v>622</v>
      </c>
      <c r="E177" s="1" t="s">
        <v>12</v>
      </c>
      <c r="F177" s="99" t="s">
        <v>623</v>
      </c>
      <c r="G177" s="1">
        <v>1</v>
      </c>
      <c r="H177" s="165">
        <v>9.99</v>
      </c>
      <c r="I177" s="34"/>
      <c r="J177" s="174">
        <f t="shared" si="6"/>
        <v>499.69980000000004</v>
      </c>
      <c r="L177" s="6" t="s">
        <v>580</v>
      </c>
      <c r="M177" s="24" t="s">
        <v>581</v>
      </c>
      <c r="N177" s="24" t="s">
        <v>582</v>
      </c>
      <c r="O177" s="24" t="s">
        <v>540</v>
      </c>
      <c r="P177" s="24" t="s">
        <v>583</v>
      </c>
      <c r="Q177" s="24">
        <v>1</v>
      </c>
      <c r="R177" s="32">
        <v>29.99</v>
      </c>
      <c r="S177" s="34">
        <f>Q177*R177*39*1.17</f>
        <v>1368.4436999999998</v>
      </c>
      <c r="T177" s="34">
        <f>Q177*R177*39*1.22</f>
        <v>1426.9242</v>
      </c>
    </row>
    <row r="178" spans="1:20" ht="15.75">
      <c r="A178" s="11" t="s">
        <v>624</v>
      </c>
      <c r="B178" s="36" t="s">
        <v>625</v>
      </c>
      <c r="D178" s="38" t="s">
        <v>626</v>
      </c>
      <c r="E178" s="11" t="s">
        <v>12</v>
      </c>
      <c r="F178" s="44" t="s">
        <v>627</v>
      </c>
      <c r="G178" s="43">
        <v>1</v>
      </c>
      <c r="H178" s="41">
        <v>14.99</v>
      </c>
      <c r="I178" s="33">
        <f aca="true" t="shared" si="7" ref="I178:I185">G178*H178*41*1.17</f>
        <v>719.0703</v>
      </c>
      <c r="J178" s="34"/>
      <c r="L178" s="6" t="s">
        <v>584</v>
      </c>
      <c r="M178" s="24"/>
      <c r="N178" s="24" t="s">
        <v>585</v>
      </c>
      <c r="O178" s="24" t="s">
        <v>540</v>
      </c>
      <c r="P178" s="24" t="s">
        <v>586</v>
      </c>
      <c r="Q178" s="24">
        <v>1</v>
      </c>
      <c r="R178" s="32">
        <v>19.99</v>
      </c>
      <c r="S178" s="34">
        <f>Q178*R178*39*1.17</f>
        <v>912.1436999999999</v>
      </c>
      <c r="T178" s="34">
        <f>Q178*R178*39*1.22</f>
        <v>951.1241999999999</v>
      </c>
    </row>
    <row r="179" spans="1:10" ht="15.75">
      <c r="A179" s="43" t="s">
        <v>624</v>
      </c>
      <c r="B179" s="13" t="s">
        <v>628</v>
      </c>
      <c r="C179" s="43"/>
      <c r="D179" s="108" t="s">
        <v>629</v>
      </c>
      <c r="E179" s="43" t="s">
        <v>312</v>
      </c>
      <c r="F179" s="99" t="s">
        <v>630</v>
      </c>
      <c r="G179" s="43">
        <v>1</v>
      </c>
      <c r="H179" s="45">
        <v>12.99</v>
      </c>
      <c r="I179" s="145">
        <f t="shared" si="7"/>
        <v>623.1303</v>
      </c>
      <c r="J179" s="140"/>
    </row>
    <row r="180" spans="1:10" ht="15.75">
      <c r="A180" s="43" t="s">
        <v>624</v>
      </c>
      <c r="B180" s="13" t="s">
        <v>631</v>
      </c>
      <c r="C180" s="43"/>
      <c r="D180" s="38" t="s">
        <v>632</v>
      </c>
      <c r="E180" s="43" t="s">
        <v>12</v>
      </c>
      <c r="F180" s="44" t="s">
        <v>633</v>
      </c>
      <c r="G180" s="43">
        <v>1</v>
      </c>
      <c r="H180" s="45">
        <v>10.99</v>
      </c>
      <c r="I180" s="33">
        <f t="shared" si="7"/>
        <v>527.1903</v>
      </c>
      <c r="J180" s="34"/>
    </row>
    <row r="181" spans="1:10" ht="15.75">
      <c r="A181" s="11" t="s">
        <v>624</v>
      </c>
      <c r="B181" s="36" t="s">
        <v>634</v>
      </c>
      <c r="D181" s="108" t="s">
        <v>635</v>
      </c>
      <c r="E181" s="43" t="s">
        <v>12</v>
      </c>
      <c r="F181" s="99" t="s">
        <v>636</v>
      </c>
      <c r="G181" s="43">
        <v>1</v>
      </c>
      <c r="H181" s="41">
        <v>9.99</v>
      </c>
      <c r="I181" s="145">
        <f t="shared" si="7"/>
        <v>479.2203</v>
      </c>
      <c r="J181" s="140"/>
    </row>
    <row r="182" spans="1:10" ht="15.75">
      <c r="A182" s="61" t="s">
        <v>624</v>
      </c>
      <c r="B182" s="78" t="s">
        <v>637</v>
      </c>
      <c r="C182" s="61"/>
      <c r="D182" s="158" t="s">
        <v>638</v>
      </c>
      <c r="E182" s="61" t="s">
        <v>70</v>
      </c>
      <c r="F182" s="121" t="s">
        <v>639</v>
      </c>
      <c r="G182" s="61">
        <v>1</v>
      </c>
      <c r="H182" s="62">
        <v>9.99</v>
      </c>
      <c r="I182" s="33">
        <f t="shared" si="7"/>
        <v>479.2203</v>
      </c>
      <c r="J182" s="139"/>
    </row>
    <row r="183" spans="1:10" ht="15">
      <c r="A183" s="1" t="s">
        <v>640</v>
      </c>
      <c r="B183" s="162" t="s">
        <v>641</v>
      </c>
      <c r="C183" s="1"/>
      <c r="D183" s="2" t="s">
        <v>642</v>
      </c>
      <c r="E183" s="1" t="s">
        <v>70</v>
      </c>
      <c r="F183" s="2" t="s">
        <v>643</v>
      </c>
      <c r="G183" s="1">
        <v>1</v>
      </c>
      <c r="H183" s="106">
        <v>12.99</v>
      </c>
      <c r="I183" s="140"/>
      <c r="J183" s="174">
        <f>G183*H183*41*1.22</f>
        <v>649.7598</v>
      </c>
    </row>
    <row r="184" spans="1:10" ht="15">
      <c r="A184" s="1" t="s">
        <v>640</v>
      </c>
      <c r="B184" s="164" t="s">
        <v>641</v>
      </c>
      <c r="C184" s="2"/>
      <c r="D184" s="2" t="s">
        <v>644</v>
      </c>
      <c r="E184" s="1" t="s">
        <v>70</v>
      </c>
      <c r="F184" s="2" t="s">
        <v>645</v>
      </c>
      <c r="G184" s="1">
        <v>1</v>
      </c>
      <c r="H184" s="165">
        <v>6.99</v>
      </c>
      <c r="I184" s="140"/>
      <c r="J184" s="174">
        <f>G184*H184*41*1.22</f>
        <v>349.63980000000004</v>
      </c>
    </row>
    <row r="185" spans="1:11" ht="15.75">
      <c r="A185" s="155" t="s">
        <v>646</v>
      </c>
      <c r="B185" s="13" t="s">
        <v>647</v>
      </c>
      <c r="C185" s="155"/>
      <c r="D185" s="84" t="s">
        <v>23</v>
      </c>
      <c r="E185" s="155" t="s">
        <v>70</v>
      </c>
      <c r="F185" s="160" t="s">
        <v>133</v>
      </c>
      <c r="G185" s="155">
        <v>1</v>
      </c>
      <c r="H185" s="166">
        <v>19.99</v>
      </c>
      <c r="I185" s="33">
        <f>G185*H185*41*1.17</f>
        <v>958.9202999999999</v>
      </c>
      <c r="J185" s="111"/>
      <c r="K185" s="84"/>
    </row>
    <row r="186" spans="1:11" ht="15">
      <c r="A186" s="155" t="s">
        <v>356</v>
      </c>
      <c r="B186" s="167" t="s">
        <v>557</v>
      </c>
      <c r="C186" s="84" t="s">
        <v>558</v>
      </c>
      <c r="D186" s="84" t="s">
        <v>559</v>
      </c>
      <c r="E186" s="155" t="s">
        <v>326</v>
      </c>
      <c r="F186" s="84" t="s">
        <v>648</v>
      </c>
      <c r="G186" s="155">
        <v>1</v>
      </c>
      <c r="H186" s="87">
        <v>24.5</v>
      </c>
      <c r="I186" s="173"/>
      <c r="J186" s="174">
        <f aca="true" t="shared" si="8" ref="J186:J191">G186*H186*41*0.94</f>
        <v>944.2299999999999</v>
      </c>
      <c r="K186" s="84"/>
    </row>
    <row r="187" spans="1:10" ht="15">
      <c r="A187" s="24" t="s">
        <v>356</v>
      </c>
      <c r="B187" s="6" t="s">
        <v>560</v>
      </c>
      <c r="C187" s="24" t="s">
        <v>238</v>
      </c>
      <c r="D187" s="11" t="s">
        <v>561</v>
      </c>
      <c r="E187" s="24" t="s">
        <v>12</v>
      </c>
      <c r="F187" s="24" t="s">
        <v>562</v>
      </c>
      <c r="G187" s="24">
        <v>1</v>
      </c>
      <c r="H187" s="32">
        <v>5.3</v>
      </c>
      <c r="I187" s="173"/>
      <c r="J187" s="174">
        <f t="shared" si="8"/>
        <v>204.26199999999997</v>
      </c>
    </row>
    <row r="188" spans="1:10" ht="15">
      <c r="A188" s="24" t="s">
        <v>356</v>
      </c>
      <c r="B188" s="6" t="s">
        <v>560</v>
      </c>
      <c r="C188" s="24" t="s">
        <v>238</v>
      </c>
      <c r="D188" s="11" t="s">
        <v>561</v>
      </c>
      <c r="E188" s="24" t="s">
        <v>12</v>
      </c>
      <c r="F188" s="24" t="s">
        <v>649</v>
      </c>
      <c r="G188" s="24">
        <v>1</v>
      </c>
      <c r="H188" s="32">
        <v>5.3</v>
      </c>
      <c r="I188" s="173"/>
      <c r="J188" s="174">
        <f t="shared" si="8"/>
        <v>204.26199999999997</v>
      </c>
    </row>
    <row r="189" spans="1:10" ht="15">
      <c r="A189" s="43" t="s">
        <v>356</v>
      </c>
      <c r="B189" s="36" t="s">
        <v>560</v>
      </c>
      <c r="C189" s="11" t="s">
        <v>238</v>
      </c>
      <c r="D189" s="11" t="s">
        <v>561</v>
      </c>
      <c r="E189" s="43" t="s">
        <v>12</v>
      </c>
      <c r="F189" s="11" t="s">
        <v>563</v>
      </c>
      <c r="G189" s="155">
        <v>1</v>
      </c>
      <c r="H189" s="87">
        <v>5.3</v>
      </c>
      <c r="I189" s="173"/>
      <c r="J189" s="174">
        <f t="shared" si="8"/>
        <v>204.26199999999997</v>
      </c>
    </row>
    <row r="190" spans="1:10" ht="15">
      <c r="A190" s="43" t="s">
        <v>356</v>
      </c>
      <c r="B190" s="13" t="s">
        <v>560</v>
      </c>
      <c r="C190" s="43" t="s">
        <v>238</v>
      </c>
      <c r="D190" s="154" t="s">
        <v>650</v>
      </c>
      <c r="E190" s="43" t="s">
        <v>12</v>
      </c>
      <c r="F190" s="11" t="s">
        <v>55</v>
      </c>
      <c r="G190" s="155">
        <v>1</v>
      </c>
      <c r="H190" s="166">
        <v>5.3</v>
      </c>
      <c r="I190" s="173"/>
      <c r="J190" s="174">
        <f t="shared" si="8"/>
        <v>204.26199999999997</v>
      </c>
    </row>
    <row r="191" spans="1:10" ht="15">
      <c r="A191" s="43" t="s">
        <v>356</v>
      </c>
      <c r="B191" s="13" t="s">
        <v>560</v>
      </c>
      <c r="C191" s="11" t="s">
        <v>238</v>
      </c>
      <c r="D191" s="154" t="s">
        <v>561</v>
      </c>
      <c r="E191" s="43" t="s">
        <v>12</v>
      </c>
      <c r="F191" s="11" t="s">
        <v>564</v>
      </c>
      <c r="G191" s="155">
        <v>1</v>
      </c>
      <c r="H191" s="166">
        <v>5.3</v>
      </c>
      <c r="I191" s="173"/>
      <c r="J191" s="174">
        <f t="shared" si="8"/>
        <v>204.26199999999997</v>
      </c>
    </row>
    <row r="192" spans="1:10" ht="15.75">
      <c r="A192" s="43" t="s">
        <v>359</v>
      </c>
      <c r="B192" s="36" t="s">
        <v>651</v>
      </c>
      <c r="D192" s="108" t="s">
        <v>652</v>
      </c>
      <c r="E192" s="155" t="s">
        <v>70</v>
      </c>
      <c r="F192" s="99" t="s">
        <v>653</v>
      </c>
      <c r="G192" s="155">
        <v>1</v>
      </c>
      <c r="H192" s="87">
        <v>59.5</v>
      </c>
      <c r="I192" s="145">
        <f>G192*H192*41*0.9</f>
        <v>2195.55</v>
      </c>
      <c r="J192" s="174"/>
    </row>
    <row r="193" spans="1:11" ht="15.75">
      <c r="A193" s="110" t="s">
        <v>528</v>
      </c>
      <c r="B193" s="6" t="s">
        <v>556</v>
      </c>
      <c r="C193" s="110"/>
      <c r="D193" s="7" t="s">
        <v>188</v>
      </c>
      <c r="E193" s="7" t="s">
        <v>12</v>
      </c>
      <c r="F193" s="161" t="s">
        <v>96</v>
      </c>
      <c r="G193" s="110">
        <v>1</v>
      </c>
      <c r="H193" s="152">
        <v>19.99</v>
      </c>
      <c r="I193" s="111"/>
      <c r="J193" s="53">
        <f>G193*H193*41*1.22</f>
        <v>999.8997999999999</v>
      </c>
      <c r="K193" s="84"/>
    </row>
    <row r="194" spans="1:10" ht="15">
      <c r="A194" s="113" t="s">
        <v>51</v>
      </c>
      <c r="B194" s="114" t="s">
        <v>654</v>
      </c>
      <c r="C194" s="113" t="s">
        <v>655</v>
      </c>
      <c r="D194" s="113" t="s">
        <v>656</v>
      </c>
      <c r="E194" s="113" t="s">
        <v>425</v>
      </c>
      <c r="F194" s="113" t="s">
        <v>657</v>
      </c>
      <c r="G194" s="116">
        <v>1</v>
      </c>
      <c r="H194" s="117">
        <v>19.99</v>
      </c>
      <c r="I194" s="140"/>
      <c r="J194" s="174">
        <f>G194*H194*41*1.22</f>
        <v>999.8997999999999</v>
      </c>
    </row>
    <row r="195" spans="1:11" ht="15.75">
      <c r="A195" s="43" t="s">
        <v>249</v>
      </c>
      <c r="B195" s="13" t="s">
        <v>658</v>
      </c>
      <c r="C195" s="43"/>
      <c r="D195" s="38" t="s">
        <v>659</v>
      </c>
      <c r="E195" s="43" t="s">
        <v>70</v>
      </c>
      <c r="F195" s="44" t="s">
        <v>96</v>
      </c>
      <c r="G195" s="43">
        <v>1</v>
      </c>
      <c r="H195" s="45">
        <v>29.99</v>
      </c>
      <c r="I195" s="145">
        <f aca="true" t="shared" si="9" ref="I195:I200">G195*H195*41*1.17</f>
        <v>1438.6202999999998</v>
      </c>
      <c r="J195" s="140"/>
      <c r="K195" s="44"/>
    </row>
    <row r="196" spans="1:10" ht="15.75">
      <c r="A196" s="43" t="s">
        <v>249</v>
      </c>
      <c r="B196" s="13" t="s">
        <v>660</v>
      </c>
      <c r="C196" s="43"/>
      <c r="D196" s="38" t="s">
        <v>661</v>
      </c>
      <c r="E196" s="43" t="s">
        <v>70</v>
      </c>
      <c r="F196" s="44" t="s">
        <v>96</v>
      </c>
      <c r="G196" s="43">
        <v>1</v>
      </c>
      <c r="H196" s="45">
        <v>19.99</v>
      </c>
      <c r="I196" s="145">
        <f t="shared" si="9"/>
        <v>958.9202999999999</v>
      </c>
      <c r="J196" s="140"/>
    </row>
    <row r="197" spans="1:10" ht="15.75">
      <c r="A197" s="105" t="s">
        <v>249</v>
      </c>
      <c r="B197" s="168" t="s">
        <v>662</v>
      </c>
      <c r="C197" s="1"/>
      <c r="D197" s="108" t="s">
        <v>663</v>
      </c>
      <c r="E197" s="105" t="s">
        <v>70</v>
      </c>
      <c r="F197" s="99" t="s">
        <v>664</v>
      </c>
      <c r="G197" s="105">
        <v>1</v>
      </c>
      <c r="H197" s="169">
        <v>24.99</v>
      </c>
      <c r="I197" s="145">
        <f t="shared" si="9"/>
        <v>1198.7703</v>
      </c>
      <c r="J197" s="140"/>
    </row>
    <row r="198" spans="1:10" ht="15.75">
      <c r="A198" s="24" t="s">
        <v>249</v>
      </c>
      <c r="B198" s="6" t="s">
        <v>665</v>
      </c>
      <c r="C198" s="24"/>
      <c r="D198" s="170" t="s">
        <v>666</v>
      </c>
      <c r="E198" s="110" t="s">
        <v>70</v>
      </c>
      <c r="F198" s="76" t="s">
        <v>667</v>
      </c>
      <c r="G198" s="24">
        <v>1</v>
      </c>
      <c r="H198" s="32">
        <v>19.99</v>
      </c>
      <c r="I198" s="145">
        <f t="shared" si="9"/>
        <v>958.9202999999999</v>
      </c>
      <c r="J198" s="140"/>
    </row>
    <row r="199" spans="1:10" ht="15.75">
      <c r="A199" s="24" t="s">
        <v>505</v>
      </c>
      <c r="B199" s="6" t="s">
        <v>668</v>
      </c>
      <c r="C199" s="66"/>
      <c r="D199" s="171" t="s">
        <v>669</v>
      </c>
      <c r="E199" s="110" t="s">
        <v>425</v>
      </c>
      <c r="F199" s="119" t="s">
        <v>670</v>
      </c>
      <c r="G199" s="24">
        <v>1</v>
      </c>
      <c r="H199" s="152">
        <v>52.5</v>
      </c>
      <c r="I199" s="173"/>
      <c r="J199" s="174">
        <f>G199*H199*41*0.94</f>
        <v>2023.35</v>
      </c>
    </row>
    <row r="200" spans="1:10" ht="15.75">
      <c r="A200" s="24" t="s">
        <v>505</v>
      </c>
      <c r="B200" s="6" t="s">
        <v>668</v>
      </c>
      <c r="C200" s="66"/>
      <c r="D200" s="171" t="s">
        <v>671</v>
      </c>
      <c r="E200" s="110" t="s">
        <v>70</v>
      </c>
      <c r="F200" s="119" t="s">
        <v>670</v>
      </c>
      <c r="G200" s="24">
        <v>1</v>
      </c>
      <c r="H200" s="152">
        <v>46.5</v>
      </c>
      <c r="I200" s="173"/>
      <c r="J200" s="174">
        <f>G200*H200*41*0.94</f>
        <v>1792.11</v>
      </c>
    </row>
    <row r="201" spans="1:10" ht="15.75">
      <c r="A201" s="24" t="s">
        <v>505</v>
      </c>
      <c r="B201" s="6" t="s">
        <v>572</v>
      </c>
      <c r="C201" s="24"/>
      <c r="D201" s="55" t="s">
        <v>672</v>
      </c>
      <c r="E201" s="24" t="s">
        <v>70</v>
      </c>
      <c r="F201" s="76" t="s">
        <v>295</v>
      </c>
      <c r="G201" s="24">
        <v>1</v>
      </c>
      <c r="H201" s="32">
        <v>29.99</v>
      </c>
      <c r="I201" s="140"/>
      <c r="J201" s="174">
        <f>G201*H201*41*1.22</f>
        <v>1500.0998</v>
      </c>
    </row>
    <row r="202" spans="1:10" ht="15.75">
      <c r="A202" s="24" t="s">
        <v>389</v>
      </c>
      <c r="B202" s="6" t="s">
        <v>570</v>
      </c>
      <c r="C202" s="24"/>
      <c r="D202" s="55" t="s">
        <v>673</v>
      </c>
      <c r="E202" s="24" t="s">
        <v>70</v>
      </c>
      <c r="F202" s="76" t="s">
        <v>674</v>
      </c>
      <c r="G202" s="24">
        <v>1</v>
      </c>
      <c r="H202" s="32">
        <v>37</v>
      </c>
      <c r="I202" s="173"/>
      <c r="J202" s="174">
        <f>G202*H202*41*0.94</f>
        <v>1425.98</v>
      </c>
    </row>
    <row r="203" spans="1:10" ht="15.75">
      <c r="A203" s="24" t="s">
        <v>389</v>
      </c>
      <c r="B203" s="6" t="s">
        <v>573</v>
      </c>
      <c r="C203" s="24"/>
      <c r="D203" s="55" t="s">
        <v>675</v>
      </c>
      <c r="E203" s="24" t="s">
        <v>77</v>
      </c>
      <c r="F203" s="76" t="s">
        <v>676</v>
      </c>
      <c r="G203" s="24">
        <v>1</v>
      </c>
      <c r="H203" s="32">
        <v>49.5</v>
      </c>
      <c r="I203" s="173"/>
      <c r="J203" s="174">
        <f>G203*H203*41*0.94</f>
        <v>1907.7299999999998</v>
      </c>
    </row>
    <row r="204" spans="1:10" ht="15.75">
      <c r="A204" s="24" t="s">
        <v>389</v>
      </c>
      <c r="B204" s="6" t="s">
        <v>574</v>
      </c>
      <c r="C204" s="24"/>
      <c r="D204" s="38" t="s">
        <v>677</v>
      </c>
      <c r="E204" s="24" t="s">
        <v>77</v>
      </c>
      <c r="F204" s="44" t="s">
        <v>678</v>
      </c>
      <c r="G204" s="24">
        <v>1</v>
      </c>
      <c r="H204" s="32">
        <v>45.5</v>
      </c>
      <c r="I204" s="173"/>
      <c r="J204" s="174">
        <f>G204*H204*41*0.94</f>
        <v>1753.57</v>
      </c>
    </row>
    <row r="205" spans="1:10" ht="15.75">
      <c r="A205" s="24" t="s">
        <v>389</v>
      </c>
      <c r="B205" s="6" t="s">
        <v>575</v>
      </c>
      <c r="C205" s="24"/>
      <c r="D205" s="130" t="s">
        <v>679</v>
      </c>
      <c r="E205" s="24" t="s">
        <v>70</v>
      </c>
      <c r="F205" s="99" t="s">
        <v>680</v>
      </c>
      <c r="G205" s="24">
        <v>1</v>
      </c>
      <c r="H205" s="32">
        <v>29.99</v>
      </c>
      <c r="I205" s="140"/>
      <c r="J205" s="174">
        <f>G205*H205*41*1.22</f>
        <v>1500.0998</v>
      </c>
    </row>
    <row r="206" spans="1:10" ht="15.75">
      <c r="A206" s="11" t="s">
        <v>389</v>
      </c>
      <c r="B206" s="36" t="s">
        <v>576</v>
      </c>
      <c r="D206" s="108" t="s">
        <v>681</v>
      </c>
      <c r="E206" s="11" t="s">
        <v>70</v>
      </c>
      <c r="F206" s="99" t="s">
        <v>682</v>
      </c>
      <c r="G206" s="43">
        <v>1</v>
      </c>
      <c r="H206" s="41">
        <v>9.99</v>
      </c>
      <c r="I206" s="140"/>
      <c r="J206" s="174">
        <f>G206*H206*41*1.22</f>
        <v>499.69980000000004</v>
      </c>
    </row>
    <row r="207" spans="1:10" ht="15.75">
      <c r="A207" s="11" t="s">
        <v>568</v>
      </c>
      <c r="B207" s="36" t="s">
        <v>569</v>
      </c>
      <c r="D207" s="38" t="s">
        <v>683</v>
      </c>
      <c r="E207" s="138" t="s">
        <v>38</v>
      </c>
      <c r="F207" s="44" t="s">
        <v>684</v>
      </c>
      <c r="G207" s="11">
        <v>1</v>
      </c>
      <c r="H207" s="41">
        <v>54.5</v>
      </c>
      <c r="I207" s="173"/>
      <c r="J207" s="174">
        <f>G207*H207*41*0.94</f>
        <v>2100.43</v>
      </c>
    </row>
    <row r="208" spans="1:10" ht="15.75">
      <c r="A208" s="1" t="s">
        <v>421</v>
      </c>
      <c r="B208" s="114" t="s">
        <v>685</v>
      </c>
      <c r="C208" s="2" t="s">
        <v>686</v>
      </c>
      <c r="D208" s="122" t="s">
        <v>687</v>
      </c>
      <c r="E208" s="113" t="s">
        <v>425</v>
      </c>
      <c r="F208" s="2" t="s">
        <v>96</v>
      </c>
      <c r="G208" s="2">
        <v>1</v>
      </c>
      <c r="H208" s="115">
        <v>19.99</v>
      </c>
      <c r="I208" s="140"/>
      <c r="J208" s="174">
        <f>G208*H208*41*1.22</f>
        <v>999.8997999999999</v>
      </c>
    </row>
    <row r="209" spans="1:10" ht="15.75">
      <c r="A209" s="113" t="s">
        <v>421</v>
      </c>
      <c r="B209" s="114" t="s">
        <v>688</v>
      </c>
      <c r="C209" s="113" t="s">
        <v>423</v>
      </c>
      <c r="D209" s="122" t="s">
        <v>689</v>
      </c>
      <c r="E209" s="113" t="s">
        <v>425</v>
      </c>
      <c r="F209" s="113" t="s">
        <v>96</v>
      </c>
      <c r="G209" s="113">
        <v>1</v>
      </c>
      <c r="H209" s="106">
        <v>14.99</v>
      </c>
      <c r="I209" s="140"/>
      <c r="J209" s="174">
        <f>G209*H209*41*1.22</f>
        <v>749.7998</v>
      </c>
    </row>
    <row r="210" spans="1:11" s="35" customFormat="1" ht="15.75">
      <c r="A210" s="71" t="s">
        <v>505</v>
      </c>
      <c r="B210" s="93" t="s">
        <v>571</v>
      </c>
      <c r="D210" s="70" t="s">
        <v>690</v>
      </c>
      <c r="E210" s="35" t="s">
        <v>70</v>
      </c>
      <c r="F210" s="125" t="s">
        <v>691</v>
      </c>
      <c r="G210" s="71">
        <v>1</v>
      </c>
      <c r="H210" s="94">
        <v>29.99</v>
      </c>
      <c r="I210" s="69">
        <f>G210*H210*41*1.17</f>
        <v>1438.6202999999998</v>
      </c>
      <c r="J210" s="69">
        <f>G210*H210*41*1.22</f>
        <v>1500.0998</v>
      </c>
      <c r="K210" s="35" t="s">
        <v>169</v>
      </c>
    </row>
    <row r="211" spans="1:20" s="35" customFormat="1" ht="15.75">
      <c r="A211" s="71" t="s">
        <v>624</v>
      </c>
      <c r="B211" s="131" t="s">
        <v>692</v>
      </c>
      <c r="C211" s="71"/>
      <c r="D211" s="70" t="s">
        <v>693</v>
      </c>
      <c r="E211" s="71" t="s">
        <v>12</v>
      </c>
      <c r="F211" s="125" t="s">
        <v>694</v>
      </c>
      <c r="G211" s="71">
        <v>1</v>
      </c>
      <c r="H211" s="136">
        <v>6.99</v>
      </c>
      <c r="I211" s="69">
        <f>G211*H211*41*1.17</f>
        <v>335.31030000000004</v>
      </c>
      <c r="J211" s="69">
        <f>G211*H211*41*1.22</f>
        <v>349.63980000000004</v>
      </c>
      <c r="K211" s="35" t="s">
        <v>169</v>
      </c>
      <c r="L211" s="71"/>
      <c r="M211" s="71"/>
      <c r="N211" s="71"/>
      <c r="O211" s="71"/>
      <c r="P211" s="71"/>
      <c r="Q211" s="71"/>
      <c r="R211" s="71"/>
      <c r="S211" s="172"/>
      <c r="T211" s="172"/>
    </row>
    <row r="212" spans="1:11" s="35" customFormat="1" ht="15.75" customHeight="1">
      <c r="A212" s="71" t="s">
        <v>249</v>
      </c>
      <c r="B212" s="93" t="s">
        <v>215</v>
      </c>
      <c r="D212" s="70" t="s">
        <v>216</v>
      </c>
      <c r="E212" s="35" t="s">
        <v>70</v>
      </c>
      <c r="F212" s="35" t="s">
        <v>217</v>
      </c>
      <c r="G212" s="35">
        <v>1</v>
      </c>
      <c r="H212" s="94">
        <v>14.99</v>
      </c>
      <c r="I212" s="72">
        <f>G212*H212*39*1.17</f>
        <v>683.9937</v>
      </c>
      <c r="J212" s="72">
        <f>G212*H212*39*1.22</f>
        <v>713.2242</v>
      </c>
      <c r="K212" s="35" t="s">
        <v>169</v>
      </c>
    </row>
    <row r="213" spans="1:20" s="35" customFormat="1" ht="15.75" customHeight="1">
      <c r="A213" s="66" t="s">
        <v>43</v>
      </c>
      <c r="B213" s="67" t="s">
        <v>47</v>
      </c>
      <c r="C213" s="21" t="s">
        <v>48</v>
      </c>
      <c r="D213" s="35" t="s">
        <v>49</v>
      </c>
      <c r="E213" s="66" t="s">
        <v>12</v>
      </c>
      <c r="F213" s="35" t="s">
        <v>91</v>
      </c>
      <c r="G213" s="66">
        <v>1</v>
      </c>
      <c r="H213" s="68">
        <v>12.99</v>
      </c>
      <c r="I213" s="69">
        <f>G213*H213*39*1.17</f>
        <v>592.7337</v>
      </c>
      <c r="J213" s="69">
        <f>G213*H213*39*1.22</f>
        <v>618.0642</v>
      </c>
      <c r="K213" s="35" t="s">
        <v>169</v>
      </c>
      <c r="L213" s="6" t="s">
        <v>47</v>
      </c>
      <c r="M213" s="21" t="s">
        <v>48</v>
      </c>
      <c r="N213" s="35" t="s">
        <v>49</v>
      </c>
      <c r="O213" s="66" t="s">
        <v>12</v>
      </c>
      <c r="P213" s="21" t="s">
        <v>50</v>
      </c>
      <c r="Q213" s="66">
        <v>1</v>
      </c>
      <c r="R213" s="68">
        <v>12.99</v>
      </c>
      <c r="S213" s="69">
        <f>Q213*R213*39*1.17</f>
        <v>592.7337</v>
      </c>
      <c r="T213" s="69">
        <f>Q213*R213*39*1.22</f>
        <v>618.0642</v>
      </c>
    </row>
    <row r="214" spans="1:11" s="35" customFormat="1" ht="15.75" customHeight="1">
      <c r="A214" s="71" t="s">
        <v>199</v>
      </c>
      <c r="B214" s="93" t="s">
        <v>250</v>
      </c>
      <c r="D214" s="70" t="s">
        <v>251</v>
      </c>
      <c r="E214" s="71" t="s">
        <v>70</v>
      </c>
      <c r="F214" s="71" t="s">
        <v>252</v>
      </c>
      <c r="G214" s="35">
        <v>1</v>
      </c>
      <c r="H214" s="94">
        <v>7.99</v>
      </c>
      <c r="I214" s="72">
        <f>G214*H214*39*1.17</f>
        <v>364.5837</v>
      </c>
      <c r="J214" s="72">
        <f>G214*H214*39*1.22</f>
        <v>380.1642</v>
      </c>
      <c r="K214" s="35" t="s">
        <v>169</v>
      </c>
    </row>
    <row r="215" spans="1:11" ht="15" customHeight="1">
      <c r="A215" s="66" t="s">
        <v>253</v>
      </c>
      <c r="B215" s="67" t="s">
        <v>447</v>
      </c>
      <c r="C215" s="133" t="s">
        <v>448</v>
      </c>
      <c r="D215" s="66" t="s">
        <v>449</v>
      </c>
      <c r="E215" s="66" t="s">
        <v>450</v>
      </c>
      <c r="F215" s="133" t="s">
        <v>451</v>
      </c>
      <c r="G215" s="66">
        <v>1</v>
      </c>
      <c r="H215" s="68">
        <v>24.5</v>
      </c>
      <c r="I215" s="34">
        <f>G215*H215*39*0.9</f>
        <v>859.95</v>
      </c>
      <c r="J215" s="34">
        <f>G215*H215*39*0.94</f>
        <v>898.17</v>
      </c>
      <c r="K215" s="35" t="s">
        <v>169</v>
      </c>
    </row>
    <row r="216" spans="1:11" ht="15" customHeight="1">
      <c r="A216" s="71" t="s">
        <v>359</v>
      </c>
      <c r="B216" s="131" t="s">
        <v>502</v>
      </c>
      <c r="C216" s="71"/>
      <c r="D216" s="71"/>
      <c r="E216" s="71" t="s">
        <v>70</v>
      </c>
      <c r="F216" s="132" t="s">
        <v>546</v>
      </c>
      <c r="G216" s="66">
        <v>1</v>
      </c>
      <c r="H216" s="68">
        <f>26.5/5</f>
        <v>5.3</v>
      </c>
      <c r="I216" s="34">
        <f>G216*H216*39*0.9</f>
        <v>186.03</v>
      </c>
      <c r="J216" s="34">
        <f>G216*H216*39*0.94</f>
        <v>194.29799999999997</v>
      </c>
      <c r="K216" s="35" t="s">
        <v>169</v>
      </c>
    </row>
    <row r="217" spans="1:11" ht="15" customHeight="1">
      <c r="A217" s="71" t="s">
        <v>359</v>
      </c>
      <c r="B217" s="131" t="s">
        <v>502</v>
      </c>
      <c r="C217" s="71"/>
      <c r="D217" s="71"/>
      <c r="E217" s="71" t="s">
        <v>70</v>
      </c>
      <c r="F217" s="132" t="s">
        <v>547</v>
      </c>
      <c r="G217" s="66">
        <v>1</v>
      </c>
      <c r="H217" s="68">
        <f>26.5/5</f>
        <v>5.3</v>
      </c>
      <c r="I217" s="34">
        <f>G217*H217*39*0.9</f>
        <v>186.03</v>
      </c>
      <c r="J217" s="34">
        <f>G217*H217*39*0.94</f>
        <v>194.29799999999997</v>
      </c>
      <c r="K217" s="35" t="s">
        <v>169</v>
      </c>
    </row>
    <row r="218" spans="1:20" ht="15.75" customHeight="1">
      <c r="A218" s="71" t="s">
        <v>356</v>
      </c>
      <c r="B218" s="93" t="s">
        <v>367</v>
      </c>
      <c r="C218" s="35" t="s">
        <v>368</v>
      </c>
      <c r="D218" s="35" t="s">
        <v>188</v>
      </c>
      <c r="E218" s="35" t="s">
        <v>70</v>
      </c>
      <c r="F218" s="125" t="s">
        <v>548</v>
      </c>
      <c r="G218" s="71">
        <v>1</v>
      </c>
      <c r="H218" s="94">
        <v>19.99</v>
      </c>
      <c r="I218" s="46">
        <f>G218*H218*39*1.17</f>
        <v>912.1436999999999</v>
      </c>
      <c r="J218" s="134">
        <f>I218-1035</f>
        <v>-122.85630000000015</v>
      </c>
      <c r="K218" s="35" t="s">
        <v>169</v>
      </c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11" ht="15.75" customHeight="1">
      <c r="A219" s="71" t="s">
        <v>249</v>
      </c>
      <c r="B219" s="93" t="s">
        <v>215</v>
      </c>
      <c r="C219" s="35"/>
      <c r="D219" s="70" t="s">
        <v>216</v>
      </c>
      <c r="E219" s="35" t="s">
        <v>12</v>
      </c>
      <c r="F219" s="35" t="s">
        <v>217</v>
      </c>
      <c r="G219" s="35">
        <v>1</v>
      </c>
      <c r="H219" s="94">
        <v>14.99</v>
      </c>
      <c r="I219" s="98">
        <f>G219*H219*39*1.17</f>
        <v>683.9937</v>
      </c>
      <c r="J219" s="98">
        <f>G219*H219*39*1.22</f>
        <v>713.2242</v>
      </c>
      <c r="K219" s="35" t="s">
        <v>169</v>
      </c>
    </row>
    <row r="220" spans="1:11" ht="15" customHeight="1">
      <c r="A220" s="126" t="s">
        <v>227</v>
      </c>
      <c r="B220" s="126" t="s">
        <v>286</v>
      </c>
      <c r="C220" s="126" t="s">
        <v>287</v>
      </c>
      <c r="D220" s="126" t="s">
        <v>288</v>
      </c>
      <c r="E220" s="126" t="s">
        <v>12</v>
      </c>
      <c r="F220" s="126" t="s">
        <v>289</v>
      </c>
      <c r="G220" s="126">
        <v>1</v>
      </c>
      <c r="H220" s="135">
        <v>5.3</v>
      </c>
      <c r="I220" s="49"/>
      <c r="J220" s="50"/>
      <c r="K220" s="35" t="s">
        <v>169</v>
      </c>
    </row>
    <row r="221" spans="1:11" ht="15" customHeight="1">
      <c r="A221" s="71" t="s">
        <v>253</v>
      </c>
      <c r="B221" s="131" t="s">
        <v>452</v>
      </c>
      <c r="C221" s="127" t="s">
        <v>453</v>
      </c>
      <c r="D221" s="35" t="s">
        <v>454</v>
      </c>
      <c r="E221" s="35" t="s">
        <v>70</v>
      </c>
      <c r="F221" s="127" t="s">
        <v>455</v>
      </c>
      <c r="G221" s="71">
        <v>1</v>
      </c>
      <c r="H221" s="94">
        <v>5.3</v>
      </c>
      <c r="I221" s="50">
        <f>G221*H221*39*0.9</f>
        <v>186.03</v>
      </c>
      <c r="J221" s="50">
        <f>G221*H221*39*0.94</f>
        <v>194.29799999999997</v>
      </c>
      <c r="K221" s="35" t="s">
        <v>169</v>
      </c>
    </row>
    <row r="222" spans="1:11" ht="15.75" customHeight="1">
      <c r="A222" s="71" t="s">
        <v>29</v>
      </c>
      <c r="B222" s="93" t="s">
        <v>553</v>
      </c>
      <c r="C222" s="35"/>
      <c r="D222" s="70" t="s">
        <v>554</v>
      </c>
      <c r="E222" s="137" t="s">
        <v>12</v>
      </c>
      <c r="F222" s="125" t="s">
        <v>555</v>
      </c>
      <c r="G222" s="71">
        <v>1</v>
      </c>
      <c r="H222" s="94">
        <v>6.99</v>
      </c>
      <c r="I222" s="46">
        <f>G222*H222*39*1.17</f>
        <v>318.95369999999997</v>
      </c>
      <c r="J222" s="46">
        <f>G222*H222*39*1.22</f>
        <v>332.5842</v>
      </c>
      <c r="K222" s="35" t="s">
        <v>169</v>
      </c>
    </row>
    <row r="223" spans="1:12" ht="15.75" customHeight="1">
      <c r="A223" s="66" t="s">
        <v>433</v>
      </c>
      <c r="B223" s="67" t="s">
        <v>434</v>
      </c>
      <c r="C223" s="66" t="s">
        <v>435</v>
      </c>
      <c r="D223" s="70" t="s">
        <v>436</v>
      </c>
      <c r="E223" s="66" t="s">
        <v>70</v>
      </c>
      <c r="F223" s="125" t="s">
        <v>437</v>
      </c>
      <c r="G223" s="66">
        <v>1</v>
      </c>
      <c r="H223" s="68">
        <v>19.99</v>
      </c>
      <c r="I223" s="33">
        <f>G223*H223*39*1.17</f>
        <v>912.1436999999999</v>
      </c>
      <c r="J223" s="34"/>
      <c r="K223" s="35" t="s">
        <v>169</v>
      </c>
      <c r="L223" s="42"/>
    </row>
    <row r="224" spans="1:11" ht="15.75">
      <c r="A224" s="71" t="s">
        <v>121</v>
      </c>
      <c r="B224" s="93" t="s">
        <v>28</v>
      </c>
      <c r="C224" s="35"/>
      <c r="D224" s="66" t="s">
        <v>550</v>
      </c>
      <c r="E224" s="66" t="s">
        <v>12</v>
      </c>
      <c r="F224" s="125" t="s">
        <v>96</v>
      </c>
      <c r="G224" s="66">
        <v>1</v>
      </c>
      <c r="H224" s="68">
        <v>19.99</v>
      </c>
      <c r="I224" s="33"/>
      <c r="J224" s="34"/>
      <c r="K224" s="35" t="s">
        <v>169</v>
      </c>
    </row>
    <row r="225" spans="1:11" ht="15.75">
      <c r="A225" s="66" t="s">
        <v>465</v>
      </c>
      <c r="B225" s="67" t="s">
        <v>28</v>
      </c>
      <c r="C225" s="66" t="s">
        <v>357</v>
      </c>
      <c r="D225" s="66" t="s">
        <v>23</v>
      </c>
      <c r="E225" s="66" t="s">
        <v>70</v>
      </c>
      <c r="F225" s="125" t="s">
        <v>96</v>
      </c>
      <c r="G225" s="66">
        <v>1</v>
      </c>
      <c r="H225" s="68">
        <v>19.99</v>
      </c>
      <c r="I225" s="34">
        <f>G225*H225*41*1.17</f>
        <v>958.9202999999999</v>
      </c>
      <c r="J225" s="34">
        <f>G225*H225*41*1.22</f>
        <v>999.8997999999999</v>
      </c>
      <c r="K225" s="35" t="s">
        <v>169</v>
      </c>
    </row>
    <row r="226" spans="1:11" ht="15">
      <c r="A226" s="66" t="s">
        <v>489</v>
      </c>
      <c r="B226" s="67" t="s">
        <v>28</v>
      </c>
      <c r="C226" s="66" t="s">
        <v>549</v>
      </c>
      <c r="D226" s="66" t="s">
        <v>550</v>
      </c>
      <c r="E226" s="66" t="s">
        <v>12</v>
      </c>
      <c r="F226" s="66" t="s">
        <v>551</v>
      </c>
      <c r="G226" s="66">
        <v>1</v>
      </c>
      <c r="H226" s="68">
        <v>19.99</v>
      </c>
      <c r="I226" s="34">
        <f>G226*H226*41*1.17</f>
        <v>958.9202999999999</v>
      </c>
      <c r="J226" s="34">
        <f>G226*H226*41*1.22</f>
        <v>999.8997999999999</v>
      </c>
      <c r="K226" s="35" t="s">
        <v>169</v>
      </c>
    </row>
    <row r="227" spans="1:6" ht="15">
      <c r="A227" s="25" t="s">
        <v>711</v>
      </c>
      <c r="F227" s="96" t="s">
        <v>589</v>
      </c>
    </row>
    <row r="228" spans="1:20" ht="15.75">
      <c r="A228" s="142" t="s">
        <v>712</v>
      </c>
      <c r="B228" s="175" t="s">
        <v>713</v>
      </c>
      <c r="C228" s="142" t="s">
        <v>714</v>
      </c>
      <c r="D228" s="38" t="s">
        <v>715</v>
      </c>
      <c r="E228" s="43" t="s">
        <v>38</v>
      </c>
      <c r="F228" s="44" t="s">
        <v>716</v>
      </c>
      <c r="G228" s="24">
        <v>1</v>
      </c>
      <c r="H228" s="32">
        <v>19.99</v>
      </c>
      <c r="I228" s="140">
        <f>G228*H228*41*1.17</f>
        <v>958.9202999999999</v>
      </c>
      <c r="J228" s="140">
        <f>G228*H228*41*1.22</f>
        <v>999.8997999999999</v>
      </c>
      <c r="K228" s="139"/>
      <c r="L228" s="142"/>
      <c r="M228" s="142"/>
      <c r="N228" s="142"/>
      <c r="O228" s="142"/>
      <c r="P228" s="142"/>
      <c r="Q228" s="142"/>
      <c r="R228" s="142"/>
      <c r="S228" s="144"/>
      <c r="T228" s="144"/>
    </row>
    <row r="229" spans="1:20" ht="15.75">
      <c r="A229" s="43" t="s">
        <v>591</v>
      </c>
      <c r="B229" s="143" t="s">
        <v>717</v>
      </c>
      <c r="C229" s="142"/>
      <c r="D229" s="38" t="s">
        <v>552</v>
      </c>
      <c r="E229" s="57" t="s">
        <v>63</v>
      </c>
      <c r="F229" s="44" t="s">
        <v>486</v>
      </c>
      <c r="G229" s="61">
        <v>1</v>
      </c>
      <c r="H229" s="32">
        <v>5</v>
      </c>
      <c r="I229" s="176">
        <f>G229*H229*41*0.9</f>
        <v>184.5</v>
      </c>
      <c r="J229" s="176">
        <f>G229*H229*41*0.94</f>
        <v>192.7</v>
      </c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</row>
    <row r="230" spans="1:10" ht="15.75">
      <c r="A230" s="43" t="s">
        <v>591</v>
      </c>
      <c r="B230" s="13" t="s">
        <v>718</v>
      </c>
      <c r="C230" s="43"/>
      <c r="D230" s="38" t="s">
        <v>719</v>
      </c>
      <c r="E230" s="57" t="s">
        <v>12</v>
      </c>
      <c r="F230" s="11" t="s">
        <v>96</v>
      </c>
      <c r="G230" s="61">
        <v>1</v>
      </c>
      <c r="H230" s="32">
        <v>3.78</v>
      </c>
      <c r="I230" s="83">
        <f>G230*H230*41*0.9</f>
        <v>139.482</v>
      </c>
      <c r="J230" s="83">
        <f>G230*H230*41*0.94</f>
        <v>145.6812</v>
      </c>
    </row>
    <row r="231" spans="1:10" ht="15.75">
      <c r="A231" s="43" t="s">
        <v>537</v>
      </c>
      <c r="B231" s="13" t="s">
        <v>718</v>
      </c>
      <c r="C231" s="43"/>
      <c r="D231" s="38" t="s">
        <v>719</v>
      </c>
      <c r="E231" s="57" t="s">
        <v>70</v>
      </c>
      <c r="F231" s="44" t="s">
        <v>720</v>
      </c>
      <c r="G231" s="61">
        <v>1</v>
      </c>
      <c r="H231" s="32">
        <v>3.78</v>
      </c>
      <c r="I231" s="83"/>
      <c r="J231" s="52">
        <f>G231*H231*41*0.94</f>
        <v>145.6812</v>
      </c>
    </row>
    <row r="232" spans="1:10" ht="15.75">
      <c r="A232" s="43" t="s">
        <v>537</v>
      </c>
      <c r="B232" s="13" t="s">
        <v>721</v>
      </c>
      <c r="C232" s="43"/>
      <c r="D232" s="38" t="s">
        <v>722</v>
      </c>
      <c r="E232" s="57" t="s">
        <v>70</v>
      </c>
      <c r="F232" s="44" t="s">
        <v>723</v>
      </c>
      <c r="G232" s="61">
        <v>1</v>
      </c>
      <c r="H232" s="32">
        <v>3.78</v>
      </c>
      <c r="I232" s="83"/>
      <c r="J232" s="52">
        <f>G232*H232*41*0.94</f>
        <v>145.6812</v>
      </c>
    </row>
    <row r="233" spans="1:20" ht="15">
      <c r="A233" s="142" t="s">
        <v>537</v>
      </c>
      <c r="B233" s="141" t="s">
        <v>631</v>
      </c>
      <c r="C233" s="139"/>
      <c r="D233" s="11" t="s">
        <v>705</v>
      </c>
      <c r="E233" s="57" t="s">
        <v>12</v>
      </c>
      <c r="F233" s="11" t="s">
        <v>633</v>
      </c>
      <c r="G233" s="61">
        <v>1</v>
      </c>
      <c r="H233" s="32">
        <v>10.99</v>
      </c>
      <c r="I233" s="177"/>
      <c r="J233" s="178">
        <f>G233*H233*41*1.22</f>
        <v>549.7198000000001</v>
      </c>
      <c r="K233" s="139"/>
      <c r="L233" s="143" t="s">
        <v>625</v>
      </c>
      <c r="M233" s="139"/>
      <c r="N233" s="139" t="s">
        <v>706</v>
      </c>
      <c r="O233" s="139" t="s">
        <v>707</v>
      </c>
      <c r="P233" s="139" t="s">
        <v>708</v>
      </c>
      <c r="Q233" s="139">
        <v>1</v>
      </c>
      <c r="R233" s="146">
        <v>14.99</v>
      </c>
      <c r="S233" s="147">
        <f>Q233*R233*39*1.17</f>
        <v>683.9937</v>
      </c>
      <c r="T233" s="147">
        <f>Q233*R233*39*1.22</f>
        <v>713.2242</v>
      </c>
    </row>
    <row r="234" spans="1:10" ht="15.75">
      <c r="A234" s="43" t="s">
        <v>724</v>
      </c>
      <c r="B234" s="13" t="s">
        <v>725</v>
      </c>
      <c r="C234" s="43"/>
      <c r="D234" s="38" t="s">
        <v>726</v>
      </c>
      <c r="E234" s="57" t="s">
        <v>70</v>
      </c>
      <c r="F234" s="44" t="s">
        <v>727</v>
      </c>
      <c r="G234" s="61">
        <v>1</v>
      </c>
      <c r="H234" s="32">
        <v>37</v>
      </c>
      <c r="I234" s="177">
        <f>G234*H234*41*0.9</f>
        <v>1365.3</v>
      </c>
      <c r="J234" s="177">
        <f>G234*H234*41*0.94</f>
        <v>1425.98</v>
      </c>
    </row>
    <row r="235" spans="1:10" ht="15.75">
      <c r="A235" s="43" t="s">
        <v>724</v>
      </c>
      <c r="B235" s="13" t="s">
        <v>728</v>
      </c>
      <c r="C235" s="43"/>
      <c r="D235" s="38" t="s">
        <v>729</v>
      </c>
      <c r="E235" s="43" t="s">
        <v>63</v>
      </c>
      <c r="F235" s="44" t="s">
        <v>730</v>
      </c>
      <c r="G235" s="24">
        <v>1</v>
      </c>
      <c r="H235" s="32">
        <v>5</v>
      </c>
      <c r="I235" s="177">
        <f>G235*H235*41*0.9</f>
        <v>184.5</v>
      </c>
      <c r="J235" s="177">
        <f>G235*H235*41*0.94</f>
        <v>192.7</v>
      </c>
    </row>
    <row r="236" spans="1:20" s="139" customFormat="1" ht="15.75">
      <c r="A236" s="24" t="s">
        <v>731</v>
      </c>
      <c r="B236" s="6" t="s">
        <v>732</v>
      </c>
      <c r="C236" s="24"/>
      <c r="D236" s="55" t="s">
        <v>733</v>
      </c>
      <c r="E236" s="24" t="s">
        <v>70</v>
      </c>
      <c r="F236" s="76" t="s">
        <v>734</v>
      </c>
      <c r="G236" s="24">
        <v>1</v>
      </c>
      <c r="H236" s="32">
        <v>3.78</v>
      </c>
      <c r="I236" s="173">
        <f>G236*H236*41*0.9</f>
        <v>139.482</v>
      </c>
      <c r="J236" s="173">
        <f>G236*H236*41*0.94</f>
        <v>145.6812</v>
      </c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s="139" customFormat="1" ht="15.75">
      <c r="A237" s="24" t="s">
        <v>731</v>
      </c>
      <c r="B237" s="6" t="s">
        <v>735</v>
      </c>
      <c r="C237" s="24"/>
      <c r="D237" s="55" t="s">
        <v>736</v>
      </c>
      <c r="E237" s="24" t="s">
        <v>70</v>
      </c>
      <c r="F237" s="76" t="s">
        <v>737</v>
      </c>
      <c r="G237" s="24">
        <v>1</v>
      </c>
      <c r="H237" s="32">
        <v>3.78</v>
      </c>
      <c r="I237" s="111">
        <f>G237*H237*41*0.9</f>
        <v>139.482</v>
      </c>
      <c r="J237" s="111">
        <f>G237*H237*41*0.94</f>
        <v>145.6812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s="139" customFormat="1" ht="15.75">
      <c r="A238" s="24" t="s">
        <v>731</v>
      </c>
      <c r="B238" s="6" t="s">
        <v>738</v>
      </c>
      <c r="C238" s="24"/>
      <c r="D238" s="55" t="s">
        <v>739</v>
      </c>
      <c r="E238" s="24" t="s">
        <v>70</v>
      </c>
      <c r="F238" s="76" t="s">
        <v>740</v>
      </c>
      <c r="G238" s="24">
        <v>1</v>
      </c>
      <c r="H238" s="32">
        <v>3.78</v>
      </c>
      <c r="I238" s="111">
        <f>G238*H238*41*0.9</f>
        <v>139.482</v>
      </c>
      <c r="J238" s="88">
        <f>G238*H238*41*0.94</f>
        <v>145.6812</v>
      </c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10" s="139" customFormat="1" ht="15.75">
      <c r="A239" s="179" t="s">
        <v>356</v>
      </c>
      <c r="B239" s="180" t="s">
        <v>741</v>
      </c>
      <c r="C239" s="179" t="s">
        <v>742</v>
      </c>
      <c r="D239" s="38" t="s">
        <v>743</v>
      </c>
      <c r="E239" s="24" t="s">
        <v>12</v>
      </c>
      <c r="F239" s="11" t="s">
        <v>744</v>
      </c>
      <c r="G239" s="24">
        <v>1</v>
      </c>
      <c r="H239" s="32">
        <v>3.78</v>
      </c>
      <c r="I239" s="140">
        <f>G239*H239*41*0.9</f>
        <v>139.482</v>
      </c>
      <c r="J239" s="140">
        <f>G239*H239*41*0.94</f>
        <v>145.6812</v>
      </c>
    </row>
    <row r="240" spans="1:11" s="139" customFormat="1" ht="15">
      <c r="A240" s="142" t="s">
        <v>356</v>
      </c>
      <c r="B240" s="141" t="s">
        <v>741</v>
      </c>
      <c r="C240" s="139" t="s">
        <v>742</v>
      </c>
      <c r="D240" s="11" t="s">
        <v>745</v>
      </c>
      <c r="E240" s="181" t="s">
        <v>70</v>
      </c>
      <c r="F240" s="11" t="s">
        <v>96</v>
      </c>
      <c r="G240" s="142">
        <v>1</v>
      </c>
      <c r="H240" s="182">
        <v>3.78</v>
      </c>
      <c r="I240" s="140">
        <f>G240*H240*41*0.9</f>
        <v>139.482</v>
      </c>
      <c r="J240" s="140">
        <f>G240*H240*41*0.94</f>
        <v>145.6812</v>
      </c>
      <c r="K240" s="139" t="s">
        <v>746</v>
      </c>
    </row>
    <row r="241" spans="1:10" s="139" customFormat="1" ht="15">
      <c r="A241" s="179" t="s">
        <v>356</v>
      </c>
      <c r="B241" s="183" t="s">
        <v>741</v>
      </c>
      <c r="C241" s="179" t="s">
        <v>742</v>
      </c>
      <c r="D241" s="24" t="s">
        <v>745</v>
      </c>
      <c r="E241" s="24" t="s">
        <v>12</v>
      </c>
      <c r="F241" s="24" t="s">
        <v>139</v>
      </c>
      <c r="G241" s="179">
        <v>1</v>
      </c>
      <c r="H241" s="182">
        <v>3.78</v>
      </c>
      <c r="I241" s="140">
        <f>G241*H241*41*0.9</f>
        <v>139.482</v>
      </c>
      <c r="J241" s="140">
        <f>G241*H241*41*0.94</f>
        <v>145.6812</v>
      </c>
    </row>
    <row r="242" spans="1:10" s="139" customFormat="1" ht="15.75">
      <c r="A242" s="142" t="s">
        <v>356</v>
      </c>
      <c r="B242" s="141" t="s">
        <v>741</v>
      </c>
      <c r="C242" s="139" t="s">
        <v>742</v>
      </c>
      <c r="D242" s="38" t="s">
        <v>743</v>
      </c>
      <c r="E242" s="24" t="s">
        <v>12</v>
      </c>
      <c r="F242" s="11" t="s">
        <v>747</v>
      </c>
      <c r="G242" s="139">
        <v>1</v>
      </c>
      <c r="H242" s="146">
        <v>3.78</v>
      </c>
      <c r="I242" s="140">
        <f>G242*H242*41*0.9</f>
        <v>139.482</v>
      </c>
      <c r="J242" s="140">
        <f>G242*H242*41*0.94</f>
        <v>145.6812</v>
      </c>
    </row>
    <row r="243" spans="1:10" s="139" customFormat="1" ht="15.75">
      <c r="A243" s="142" t="s">
        <v>356</v>
      </c>
      <c r="B243" s="141" t="s">
        <v>741</v>
      </c>
      <c r="C243" s="139" t="s">
        <v>742</v>
      </c>
      <c r="D243" s="38" t="s">
        <v>743</v>
      </c>
      <c r="E243" s="24" t="s">
        <v>12</v>
      </c>
      <c r="F243" s="11" t="s">
        <v>748</v>
      </c>
      <c r="G243" s="139">
        <v>1</v>
      </c>
      <c r="H243" s="146">
        <v>3.78</v>
      </c>
      <c r="I243" s="140">
        <f>G243*H243*41*0.9</f>
        <v>139.482</v>
      </c>
      <c r="J243" s="140">
        <f>G243*H243*41*0.94</f>
        <v>145.6812</v>
      </c>
    </row>
    <row r="244" spans="1:10" s="139" customFormat="1" ht="15">
      <c r="A244" s="142" t="s">
        <v>356</v>
      </c>
      <c r="B244" s="175" t="s">
        <v>741</v>
      </c>
      <c r="C244" s="142" t="s">
        <v>742</v>
      </c>
      <c r="D244" s="11" t="s">
        <v>745</v>
      </c>
      <c r="E244" s="24" t="s">
        <v>12</v>
      </c>
      <c r="F244" s="11" t="s">
        <v>749</v>
      </c>
      <c r="G244" s="139">
        <v>1</v>
      </c>
      <c r="H244" s="146">
        <v>3.78</v>
      </c>
      <c r="I244" s="140">
        <f>G244*H244*41*0.9</f>
        <v>139.482</v>
      </c>
      <c r="J244" s="140">
        <f>G244*H244*41*0.94</f>
        <v>145.6812</v>
      </c>
    </row>
    <row r="245" spans="1:10" s="139" customFormat="1" ht="15.75">
      <c r="A245" s="142" t="s">
        <v>356</v>
      </c>
      <c r="B245" s="142" t="s">
        <v>741</v>
      </c>
      <c r="C245" s="142" t="s">
        <v>742</v>
      </c>
      <c r="D245" s="38" t="s">
        <v>743</v>
      </c>
      <c r="E245" s="24" t="s">
        <v>12</v>
      </c>
      <c r="F245" s="11" t="s">
        <v>750</v>
      </c>
      <c r="G245" s="139">
        <v>1</v>
      </c>
      <c r="H245" s="146">
        <v>3.78</v>
      </c>
      <c r="I245" s="140">
        <f>G245*H245*41*0.9</f>
        <v>139.482</v>
      </c>
      <c r="J245" s="140">
        <f>G245*H245*41*0.94</f>
        <v>145.6812</v>
      </c>
    </row>
    <row r="246" spans="1:10" s="139" customFormat="1" ht="15">
      <c r="A246" s="43" t="s">
        <v>206</v>
      </c>
      <c r="B246" s="143" t="s">
        <v>751</v>
      </c>
      <c r="C246" s="142" t="s">
        <v>752</v>
      </c>
      <c r="D246" s="11" t="s">
        <v>753</v>
      </c>
      <c r="E246" s="24" t="s">
        <v>754</v>
      </c>
      <c r="F246" s="11" t="s">
        <v>755</v>
      </c>
      <c r="G246" s="139">
        <v>1</v>
      </c>
      <c r="H246" s="146">
        <v>21.25</v>
      </c>
      <c r="I246" s="145">
        <f>G246*H246*41*0.9</f>
        <v>784.125</v>
      </c>
      <c r="J246" s="173"/>
    </row>
    <row r="247" spans="1:10" s="139" customFormat="1" ht="15">
      <c r="A247" s="43" t="s">
        <v>206</v>
      </c>
      <c r="B247" s="143" t="s">
        <v>751</v>
      </c>
      <c r="C247" s="142" t="s">
        <v>752</v>
      </c>
      <c r="D247" s="11" t="s">
        <v>753</v>
      </c>
      <c r="E247" s="24" t="s">
        <v>754</v>
      </c>
      <c r="F247" s="11" t="s">
        <v>139</v>
      </c>
      <c r="G247" s="139">
        <v>1</v>
      </c>
      <c r="H247" s="146">
        <v>21.25</v>
      </c>
      <c r="I247" s="145">
        <f>G247*H247*41*0.9</f>
        <v>784.125</v>
      </c>
      <c r="J247" s="179"/>
    </row>
    <row r="248" spans="1:10" s="139" customFormat="1" ht="15">
      <c r="A248" s="11" t="s">
        <v>206</v>
      </c>
      <c r="B248" s="143" t="s">
        <v>756</v>
      </c>
      <c r="C248" s="142" t="s">
        <v>757</v>
      </c>
      <c r="D248" s="11" t="s">
        <v>758</v>
      </c>
      <c r="E248" s="24" t="s">
        <v>70</v>
      </c>
      <c r="F248" s="11" t="s">
        <v>759</v>
      </c>
      <c r="G248" s="139">
        <v>1</v>
      </c>
      <c r="H248" s="146">
        <v>3.78</v>
      </c>
      <c r="I248" s="145">
        <f>G248*H248*41*0.9</f>
        <v>139.482</v>
      </c>
      <c r="J248" s="173">
        <f>I248-196</f>
        <v>-56.518</v>
      </c>
    </row>
    <row r="249" spans="1:20" s="139" customFormat="1" ht="15">
      <c r="A249" s="43" t="s">
        <v>206</v>
      </c>
      <c r="B249" s="143" t="s">
        <v>760</v>
      </c>
      <c r="C249" s="142" t="s">
        <v>761</v>
      </c>
      <c r="D249" s="11" t="s">
        <v>762</v>
      </c>
      <c r="E249" s="24">
        <v>2</v>
      </c>
      <c r="F249" s="11" t="s">
        <v>763</v>
      </c>
      <c r="G249" s="139">
        <v>1</v>
      </c>
      <c r="H249" s="146">
        <v>49.99</v>
      </c>
      <c r="I249" s="145">
        <f>G249*H249*41*1.17</f>
        <v>2398.0203</v>
      </c>
      <c r="J249" s="140"/>
      <c r="R249" s="146"/>
      <c r="S249" s="147">
        <f>Q249*R249*39*1.17</f>
        <v>0</v>
      </c>
      <c r="T249" s="147">
        <f>Q249*R249*39*1.22</f>
        <v>0</v>
      </c>
    </row>
    <row r="250" spans="1:20" s="139" customFormat="1" ht="15.75">
      <c r="A250" s="43" t="s">
        <v>206</v>
      </c>
      <c r="B250" s="141" t="s">
        <v>764</v>
      </c>
      <c r="C250" s="139" t="s">
        <v>765</v>
      </c>
      <c r="D250" s="38" t="s">
        <v>766</v>
      </c>
      <c r="E250" s="24" t="s">
        <v>210</v>
      </c>
      <c r="F250" s="11" t="s">
        <v>767</v>
      </c>
      <c r="G250" s="11">
        <v>1</v>
      </c>
      <c r="H250" s="41">
        <v>13.99</v>
      </c>
      <c r="I250" s="145">
        <f>G250*H250*41*1.17</f>
        <v>671.1003</v>
      </c>
      <c r="J250" s="140">
        <v>4</v>
      </c>
      <c r="L250" s="143" t="s">
        <v>768</v>
      </c>
      <c r="M250" s="139" t="s">
        <v>765</v>
      </c>
      <c r="N250" s="139" t="s">
        <v>766</v>
      </c>
      <c r="O250" s="139" t="s">
        <v>210</v>
      </c>
      <c r="P250" s="139" t="s">
        <v>769</v>
      </c>
      <c r="Q250" s="139">
        <v>1</v>
      </c>
      <c r="R250" s="146">
        <v>13.99</v>
      </c>
      <c r="S250" s="147">
        <f>Q250*R250*39*1.17</f>
        <v>638.3637</v>
      </c>
      <c r="T250" s="147">
        <f>Q250*R250*39*1.22</f>
        <v>665.6442</v>
      </c>
    </row>
    <row r="251" spans="1:20" s="139" customFormat="1" ht="15.75">
      <c r="A251" s="43" t="s">
        <v>206</v>
      </c>
      <c r="B251" s="141" t="s">
        <v>609</v>
      </c>
      <c r="C251" s="139" t="s">
        <v>770</v>
      </c>
      <c r="D251" s="38" t="s">
        <v>610</v>
      </c>
      <c r="E251" s="24" t="s">
        <v>70</v>
      </c>
      <c r="F251" s="11" t="s">
        <v>767</v>
      </c>
      <c r="G251" s="11">
        <v>1</v>
      </c>
      <c r="H251" s="41">
        <v>6.99</v>
      </c>
      <c r="I251" s="140">
        <f>G251*H251*41*1.17</f>
        <v>335.31030000000004</v>
      </c>
      <c r="J251" s="140">
        <f>G251*H251*41*1.22</f>
        <v>349.63980000000004</v>
      </c>
      <c r="L251" s="143" t="s">
        <v>771</v>
      </c>
      <c r="M251" s="139" t="s">
        <v>770</v>
      </c>
      <c r="N251" s="139" t="s">
        <v>610</v>
      </c>
      <c r="O251" s="139" t="s">
        <v>70</v>
      </c>
      <c r="P251" s="139" t="s">
        <v>767</v>
      </c>
      <c r="Q251" s="139">
        <v>1</v>
      </c>
      <c r="R251" s="146">
        <v>6.99</v>
      </c>
      <c r="S251" s="147">
        <f>Q251*R251*39*1.17</f>
        <v>318.95369999999997</v>
      </c>
      <c r="T251" s="147">
        <f>Q251*R251*39*1.22</f>
        <v>332.5842</v>
      </c>
    </row>
    <row r="252" spans="1:20" s="184" customFormat="1" ht="15.75">
      <c r="A252" s="139" t="s">
        <v>72</v>
      </c>
      <c r="B252" s="141" t="s">
        <v>432</v>
      </c>
      <c r="C252" s="139"/>
      <c r="D252" s="38" t="s">
        <v>772</v>
      </c>
      <c r="E252" s="24" t="s">
        <v>63</v>
      </c>
      <c r="F252" s="44" t="s">
        <v>68</v>
      </c>
      <c r="G252" s="24">
        <v>1</v>
      </c>
      <c r="H252" s="41">
        <v>5</v>
      </c>
      <c r="I252" s="145">
        <f>G252*H252*41*0.9</f>
        <v>184.5</v>
      </c>
      <c r="J252" s="10">
        <v>96</v>
      </c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</row>
    <row r="253" spans="1:20" s="184" customFormat="1" ht="15.75">
      <c r="A253" s="142" t="s">
        <v>773</v>
      </c>
      <c r="B253" s="143" t="s">
        <v>774</v>
      </c>
      <c r="C253" s="185" t="s">
        <v>775</v>
      </c>
      <c r="D253" s="38" t="s">
        <v>776</v>
      </c>
      <c r="E253" s="186" t="s">
        <v>12</v>
      </c>
      <c r="F253" s="187" t="s">
        <v>777</v>
      </c>
      <c r="G253" s="24">
        <v>1</v>
      </c>
      <c r="H253" s="41">
        <v>3.78</v>
      </c>
      <c r="I253" s="140">
        <f>G253*H253*41*0.9</f>
        <v>139.482</v>
      </c>
      <c r="J253" s="140">
        <f>G253*H253*41*0.94</f>
        <v>145.6812</v>
      </c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</row>
    <row r="254" spans="1:10" s="139" customFormat="1" ht="15.75">
      <c r="A254" s="179" t="s">
        <v>773</v>
      </c>
      <c r="B254" s="188" t="s">
        <v>778</v>
      </c>
      <c r="C254" s="189" t="s">
        <v>779</v>
      </c>
      <c r="D254" s="38" t="s">
        <v>561</v>
      </c>
      <c r="E254" s="186" t="s">
        <v>540</v>
      </c>
      <c r="F254" s="187" t="s">
        <v>563</v>
      </c>
      <c r="G254" s="24">
        <v>1</v>
      </c>
      <c r="H254" s="32">
        <v>3.78</v>
      </c>
      <c r="I254" s="140">
        <f>G254*H254*41*0.9</f>
        <v>139.482</v>
      </c>
      <c r="J254" s="140">
        <f>G254*H254*41*0.94</f>
        <v>145.6812</v>
      </c>
    </row>
    <row r="255" spans="1:10" s="139" customFormat="1" ht="15.75">
      <c r="A255" s="142" t="s">
        <v>773</v>
      </c>
      <c r="B255" s="188" t="s">
        <v>780</v>
      </c>
      <c r="C255" s="189" t="s">
        <v>781</v>
      </c>
      <c r="D255" s="38" t="s">
        <v>782</v>
      </c>
      <c r="E255" s="186" t="s">
        <v>12</v>
      </c>
      <c r="F255" s="44" t="s">
        <v>783</v>
      </c>
      <c r="G255" s="24">
        <v>1</v>
      </c>
      <c r="H255" s="32">
        <v>3.78</v>
      </c>
      <c r="I255" s="140">
        <f>G255*H255*41*0.9</f>
        <v>139.482</v>
      </c>
      <c r="J255" s="140">
        <f>G255*H255*41*0.94</f>
        <v>145.6812</v>
      </c>
    </row>
    <row r="256" spans="1:20" s="139" customFormat="1" ht="15.75">
      <c r="A256" s="57" t="s">
        <v>784</v>
      </c>
      <c r="B256" s="13" t="s">
        <v>502</v>
      </c>
      <c r="C256" s="43"/>
      <c r="D256" s="38" t="s">
        <v>503</v>
      </c>
      <c r="E256" s="24" t="s">
        <v>12</v>
      </c>
      <c r="F256" s="44" t="s">
        <v>785</v>
      </c>
      <c r="G256" s="54">
        <v>1</v>
      </c>
      <c r="H256" s="41">
        <v>3.78</v>
      </c>
      <c r="I256" s="140">
        <f>G256*H256*41*0.9</f>
        <v>139.482</v>
      </c>
      <c r="J256" s="140">
        <f>G256*H256*41*0.94</f>
        <v>145.6812</v>
      </c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s="139" customFormat="1" ht="15.75">
      <c r="A257" s="43" t="s">
        <v>784</v>
      </c>
      <c r="B257" s="13" t="s">
        <v>502</v>
      </c>
      <c r="C257" s="43"/>
      <c r="D257" s="38" t="s">
        <v>786</v>
      </c>
      <c r="E257" s="24" t="s">
        <v>12</v>
      </c>
      <c r="F257" s="44" t="s">
        <v>787</v>
      </c>
      <c r="G257" s="54">
        <v>1</v>
      </c>
      <c r="H257" s="41">
        <v>3.78</v>
      </c>
      <c r="I257" s="140">
        <f>G257*H257*41*0.9</f>
        <v>139.482</v>
      </c>
      <c r="J257" s="140">
        <f>G257*H257*41*0.94</f>
        <v>145.6812</v>
      </c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s="139" customFormat="1" ht="15.75">
      <c r="A258" s="24" t="s">
        <v>784</v>
      </c>
      <c r="B258" s="6" t="s">
        <v>502</v>
      </c>
      <c r="C258" s="24"/>
      <c r="D258" s="55" t="s">
        <v>503</v>
      </c>
      <c r="E258" s="24" t="s">
        <v>12</v>
      </c>
      <c r="F258" s="44" t="s">
        <v>788</v>
      </c>
      <c r="G258" s="54">
        <v>1</v>
      </c>
      <c r="H258" s="41">
        <v>3.78</v>
      </c>
      <c r="I258" s="140">
        <f>G258*H258*41*0.9</f>
        <v>139.482</v>
      </c>
      <c r="J258" s="140">
        <f>G258*H258*41*0.94</f>
        <v>145.6812</v>
      </c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s="139" customFormat="1" ht="15.75">
      <c r="A259" s="24" t="s">
        <v>784</v>
      </c>
      <c r="B259" s="6" t="s">
        <v>789</v>
      </c>
      <c r="C259" s="24"/>
      <c r="D259" s="55" t="s">
        <v>790</v>
      </c>
      <c r="E259" s="24" t="s">
        <v>12</v>
      </c>
      <c r="F259" s="44" t="s">
        <v>96</v>
      </c>
      <c r="G259" s="54">
        <v>1</v>
      </c>
      <c r="H259" s="32">
        <v>3.78</v>
      </c>
      <c r="I259" s="34">
        <f>G259*H259*41*0.9</f>
        <v>139.482</v>
      </c>
      <c r="J259" s="34">
        <f>G259*H259*41*0.94</f>
        <v>145.6812</v>
      </c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5.75">
      <c r="A260" s="142" t="s">
        <v>791</v>
      </c>
      <c r="B260" s="143" t="s">
        <v>792</v>
      </c>
      <c r="C260" s="185" t="s">
        <v>793</v>
      </c>
      <c r="D260" s="38" t="s">
        <v>794</v>
      </c>
      <c r="E260" s="186" t="s">
        <v>540</v>
      </c>
      <c r="F260" s="187" t="s">
        <v>795</v>
      </c>
      <c r="G260" s="24">
        <v>1</v>
      </c>
      <c r="H260" s="32">
        <v>3.78</v>
      </c>
      <c r="I260" s="177">
        <f>G260*H260*41*0.9</f>
        <v>139.482</v>
      </c>
      <c r="J260" s="177">
        <f>G260*H260*41*0.94</f>
        <v>145.6812</v>
      </c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</row>
    <row r="261" spans="1:20" ht="15.75">
      <c r="A261" s="142" t="s">
        <v>791</v>
      </c>
      <c r="B261" s="143" t="s">
        <v>796</v>
      </c>
      <c r="C261" s="185" t="s">
        <v>797</v>
      </c>
      <c r="D261" s="18" t="s">
        <v>798</v>
      </c>
      <c r="E261" s="186" t="s">
        <v>540</v>
      </c>
      <c r="F261" s="187" t="s">
        <v>799</v>
      </c>
      <c r="G261" s="24">
        <v>1</v>
      </c>
      <c r="H261" s="32">
        <v>3.78</v>
      </c>
      <c r="I261" s="177">
        <f>G261*H261*41*0.9</f>
        <v>139.482</v>
      </c>
      <c r="J261" s="177">
        <f>G261*H261*41*0.94</f>
        <v>145.6812</v>
      </c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</row>
    <row r="262" spans="1:20" ht="15.75">
      <c r="A262" s="190" t="s">
        <v>791</v>
      </c>
      <c r="B262" s="191" t="s">
        <v>800</v>
      </c>
      <c r="C262" s="192" t="s">
        <v>801</v>
      </c>
      <c r="D262" s="193" t="s">
        <v>802</v>
      </c>
      <c r="E262" s="194" t="s">
        <v>540</v>
      </c>
      <c r="F262" s="195" t="s">
        <v>737</v>
      </c>
      <c r="G262" s="61">
        <v>1</v>
      </c>
      <c r="H262" s="32">
        <v>3.78</v>
      </c>
      <c r="I262" s="177">
        <f>G262*H262*41*0.9</f>
        <v>139.482</v>
      </c>
      <c r="J262" s="177">
        <f>G262*H262*41*0.94</f>
        <v>145.6812</v>
      </c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</row>
    <row r="263" spans="1:20" ht="15.75">
      <c r="A263" s="190" t="s">
        <v>791</v>
      </c>
      <c r="B263" s="191" t="s">
        <v>792</v>
      </c>
      <c r="C263" s="192" t="s">
        <v>793</v>
      </c>
      <c r="D263" s="193" t="s">
        <v>803</v>
      </c>
      <c r="E263" s="194" t="s">
        <v>540</v>
      </c>
      <c r="F263" s="195" t="s">
        <v>804</v>
      </c>
      <c r="G263" s="61">
        <v>1</v>
      </c>
      <c r="H263" s="32">
        <v>3.78</v>
      </c>
      <c r="I263" s="177">
        <f>G263*H263*41*0.9</f>
        <v>139.482</v>
      </c>
      <c r="J263" s="177">
        <f>G263*H263*41*0.94</f>
        <v>145.6812</v>
      </c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</row>
    <row r="264" spans="1:20" ht="15">
      <c r="A264" s="190" t="s">
        <v>218</v>
      </c>
      <c r="B264" s="191" t="s">
        <v>805</v>
      </c>
      <c r="C264" s="190" t="s">
        <v>806</v>
      </c>
      <c r="D264" s="61" t="s">
        <v>753</v>
      </c>
      <c r="E264" s="61" t="s">
        <v>341</v>
      </c>
      <c r="F264" s="11" t="s">
        <v>807</v>
      </c>
      <c r="G264" s="61">
        <v>1</v>
      </c>
      <c r="H264" s="32">
        <v>21.25</v>
      </c>
      <c r="I264" s="176">
        <f>G264*H264*41*0.9</f>
        <v>784.125</v>
      </c>
      <c r="J264" s="176">
        <f>G264*H264*41*0.94</f>
        <v>818.9749999999999</v>
      </c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</row>
    <row r="265" spans="1:20" ht="15">
      <c r="A265" s="142" t="s">
        <v>51</v>
      </c>
      <c r="B265" s="142" t="s">
        <v>808</v>
      </c>
      <c r="C265" s="196" t="s">
        <v>809</v>
      </c>
      <c r="D265" s="64" t="s">
        <v>810</v>
      </c>
      <c r="E265" s="48" t="s">
        <v>811</v>
      </c>
      <c r="F265" s="64" t="s">
        <v>812</v>
      </c>
      <c r="G265" s="24">
        <v>1</v>
      </c>
      <c r="H265" s="32">
        <v>21.99</v>
      </c>
      <c r="I265" s="140">
        <f>G265*H265*41*1.17</f>
        <v>1054.8602999999998</v>
      </c>
      <c r="J265" s="140">
        <f>G265*H265*41*1.22</f>
        <v>1099.9397999999999</v>
      </c>
      <c r="K265" s="139"/>
      <c r="L265" s="139" t="s">
        <v>51</v>
      </c>
      <c r="M265" s="139" t="s">
        <v>808</v>
      </c>
      <c r="N265" s="196" t="s">
        <v>810</v>
      </c>
      <c r="O265" s="196" t="s">
        <v>811</v>
      </c>
      <c r="P265" s="196" t="s">
        <v>813</v>
      </c>
      <c r="Q265" s="139">
        <v>1</v>
      </c>
      <c r="R265" s="146">
        <v>21.99</v>
      </c>
      <c r="S265" s="147">
        <f>Q265*R265*39*1.17</f>
        <v>1003.4036999999998</v>
      </c>
      <c r="T265" s="147">
        <f>Q265*R265*39*1.22</f>
        <v>1046.2841999999998</v>
      </c>
    </row>
    <row r="266" spans="1:20" ht="15.75">
      <c r="A266" s="142" t="s">
        <v>814</v>
      </c>
      <c r="B266" s="143" t="s">
        <v>815</v>
      </c>
      <c r="C266" s="197" t="s">
        <v>816</v>
      </c>
      <c r="D266" s="38" t="s">
        <v>817</v>
      </c>
      <c r="E266" s="43" t="s">
        <v>707</v>
      </c>
      <c r="F266" s="129" t="s">
        <v>139</v>
      </c>
      <c r="G266" s="24">
        <v>1</v>
      </c>
      <c r="H266" s="32">
        <v>3.78</v>
      </c>
      <c r="I266" s="145">
        <f>G266*H266*41*0.9</f>
        <v>139.482</v>
      </c>
      <c r="J266" s="173">
        <f>I266-196</f>
        <v>-56.518</v>
      </c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</row>
    <row r="267" spans="1:20" ht="15">
      <c r="A267" s="139" t="s">
        <v>814</v>
      </c>
      <c r="B267" s="143" t="s">
        <v>818</v>
      </c>
      <c r="C267" s="197" t="s">
        <v>819</v>
      </c>
      <c r="D267" s="11" t="s">
        <v>820</v>
      </c>
      <c r="E267" s="198" t="s">
        <v>70</v>
      </c>
      <c r="F267" s="129" t="s">
        <v>231</v>
      </c>
      <c r="G267" s="179">
        <v>1</v>
      </c>
      <c r="H267" s="182">
        <v>3.78</v>
      </c>
      <c r="I267" s="145">
        <f>G267*H267*41*0.9</f>
        <v>139.482</v>
      </c>
      <c r="J267" s="173">
        <f>I267-196</f>
        <v>-56.518</v>
      </c>
      <c r="K267" s="139" t="s">
        <v>746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15">
      <c r="A268" s="139" t="s">
        <v>814</v>
      </c>
      <c r="B268" s="143" t="s">
        <v>821</v>
      </c>
      <c r="C268" s="197" t="s">
        <v>822</v>
      </c>
      <c r="D268" s="11" t="s">
        <v>823</v>
      </c>
      <c r="E268" s="43" t="s">
        <v>707</v>
      </c>
      <c r="F268" s="129" t="s">
        <v>747</v>
      </c>
      <c r="G268" s="24">
        <v>1</v>
      </c>
      <c r="H268" s="32">
        <v>3.78</v>
      </c>
      <c r="I268" s="145">
        <f>G268*H268*41*0.9</f>
        <v>139.482</v>
      </c>
      <c r="J268" s="173">
        <f>I268-196</f>
        <v>-56.518</v>
      </c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</row>
    <row r="269" spans="1:20" ht="15">
      <c r="A269" s="199" t="s">
        <v>824</v>
      </c>
      <c r="B269" s="200" t="s">
        <v>825</v>
      </c>
      <c r="C269" s="139" t="s">
        <v>826</v>
      </c>
      <c r="D269" s="11" t="s">
        <v>827</v>
      </c>
      <c r="E269" s="57" t="s">
        <v>828</v>
      </c>
      <c r="F269" s="57" t="s">
        <v>829</v>
      </c>
      <c r="G269" s="24">
        <v>1</v>
      </c>
      <c r="H269" s="32">
        <v>52</v>
      </c>
      <c r="I269" s="145">
        <f>G269*H269*41*0.9</f>
        <v>1918.8</v>
      </c>
      <c r="J269" s="140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</row>
    <row r="270" spans="1:20" ht="15.75">
      <c r="A270" s="142" t="s">
        <v>824</v>
      </c>
      <c r="B270" s="201" t="s">
        <v>830</v>
      </c>
      <c r="C270" s="139" t="s">
        <v>831</v>
      </c>
      <c r="D270" s="38" t="s">
        <v>832</v>
      </c>
      <c r="E270" s="57" t="s">
        <v>833</v>
      </c>
      <c r="F270" s="11" t="s">
        <v>834</v>
      </c>
      <c r="G270" s="61">
        <v>1</v>
      </c>
      <c r="H270" s="32">
        <v>24.99</v>
      </c>
      <c r="I270" s="202">
        <f>G270*H270*41*1.17</f>
        <v>1198.7703</v>
      </c>
      <c r="J270" s="177"/>
      <c r="K270" s="139"/>
      <c r="L270" s="142"/>
      <c r="M270" s="142"/>
      <c r="N270" s="142"/>
      <c r="O270" s="142"/>
      <c r="P270" s="142"/>
      <c r="Q270" s="142"/>
      <c r="R270" s="142"/>
      <c r="S270" s="144"/>
      <c r="T270" s="144"/>
    </row>
    <row r="271" spans="1:10" s="139" customFormat="1" ht="15.75">
      <c r="A271" s="159" t="s">
        <v>249</v>
      </c>
      <c r="B271" s="180" t="s">
        <v>835</v>
      </c>
      <c r="C271" s="149"/>
      <c r="D271" s="170" t="s">
        <v>836</v>
      </c>
      <c r="E271" s="7" t="s">
        <v>837</v>
      </c>
      <c r="F271" s="7" t="s">
        <v>838</v>
      </c>
      <c r="G271" s="110">
        <v>1</v>
      </c>
      <c r="H271" s="152">
        <v>19.99</v>
      </c>
      <c r="I271" s="145">
        <f>G271*H271*41*1.17</f>
        <v>958.9202999999999</v>
      </c>
      <c r="J271" s="140"/>
    </row>
    <row r="272" spans="1:10" s="139" customFormat="1" ht="15.75">
      <c r="A272" s="142" t="s">
        <v>839</v>
      </c>
      <c r="B272" s="180" t="s">
        <v>840</v>
      </c>
      <c r="C272" s="180"/>
      <c r="D272" s="24" t="s">
        <v>841</v>
      </c>
      <c r="E272" s="24" t="s">
        <v>70</v>
      </c>
      <c r="F272" s="76" t="s">
        <v>842</v>
      </c>
      <c r="G272" s="24">
        <v>1</v>
      </c>
      <c r="H272" s="32">
        <v>29.5</v>
      </c>
      <c r="I272" s="140">
        <f>G272*H272*39*0.9</f>
        <v>1035.45</v>
      </c>
      <c r="J272" s="140">
        <f>G272*H272*39*0.94</f>
        <v>1081.47</v>
      </c>
    </row>
    <row r="273" spans="1:20" s="139" customFormat="1" ht="15.75">
      <c r="A273" s="43" t="s">
        <v>843</v>
      </c>
      <c r="B273" s="180" t="s">
        <v>844</v>
      </c>
      <c r="C273" s="179"/>
      <c r="D273" s="73" t="s">
        <v>845</v>
      </c>
      <c r="E273" s="24" t="s">
        <v>312</v>
      </c>
      <c r="F273" s="74" t="s">
        <v>846</v>
      </c>
      <c r="G273" s="24">
        <v>1</v>
      </c>
      <c r="H273" s="32">
        <v>19.99</v>
      </c>
      <c r="I273" s="145">
        <f>G273*H273*41*1.17</f>
        <v>958.9202999999999</v>
      </c>
      <c r="J273" s="140"/>
      <c r="L273" s="142"/>
      <c r="M273" s="142"/>
      <c r="N273" s="142"/>
      <c r="O273" s="142"/>
      <c r="P273" s="142"/>
      <c r="Q273" s="142"/>
      <c r="R273" s="142"/>
      <c r="S273" s="144"/>
      <c r="T273" s="144"/>
    </row>
    <row r="274" spans="1:20" s="139" customFormat="1" ht="15.75">
      <c r="A274" s="24" t="s">
        <v>843</v>
      </c>
      <c r="B274" s="180" t="s">
        <v>847</v>
      </c>
      <c r="C274" s="142"/>
      <c r="D274" s="38" t="s">
        <v>848</v>
      </c>
      <c r="E274" s="24" t="s">
        <v>70</v>
      </c>
      <c r="F274" s="56" t="s">
        <v>846</v>
      </c>
      <c r="G274" s="24">
        <v>1</v>
      </c>
      <c r="H274" s="32">
        <v>12.99</v>
      </c>
      <c r="I274" s="145">
        <f>G274*H274*41*1.17</f>
        <v>623.1303</v>
      </c>
      <c r="J274" s="140">
        <f>1582-1507-655</f>
        <v>-580</v>
      </c>
      <c r="L274" s="142"/>
      <c r="M274" s="142"/>
      <c r="N274" s="142"/>
      <c r="O274" s="142"/>
      <c r="P274" s="142"/>
      <c r="Q274" s="142"/>
      <c r="R274" s="142"/>
      <c r="S274" s="144"/>
      <c r="T274" s="144"/>
    </row>
    <row r="275" spans="1:11" s="139" customFormat="1" ht="15">
      <c r="A275" s="179" t="s">
        <v>695</v>
      </c>
      <c r="B275" s="179" t="s">
        <v>696</v>
      </c>
      <c r="C275" s="142" t="s">
        <v>697</v>
      </c>
      <c r="D275" s="11" t="s">
        <v>698</v>
      </c>
      <c r="E275" s="24" t="s">
        <v>425</v>
      </c>
      <c r="F275" s="11" t="s">
        <v>699</v>
      </c>
      <c r="G275" s="24">
        <v>1</v>
      </c>
      <c r="H275" s="32">
        <v>3.78</v>
      </c>
      <c r="I275" s="173">
        <f>G275*H275*41*0.9</f>
        <v>139.482</v>
      </c>
      <c r="J275" s="173">
        <f>G275*H275*41*0.94</f>
        <v>145.6812</v>
      </c>
      <c r="K275" s="150"/>
    </row>
    <row r="276" spans="1:11" s="139" customFormat="1" ht="15">
      <c r="A276" s="179" t="s">
        <v>695</v>
      </c>
      <c r="B276" s="179" t="s">
        <v>700</v>
      </c>
      <c r="C276" s="142" t="s">
        <v>697</v>
      </c>
      <c r="D276" s="11" t="s">
        <v>698</v>
      </c>
      <c r="E276" s="24" t="s">
        <v>425</v>
      </c>
      <c r="F276" s="11" t="s">
        <v>701</v>
      </c>
      <c r="G276" s="24">
        <v>1</v>
      </c>
      <c r="H276" s="32">
        <v>3.78</v>
      </c>
      <c r="I276" s="173">
        <f>G276*H276*41*0.9</f>
        <v>139.482</v>
      </c>
      <c r="J276" s="173">
        <f>G276*H276*41*0.94</f>
        <v>145.6812</v>
      </c>
      <c r="K276" s="150"/>
    </row>
    <row r="277" spans="1:11" s="139" customFormat="1" ht="15">
      <c r="A277" s="179" t="s">
        <v>695</v>
      </c>
      <c r="B277" s="179" t="s">
        <v>702</v>
      </c>
      <c r="C277" s="179" t="s">
        <v>703</v>
      </c>
      <c r="D277" s="24" t="s">
        <v>479</v>
      </c>
      <c r="E277" s="24" t="s">
        <v>425</v>
      </c>
      <c r="F277" s="24" t="s">
        <v>704</v>
      </c>
      <c r="G277" s="24">
        <v>1</v>
      </c>
      <c r="H277" s="32">
        <v>3.78</v>
      </c>
      <c r="I277" s="173">
        <f>G277*H277*41*0.9</f>
        <v>139.482</v>
      </c>
      <c r="J277" s="173">
        <f>G277*H277*41*0.94</f>
        <v>145.6812</v>
      </c>
      <c r="K277" s="150"/>
    </row>
    <row r="278" spans="1:10" s="139" customFormat="1" ht="15.75">
      <c r="A278" s="179" t="s">
        <v>849</v>
      </c>
      <c r="B278" s="180" t="s">
        <v>850</v>
      </c>
      <c r="C278" s="139" t="s">
        <v>851</v>
      </c>
      <c r="D278" s="63" t="s">
        <v>852</v>
      </c>
      <c r="E278" s="24" t="s">
        <v>63</v>
      </c>
      <c r="F278" s="44" t="s">
        <v>68</v>
      </c>
      <c r="G278" s="24">
        <v>1</v>
      </c>
      <c r="H278" s="32">
        <v>5</v>
      </c>
      <c r="I278" s="173">
        <f>G278*H278*41*0.9</f>
        <v>184.5</v>
      </c>
      <c r="J278" s="173">
        <f>G278*H278*41*0.94</f>
        <v>192.7</v>
      </c>
    </row>
    <row r="279" spans="1:11" s="139" customFormat="1" ht="15.75">
      <c r="A279" s="179" t="s">
        <v>849</v>
      </c>
      <c r="B279" s="180" t="s">
        <v>853</v>
      </c>
      <c r="C279" s="142" t="s">
        <v>854</v>
      </c>
      <c r="D279" s="11" t="s">
        <v>855</v>
      </c>
      <c r="E279" s="24" t="s">
        <v>63</v>
      </c>
      <c r="F279" s="44" t="s">
        <v>856</v>
      </c>
      <c r="G279" s="24">
        <v>1</v>
      </c>
      <c r="H279" s="32">
        <v>5</v>
      </c>
      <c r="I279" s="173">
        <f>G279*H279*41*0.9</f>
        <v>184.5</v>
      </c>
      <c r="J279" s="173">
        <f>G279*H279*41*0.94</f>
        <v>192.7</v>
      </c>
      <c r="K279" s="35" t="s">
        <v>857</v>
      </c>
    </row>
    <row r="280" spans="1:10" s="139" customFormat="1" ht="15">
      <c r="A280" s="179" t="s">
        <v>849</v>
      </c>
      <c r="B280" s="180" t="s">
        <v>858</v>
      </c>
      <c r="C280" s="142" t="s">
        <v>859</v>
      </c>
      <c r="D280" s="11" t="s">
        <v>860</v>
      </c>
      <c r="E280" s="24" t="s">
        <v>707</v>
      </c>
      <c r="F280" s="11" t="s">
        <v>861</v>
      </c>
      <c r="G280" s="24">
        <v>1</v>
      </c>
      <c r="H280" s="32">
        <v>3.78</v>
      </c>
      <c r="I280" s="173">
        <f>G280*H280*41*0.9</f>
        <v>139.482</v>
      </c>
      <c r="J280" s="173">
        <f>G280*H280*41*0.94</f>
        <v>145.6812</v>
      </c>
    </row>
    <row r="281" spans="1:10" s="139" customFormat="1" ht="15">
      <c r="A281" s="179" t="s">
        <v>849</v>
      </c>
      <c r="B281" s="180" t="s">
        <v>862</v>
      </c>
      <c r="C281" s="142" t="s">
        <v>299</v>
      </c>
      <c r="D281" s="11" t="s">
        <v>863</v>
      </c>
      <c r="E281" s="24" t="s">
        <v>707</v>
      </c>
      <c r="F281" s="11" t="s">
        <v>864</v>
      </c>
      <c r="G281" s="24">
        <v>1</v>
      </c>
      <c r="H281" s="32">
        <v>3.78</v>
      </c>
      <c r="I281" s="173">
        <f>G281*H281*41*0.9</f>
        <v>139.482</v>
      </c>
      <c r="J281" s="173">
        <f>G281*H281*41*0.94</f>
        <v>145.6812</v>
      </c>
    </row>
    <row r="282" spans="1:10" s="139" customFormat="1" ht="15">
      <c r="A282" s="179" t="s">
        <v>849</v>
      </c>
      <c r="B282" s="180" t="s">
        <v>865</v>
      </c>
      <c r="C282" s="179" t="s">
        <v>866</v>
      </c>
      <c r="D282" s="11" t="s">
        <v>867</v>
      </c>
      <c r="E282" s="24" t="s">
        <v>707</v>
      </c>
      <c r="F282" s="11" t="s">
        <v>868</v>
      </c>
      <c r="G282" s="24">
        <v>1</v>
      </c>
      <c r="H282" s="32">
        <v>3.78</v>
      </c>
      <c r="I282" s="173">
        <f>G282*H282*41*0.9</f>
        <v>139.482</v>
      </c>
      <c r="J282" s="173">
        <f>G282*H282*41*0.94</f>
        <v>145.6812</v>
      </c>
    </row>
    <row r="283" spans="1:20" s="139" customFormat="1" ht="15.75">
      <c r="A283" s="149" t="s">
        <v>121</v>
      </c>
      <c r="B283" s="180" t="s">
        <v>840</v>
      </c>
      <c r="C283" s="203"/>
      <c r="D283" s="55" t="s">
        <v>869</v>
      </c>
      <c r="E283" s="24" t="s">
        <v>70</v>
      </c>
      <c r="F283" s="76" t="s">
        <v>96</v>
      </c>
      <c r="G283" s="24">
        <v>1</v>
      </c>
      <c r="H283" s="32">
        <v>19.5</v>
      </c>
      <c r="I283" s="140">
        <f>G283*H283*39*0.9</f>
        <v>684.45</v>
      </c>
      <c r="J283" s="140">
        <f>G283*H283*39*0.94</f>
        <v>714.87</v>
      </c>
      <c r="L283" s="179"/>
      <c r="M283" s="179"/>
      <c r="N283" s="179"/>
      <c r="O283" s="179"/>
      <c r="P283" s="179"/>
      <c r="Q283" s="179"/>
      <c r="R283" s="179"/>
      <c r="S283" s="179"/>
      <c r="T283" s="179"/>
    </row>
    <row r="284" spans="1:20" s="139" customFormat="1" ht="15.75">
      <c r="A284" s="24" t="s">
        <v>121</v>
      </c>
      <c r="B284" s="180" t="s">
        <v>709</v>
      </c>
      <c r="C284" s="179"/>
      <c r="D284" s="38" t="s">
        <v>870</v>
      </c>
      <c r="E284" s="24" t="s">
        <v>63</v>
      </c>
      <c r="F284" s="76" t="s">
        <v>265</v>
      </c>
      <c r="G284" s="24">
        <v>1</v>
      </c>
      <c r="H284" s="32">
        <v>5</v>
      </c>
      <c r="I284" s="145">
        <f>G284*H284*41*0.9</f>
        <v>184.5</v>
      </c>
      <c r="J284" s="140"/>
      <c r="L284" s="179"/>
      <c r="M284" s="179"/>
      <c r="N284" s="179"/>
      <c r="O284" s="179"/>
      <c r="P284" s="179"/>
      <c r="Q284" s="179"/>
      <c r="R284" s="179"/>
      <c r="S284" s="179"/>
      <c r="T284" s="179"/>
    </row>
    <row r="285" spans="1:20" s="139" customFormat="1" ht="15.75">
      <c r="A285" s="24" t="s">
        <v>121</v>
      </c>
      <c r="B285" s="180" t="s">
        <v>710</v>
      </c>
      <c r="C285" s="179"/>
      <c r="D285" s="38" t="s">
        <v>871</v>
      </c>
      <c r="E285" s="24" t="s">
        <v>63</v>
      </c>
      <c r="F285" s="76" t="s">
        <v>68</v>
      </c>
      <c r="G285" s="24">
        <v>1</v>
      </c>
      <c r="H285" s="32">
        <v>5</v>
      </c>
      <c r="I285" s="145">
        <f>G285*H285*41*0.9</f>
        <v>184.5</v>
      </c>
      <c r="J285" s="140"/>
      <c r="L285" s="179"/>
      <c r="M285" s="179"/>
      <c r="N285" s="179"/>
      <c r="O285" s="179"/>
      <c r="P285" s="179"/>
      <c r="Q285" s="179"/>
      <c r="R285" s="179"/>
      <c r="S285" s="179"/>
      <c r="T285" s="179"/>
    </row>
    <row r="286" spans="1:10" s="139" customFormat="1" ht="15.75">
      <c r="A286" s="43" t="s">
        <v>121</v>
      </c>
      <c r="B286" s="141" t="s">
        <v>872</v>
      </c>
      <c r="D286" s="38" t="s">
        <v>873</v>
      </c>
      <c r="E286" s="43" t="s">
        <v>63</v>
      </c>
      <c r="F286" s="44" t="s">
        <v>874</v>
      </c>
      <c r="G286" s="43">
        <v>1</v>
      </c>
      <c r="H286" s="41">
        <v>5</v>
      </c>
      <c r="I286" s="204">
        <f>G286*H286*41*0.9</f>
        <v>184.5</v>
      </c>
      <c r="J286" s="205"/>
    </row>
    <row r="287" spans="1:10" s="139" customFormat="1" ht="15.75">
      <c r="A287" s="43" t="s">
        <v>121</v>
      </c>
      <c r="B287" s="141" t="s">
        <v>875</v>
      </c>
      <c r="D287" s="38" t="s">
        <v>876</v>
      </c>
      <c r="E287" s="11" t="s">
        <v>63</v>
      </c>
      <c r="F287" s="44" t="s">
        <v>877</v>
      </c>
      <c r="G287" s="43">
        <v>1</v>
      </c>
      <c r="H287" s="45">
        <v>5</v>
      </c>
      <c r="I287" s="145">
        <f>G287*H287*41*0.9</f>
        <v>184.5</v>
      </c>
      <c r="J287" s="173"/>
    </row>
    <row r="288" spans="1:20" s="139" customFormat="1" ht="15">
      <c r="A288" s="95" t="s">
        <v>121</v>
      </c>
      <c r="B288" s="206" t="s">
        <v>862</v>
      </c>
      <c r="C288" s="64" t="s">
        <v>878</v>
      </c>
      <c r="D288" s="64" t="s">
        <v>863</v>
      </c>
      <c r="E288" s="64" t="s">
        <v>12</v>
      </c>
      <c r="F288" s="11" t="s">
        <v>879</v>
      </c>
      <c r="G288" s="95">
        <v>1</v>
      </c>
      <c r="H288" s="62">
        <v>3.78</v>
      </c>
      <c r="I288" s="34">
        <f>G288*H288*41*0.9</f>
        <v>139.482</v>
      </c>
      <c r="J288" s="34">
        <f>G288*H288*41*0.94</f>
        <v>145.6812</v>
      </c>
      <c r="K288" s="11"/>
      <c r="L288" s="61"/>
      <c r="M288" s="61"/>
      <c r="N288" s="11"/>
      <c r="O288" s="11"/>
      <c r="P288" s="11"/>
      <c r="Q288" s="61"/>
      <c r="R288" s="61"/>
      <c r="S288" s="61"/>
      <c r="T288" s="61"/>
    </row>
    <row r="289" spans="1:20" s="139" customFormat="1" ht="15">
      <c r="A289" s="54" t="s">
        <v>121</v>
      </c>
      <c r="B289" s="207" t="s">
        <v>862</v>
      </c>
      <c r="C289" s="54" t="s">
        <v>878</v>
      </c>
      <c r="D289" s="64" t="s">
        <v>863</v>
      </c>
      <c r="E289" s="64" t="s">
        <v>12</v>
      </c>
      <c r="F289" s="11" t="s">
        <v>880</v>
      </c>
      <c r="G289" s="54">
        <v>1</v>
      </c>
      <c r="H289" s="32">
        <v>3.78</v>
      </c>
      <c r="I289" s="34">
        <f>G289*H289*41*0.9</f>
        <v>139.482</v>
      </c>
      <c r="J289" s="34">
        <f>G289*H289*41*0.94</f>
        <v>145.6812</v>
      </c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s="139" customFormat="1" ht="15.75">
      <c r="A290" s="48" t="s">
        <v>121</v>
      </c>
      <c r="B290" s="208" t="s">
        <v>862</v>
      </c>
      <c r="C290" s="48" t="s">
        <v>878</v>
      </c>
      <c r="D290" s="64" t="s">
        <v>863</v>
      </c>
      <c r="E290" s="48" t="s">
        <v>12</v>
      </c>
      <c r="F290" s="44" t="s">
        <v>881</v>
      </c>
      <c r="G290" s="54">
        <v>1</v>
      </c>
      <c r="H290" s="32">
        <v>3.78</v>
      </c>
      <c r="I290" s="34">
        <f>G290*H290*41*0.9</f>
        <v>139.482</v>
      </c>
      <c r="J290" s="34">
        <f>G290*H290*41*0.94</f>
        <v>145.6812</v>
      </c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10" s="139" customFormat="1" ht="15.75">
      <c r="A291" s="155" t="s">
        <v>441</v>
      </c>
      <c r="B291" s="13" t="s">
        <v>717</v>
      </c>
      <c r="C291" s="43"/>
      <c r="D291" s="38" t="s">
        <v>552</v>
      </c>
      <c r="E291" s="43" t="s">
        <v>63</v>
      </c>
      <c r="F291" s="44" t="s">
        <v>486</v>
      </c>
      <c r="G291" s="43">
        <v>1</v>
      </c>
      <c r="H291" s="45">
        <v>5</v>
      </c>
      <c r="I291" s="33">
        <f>G291*H291*41*0.9</f>
        <v>184.5</v>
      </c>
      <c r="J291" s="34">
        <f>I291-176</f>
        <v>8.5</v>
      </c>
    </row>
    <row r="292" spans="1:11" s="139" customFormat="1" ht="15.75">
      <c r="A292" s="155" t="s">
        <v>441</v>
      </c>
      <c r="B292" s="13" t="s">
        <v>853</v>
      </c>
      <c r="C292" s="43" t="s">
        <v>854</v>
      </c>
      <c r="D292" s="11" t="s">
        <v>855</v>
      </c>
      <c r="E292" s="11" t="s">
        <v>63</v>
      </c>
      <c r="F292" s="44" t="s">
        <v>856</v>
      </c>
      <c r="G292" s="43">
        <v>1</v>
      </c>
      <c r="H292" s="45">
        <v>5</v>
      </c>
      <c r="I292" s="33">
        <f>G292*H292*41*0.9</f>
        <v>184.5</v>
      </c>
      <c r="J292" s="34">
        <f>I292-176</f>
        <v>8.5</v>
      </c>
      <c r="K292" s="35" t="s">
        <v>857</v>
      </c>
    </row>
    <row r="293" spans="1:11" s="209" customFormat="1" ht="15">
      <c r="A293" s="71" t="s">
        <v>731</v>
      </c>
      <c r="B293" s="13" t="s">
        <v>882</v>
      </c>
      <c r="C293" s="71"/>
      <c r="D293" s="71"/>
      <c r="E293" s="71"/>
      <c r="F293" s="132" t="s">
        <v>883</v>
      </c>
      <c r="G293" s="71"/>
      <c r="H293" s="136"/>
      <c r="I293" s="69"/>
      <c r="J293" s="69"/>
      <c r="K293" s="150" t="s">
        <v>169</v>
      </c>
    </row>
    <row r="294" spans="1:20" s="150" customFormat="1" ht="15.75">
      <c r="A294" s="71" t="s">
        <v>843</v>
      </c>
      <c r="B294" s="131" t="s">
        <v>884</v>
      </c>
      <c r="C294" s="71"/>
      <c r="D294" s="70" t="s">
        <v>885</v>
      </c>
      <c r="E294" s="71" t="s">
        <v>394</v>
      </c>
      <c r="F294" s="35" t="s">
        <v>886</v>
      </c>
      <c r="G294" s="71">
        <v>1</v>
      </c>
      <c r="H294" s="136">
        <v>14.99</v>
      </c>
      <c r="I294" s="69">
        <f>G294*H294*41*1.17</f>
        <v>719.0703</v>
      </c>
      <c r="J294" s="69">
        <f>G294*H294*41*1.22</f>
        <v>749.7998</v>
      </c>
      <c r="K294" s="150" t="s">
        <v>169</v>
      </c>
      <c r="L294" s="210"/>
      <c r="M294" s="210"/>
      <c r="N294" s="210"/>
      <c r="O294" s="210"/>
      <c r="P294" s="210"/>
      <c r="Q294" s="210"/>
      <c r="R294" s="210"/>
      <c r="S294" s="211"/>
      <c r="T294" s="211"/>
    </row>
    <row r="295" spans="1:20" s="150" customFormat="1" ht="15.75">
      <c r="A295" s="71" t="s">
        <v>887</v>
      </c>
      <c r="B295" s="212" t="s">
        <v>835</v>
      </c>
      <c r="C295" s="210"/>
      <c r="D295" s="213" t="s">
        <v>836</v>
      </c>
      <c r="E295" s="214" t="s">
        <v>837</v>
      </c>
      <c r="G295" s="210">
        <v>1</v>
      </c>
      <c r="H295" s="215">
        <v>19.99</v>
      </c>
      <c r="I295" s="216">
        <f>G295*H295*41*1.17</f>
        <v>958.9202999999999</v>
      </c>
      <c r="J295" s="216">
        <f>G295*H295*41*1.22</f>
        <v>999.8997999999999</v>
      </c>
      <c r="K295" s="150" t="s">
        <v>169</v>
      </c>
      <c r="L295" s="210"/>
      <c r="M295" s="210"/>
      <c r="N295" s="210"/>
      <c r="O295" s="210"/>
      <c r="P295" s="210"/>
      <c r="Q295" s="210"/>
      <c r="R295" s="210"/>
      <c r="S295" s="211"/>
      <c r="T295" s="211"/>
    </row>
    <row r="296" spans="1:20" s="139" customFormat="1" ht="15.75">
      <c r="A296" s="217" t="s">
        <v>888</v>
      </c>
      <c r="B296" s="6" t="s">
        <v>502</v>
      </c>
      <c r="C296" s="24"/>
      <c r="D296" s="55" t="s">
        <v>503</v>
      </c>
      <c r="E296" s="24" t="s">
        <v>12</v>
      </c>
      <c r="F296" s="76" t="s">
        <v>785</v>
      </c>
      <c r="G296" s="54">
        <v>1</v>
      </c>
      <c r="H296" s="32">
        <v>3.78</v>
      </c>
      <c r="I296" s="140">
        <f>G296*H296*41*0.9</f>
        <v>139.482</v>
      </c>
      <c r="J296" s="140">
        <f>G296*H296*41*0.94</f>
        <v>145.6812</v>
      </c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s="139" customFormat="1" ht="15.75">
      <c r="A297" s="217" t="s">
        <v>888</v>
      </c>
      <c r="B297" s="6" t="s">
        <v>502</v>
      </c>
      <c r="C297" s="24"/>
      <c r="D297" s="55" t="s">
        <v>786</v>
      </c>
      <c r="E297" s="24" t="s">
        <v>12</v>
      </c>
      <c r="F297" s="76" t="s">
        <v>787</v>
      </c>
      <c r="G297" s="54">
        <v>1</v>
      </c>
      <c r="H297" s="32">
        <v>3.78</v>
      </c>
      <c r="I297" s="140">
        <f>G297*H297*41*0.9</f>
        <v>139.482</v>
      </c>
      <c r="J297" s="140">
        <f>G297*H297*41*0.94</f>
        <v>145.6812</v>
      </c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s="139" customFormat="1" ht="15.75">
      <c r="A298" s="217" t="s">
        <v>888</v>
      </c>
      <c r="B298" s="6" t="s">
        <v>502</v>
      </c>
      <c r="C298" s="24"/>
      <c r="D298" s="55" t="s">
        <v>503</v>
      </c>
      <c r="E298" s="24" t="s">
        <v>12</v>
      </c>
      <c r="F298" s="76" t="s">
        <v>788</v>
      </c>
      <c r="G298" s="54">
        <v>1</v>
      </c>
      <c r="H298" s="32">
        <v>3.78</v>
      </c>
      <c r="I298" s="140">
        <f>G298*H298*41*0.9</f>
        <v>139.482</v>
      </c>
      <c r="J298" s="140">
        <f>G298*H298*41*0.94</f>
        <v>145.6812</v>
      </c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10" s="139" customFormat="1" ht="15.75">
      <c r="A299" s="217" t="s">
        <v>888</v>
      </c>
      <c r="B299" s="180" t="s">
        <v>432</v>
      </c>
      <c r="C299" s="179"/>
      <c r="D299" s="38" t="s">
        <v>772</v>
      </c>
      <c r="E299" s="24" t="s">
        <v>63</v>
      </c>
      <c r="F299" s="76" t="s">
        <v>68</v>
      </c>
      <c r="G299" s="24">
        <v>1</v>
      </c>
      <c r="H299" s="32">
        <v>5</v>
      </c>
      <c r="I299" s="140">
        <f>G299*H299*41*0.9</f>
        <v>184.5</v>
      </c>
      <c r="J299" s="140">
        <f>G299*H299*41*0.94</f>
        <v>192.7</v>
      </c>
    </row>
    <row r="300" spans="1:10" s="139" customFormat="1" ht="15.75">
      <c r="A300" s="217" t="s">
        <v>888</v>
      </c>
      <c r="B300" s="180" t="s">
        <v>709</v>
      </c>
      <c r="C300" s="179"/>
      <c r="D300" s="55" t="s">
        <v>870</v>
      </c>
      <c r="E300" s="24" t="s">
        <v>63</v>
      </c>
      <c r="F300" s="76" t="s">
        <v>265</v>
      </c>
      <c r="G300" s="24">
        <v>1</v>
      </c>
      <c r="H300" s="32">
        <v>5</v>
      </c>
      <c r="I300" s="140">
        <f>G300*H300*41*0.9</f>
        <v>184.5</v>
      </c>
      <c r="J300" s="140">
        <f>G300*H300*41*0.94</f>
        <v>192.7</v>
      </c>
    </row>
    <row r="301" spans="1:10" s="139" customFormat="1" ht="15.75">
      <c r="A301" s="217" t="s">
        <v>888</v>
      </c>
      <c r="B301" s="180" t="s">
        <v>710</v>
      </c>
      <c r="C301" s="179"/>
      <c r="D301" s="55" t="s">
        <v>871</v>
      </c>
      <c r="E301" s="24" t="s">
        <v>63</v>
      </c>
      <c r="F301" s="76" t="s">
        <v>68</v>
      </c>
      <c r="G301" s="24">
        <v>1</v>
      </c>
      <c r="H301" s="32">
        <v>5</v>
      </c>
      <c r="I301" s="140">
        <f>G301*H301*41*0.9</f>
        <v>184.5</v>
      </c>
      <c r="J301" s="140">
        <f>G301*H301*41*0.94</f>
        <v>192.7</v>
      </c>
    </row>
    <row r="302" spans="1:10" s="139" customFormat="1" ht="15.75">
      <c r="A302" s="217" t="s">
        <v>888</v>
      </c>
      <c r="B302" s="180" t="s">
        <v>872</v>
      </c>
      <c r="C302" s="179"/>
      <c r="D302" s="38" t="s">
        <v>873</v>
      </c>
      <c r="E302" s="24" t="s">
        <v>63</v>
      </c>
      <c r="F302" s="76" t="s">
        <v>874</v>
      </c>
      <c r="G302" s="24">
        <v>1</v>
      </c>
      <c r="H302" s="32">
        <v>5</v>
      </c>
      <c r="I302" s="140">
        <f>G302*H302*41*0.9</f>
        <v>184.5</v>
      </c>
      <c r="J302" s="140">
        <f>G302*H302*41*0.94</f>
        <v>192.7</v>
      </c>
    </row>
    <row r="303" spans="1:10" s="139" customFormat="1" ht="15.75">
      <c r="A303" s="217" t="s">
        <v>888</v>
      </c>
      <c r="B303" s="180" t="s">
        <v>875</v>
      </c>
      <c r="C303" s="179"/>
      <c r="D303" s="38" t="s">
        <v>876</v>
      </c>
      <c r="E303" s="24" t="s">
        <v>63</v>
      </c>
      <c r="F303" s="76" t="s">
        <v>877</v>
      </c>
      <c r="G303" s="24">
        <v>1</v>
      </c>
      <c r="H303" s="32">
        <v>5</v>
      </c>
      <c r="I303" s="140">
        <f>G303*H303*41*0.9</f>
        <v>184.5</v>
      </c>
      <c r="J303" s="140">
        <f>G303*H303*41*0.94</f>
        <v>192.7</v>
      </c>
    </row>
    <row r="304" spans="1:10" ht="15.75">
      <c r="A304" s="217" t="s">
        <v>888</v>
      </c>
      <c r="B304" s="6" t="s">
        <v>889</v>
      </c>
      <c r="C304" s="24"/>
      <c r="D304" s="55" t="s">
        <v>890</v>
      </c>
      <c r="E304" s="24" t="s">
        <v>63</v>
      </c>
      <c r="F304" s="76" t="s">
        <v>891</v>
      </c>
      <c r="G304" s="24">
        <v>1</v>
      </c>
      <c r="H304" s="32">
        <v>5</v>
      </c>
      <c r="I304" s="34">
        <f>G304*H304*41*0.9</f>
        <v>184.5</v>
      </c>
      <c r="J304" s="34">
        <f>G304*H304*41*0.94</f>
        <v>192.7</v>
      </c>
    </row>
    <row r="305" spans="1:10" ht="15.75">
      <c r="A305" s="217" t="s">
        <v>888</v>
      </c>
      <c r="B305" s="6" t="s">
        <v>892</v>
      </c>
      <c r="C305" s="24"/>
      <c r="D305" s="38" t="s">
        <v>893</v>
      </c>
      <c r="E305" s="24" t="s">
        <v>63</v>
      </c>
      <c r="F305" s="76" t="s">
        <v>355</v>
      </c>
      <c r="G305" s="24">
        <v>1</v>
      </c>
      <c r="H305" s="32">
        <v>5</v>
      </c>
      <c r="I305" s="34">
        <f>G305*H305*41*0.9</f>
        <v>184.5</v>
      </c>
      <c r="J305" s="34">
        <f>G305*H305*41*0.94</f>
        <v>192.7</v>
      </c>
    </row>
    <row r="306" spans="1:10" s="139" customFormat="1" ht="15.75">
      <c r="A306" s="217" t="s">
        <v>888</v>
      </c>
      <c r="B306" s="180" t="s">
        <v>850</v>
      </c>
      <c r="C306" s="139" t="s">
        <v>851</v>
      </c>
      <c r="D306" s="63" t="s">
        <v>852</v>
      </c>
      <c r="E306" s="24" t="s">
        <v>63</v>
      </c>
      <c r="F306" s="44" t="s">
        <v>68</v>
      </c>
      <c r="G306" s="24">
        <v>1</v>
      </c>
      <c r="H306" s="32">
        <v>5</v>
      </c>
      <c r="I306" s="140">
        <f>G306*H306*41*0.9</f>
        <v>184.5</v>
      </c>
      <c r="J306" s="140">
        <f>G306*H306*41*0.94</f>
        <v>192.7</v>
      </c>
    </row>
    <row r="307" spans="1:20" s="139" customFormat="1" ht="15.75">
      <c r="A307" s="217" t="s">
        <v>888</v>
      </c>
      <c r="B307" s="6" t="s">
        <v>728</v>
      </c>
      <c r="C307" s="43"/>
      <c r="D307" s="38" t="s">
        <v>729</v>
      </c>
      <c r="E307" s="24" t="s">
        <v>63</v>
      </c>
      <c r="F307" s="44" t="s">
        <v>730</v>
      </c>
      <c r="G307" s="24">
        <v>1</v>
      </c>
      <c r="H307" s="32">
        <v>5</v>
      </c>
      <c r="I307" s="140">
        <f>G307*H307*41*0.9</f>
        <v>184.5</v>
      </c>
      <c r="J307" s="140">
        <f>G307*H307*41*0.94</f>
        <v>192.7</v>
      </c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10" s="139" customFormat="1" ht="15.75">
      <c r="A308" s="217" t="s">
        <v>888</v>
      </c>
      <c r="B308" s="143" t="s">
        <v>835</v>
      </c>
      <c r="C308" s="142"/>
      <c r="D308" s="218" t="s">
        <v>836</v>
      </c>
      <c r="E308" s="7" t="s">
        <v>394</v>
      </c>
      <c r="F308" s="18" t="s">
        <v>838</v>
      </c>
      <c r="G308" s="110">
        <v>1</v>
      </c>
      <c r="H308" s="152">
        <v>19.99</v>
      </c>
      <c r="I308" s="140">
        <f>G308*H308*41*1.17</f>
        <v>958.9202999999999</v>
      </c>
      <c r="J308" s="140">
        <f>G308*H308*41*1.22</f>
        <v>999.8997999999999</v>
      </c>
    </row>
    <row r="309" ht="15">
      <c r="F309" s="60" t="s">
        <v>131</v>
      </c>
    </row>
    <row r="310" spans="1:10" s="139" customFormat="1" ht="15">
      <c r="A310" s="179" t="s">
        <v>814</v>
      </c>
      <c r="B310" s="179" t="s">
        <v>894</v>
      </c>
      <c r="C310" s="197" t="s">
        <v>895</v>
      </c>
      <c r="D310" s="139" t="s">
        <v>896</v>
      </c>
      <c r="E310" s="179" t="s">
        <v>707</v>
      </c>
      <c r="F310" s="197" t="s">
        <v>897</v>
      </c>
      <c r="G310" s="179">
        <v>1</v>
      </c>
      <c r="H310" s="182">
        <v>11</v>
      </c>
      <c r="I310" s="145">
        <f>G310*H310*41*0.9</f>
        <v>405.90000000000003</v>
      </c>
      <c r="J310" s="173"/>
    </row>
    <row r="311" spans="1:10" ht="15.75">
      <c r="A311" s="14" t="s">
        <v>898</v>
      </c>
      <c r="B311" s="13" t="s">
        <v>899</v>
      </c>
      <c r="C311" s="14"/>
      <c r="D311" s="18"/>
      <c r="E311" s="43" t="s">
        <v>425</v>
      </c>
      <c r="F311" s="15" t="s">
        <v>900</v>
      </c>
      <c r="G311" s="5">
        <v>1</v>
      </c>
      <c r="H311" s="8">
        <v>11</v>
      </c>
      <c r="I311" s="145">
        <f>G311*H311*41*0.9</f>
        <v>405.90000000000003</v>
      </c>
      <c r="J311" s="10"/>
    </row>
  </sheetData>
  <sheetProtection formatCells="0" formatColumns="0" formatRows="0" insertColumns="0" insertRows="0" deleteColumns="0" deleteRows="0" sort="0"/>
  <autoFilter ref="A1:T308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3" r:id="rId184" display="https://www.victoriassecret.com/clearance/clothing/mixed-media-tee-dress?ProductID=184895&amp;CatalogueType=OLS"/>
    <hyperlink ref="L213" r:id="rId185" display="https://www.victoriassecret.com/clearance/clothing/mixed-media-tee-dress?ProductID=184895&amp;CatalogueType=OLS"/>
    <hyperlink ref="B220" r:id="rId186" display="https://www.victoriassecret.com/sale/panties-special/seamless-bikini-panty-pink?ProductID=207758&amp;CatalogueType=OLS"/>
    <hyperlink ref="B212" r:id="rId187" display="https://www.victoriassecret.com/clearance/clothing/ponte-racer-legging?ProductID=166396&amp;CatalogueType=OLS"/>
    <hyperlink ref="B214" r:id="rId188" display="https://www.victoriassecret.com/clearance/clothing/drapey-tank?ProductID=151096&amp;CatalogueType=OLS"/>
    <hyperlink ref="B218" r:id="rId189" display="https://www.victoriassecret.com/clothing/dresses-c/ruched-minidress?ProductID=199487&amp;CatalogueType=OLS"/>
    <hyperlink ref="B219" r:id="rId190" display="https://www.victoriassecret.com/clearance/clothing/ponte-racer-legging?ProductID=166396&amp;CatalogueType=OLS"/>
    <hyperlink ref="B223" r:id="rId191" display="https://www.victoriassecret.com/clothing/dresses-sale/henley-minidress-easy-mixers?ProductID=199406&amp;CatalogueType=OLS "/>
    <hyperlink ref="B215" r:id="rId192" display="https://www.victoriassecret.com/pink/bras-top-rated/perfect-lace-push-up-bra-pink?ProductID=193603&amp;CatalogueType=OLS"/>
    <hyperlink ref="B221" r:id="rId193" display="https://www.victoriassecret.com/pink/panties/leopard-lace-cheekster-panty-pink?ProductID=203019&amp;CatalogueType=OLS"/>
    <hyperlink ref="B216" r:id="rId194" display="https://www.victoriassecret.com/panties/5-for-26-styles/low-rise-bikini-panty-cotton-lingerie?ProductID=210316&amp;CatalogueType=OLS"/>
    <hyperlink ref="B217" r:id="rId195" display="https://www.victoriassecret.com/panties/5-for-26-styles/low-rise-bikini-panty-cotton-lingerie?ProductID=210316&amp;CatalogueType=OLS"/>
    <hyperlink ref="B222" r:id="rId196" display="https://www.victoriassecret.com/clearance/swim/looped-hipkini-bottom-beach-sexy?ProductID=180208&amp;CatalogueType=OLS"/>
    <hyperlink ref="B210" r:id="rId197" display="https://www.victoriassecret.com/sale/clothing/the-vs-denim-shirt?ProductID=179860&amp;CatalogueType=OLS."/>
    <hyperlink ref="B211" r:id="rId198" display="https://www.victoriassecret.com/clearance/swim/banded-low-rise-bottom-beach-sexy?ProductID=180289&amp;CatalogueType=OLS"/>
    <hyperlink ref="B225" r:id="rId199" display="https://www.victoriassecret.com/clothing/dresses-c/knit-turtleneck-dress?ProductID=65055&amp;CatalogueType=OLS"/>
    <hyperlink ref="B226" r:id="rId200" display="https://www.victoriassecret.com/clothing/dresses-c/knit-turtleneck-dress?ProductID=65055&amp;CatalogueType=OLS"/>
    <hyperlink ref="B224" r:id="rId201" display="https://www.victoriassecret.com/clothing/dresses-c/knit-turtleneck-dress?ProductID=65055&amp;CatalogueType=OLS"/>
    <hyperlink ref="B200" r:id="rId202" display="https://www.victoriassecret.com/swimwear/bikinis/fringe-triangle-top-very-sexy?ProductID=210022&amp;CatalogueType=OLS"/>
    <hyperlink ref="B252" r:id="rId203" display="https://www.victoriassecret.com/beauty/vs-fantasies-bodycare-specials/aqua-kiss-ultra-moisturizing-hand-and-body-cream-vs-fantasies?ProductID=154889&amp;CatalogueType=OLS"/>
    <hyperlink ref="B233" r:id="rId204" display="https://www.victoriassecret.com/clearance/swim/bandeau-beach-sexy?ProductID=185185&amp;CatalogueType=OLS"/>
    <hyperlink ref="L233" r:id="rId205" display="https://www.victoriassecret.com/clearance/swim/v-wire-bandeau-very-sexy?ProductID=125378&amp;CatalogueType=OLS"/>
    <hyperlink ref="B246" r:id="rId206" display="https://www.victoriassecret.com/pink/all-bras/wear-everywhere-push-up-bra-pink?ProductID=211943&amp;CatalogueType=OLS"/>
    <hyperlink ref="B248" r:id="rId207" display="https://www.victoriassecret.com//pink/campus-basics-shop/lace-trim-hipster-panty-pink?ProductID=212616&amp;CatalogueType=OLS"/>
    <hyperlink ref="B247" r:id="rId208" display="https://www.victoriassecret.com/pink/all-bras/wear-everywhere-push-up-bra-pink?ProductID=211943&amp;CatalogueType=OLS"/>
    <hyperlink ref="B249" r:id="rId209" display="https://www.victoriassecret.com/clearance/clothing/two-button-jacket?ProductID=199315&amp;CatalogueType=OLS"/>
    <hyperlink ref="B250" r:id="rId210" display="https://www.victoriassecret.com/clearance/swim/the-getaway-halter-beach-sexy?ProductID=205981&amp;CatalogueType=OLS"/>
    <hyperlink ref="B251" r:id="rId211" display="https://www.victoriassecret.com/clearance/swim/the-getaway-string-bottom-beach-sexy?ProductID=207557&amp;CatalogueType=OLS"/>
    <hyperlink ref="L250" r:id="rId212" display="https://www.victoriassecret.com/clearance/swim/the-getaway-halter-beach-sexy?ProductID=205989&amp;CatalogueType=OLS"/>
    <hyperlink ref="L251" r:id="rId213" display="https://www.victoriassecret.com/clearance/swim/the-getaway-string-bottom-beach-sexy?ProductID=182502&amp;CatalogueType=OLS"/>
    <hyperlink ref="B278" r:id="rId214" display="https://www.victoriassecret.com/beauty/vs-fantasies-bodycare-specials/aqua-kiss-hydrating-body-lotion-vs-fantasies?ProductID=154872&amp;CatalogueType=OLS"/>
    <hyperlink ref="B279" r:id="rId215" display="https://www.victoriassecret.com/beauty/makeup-specials/give-me-sugar-flavored-shine-beauty-rush?ProductID=209322&amp;CatalogueType=OLS"/>
    <hyperlink ref="B280" r:id="rId216" display="https://www.victoriassecret.com/panties/5-for-26-styles/no-show-thong-panty-pink?ProductID=212446&amp;CatalogueType=OLS"/>
    <hyperlink ref="B281" r:id="rId217" display="https://www.victoriassecret.com/panties/5-for-26-styles/lace-waist-cheeky-panty-cotton-lingerie?ProductID=212032&amp;CatalogueType=OLS"/>
    <hyperlink ref="B282" r:id="rId218" display="https://www.victoriassecret.com/panties/5-for-26-styles/curved-hem-hipster-panty-pink?ProductID=212406&amp;CatalogueType=OLS"/>
    <hyperlink ref="B264" r:id="rId219" display="https://www.victoriassecret.com/pink/all-bras/wear-everywhere-push-up-bra-pink?ProductID=211490&amp;CatalogueType=OLS"/>
    <hyperlink ref="B265" r:id="rId220" display="https://www.victoriassecret.com/clearance/swim/convertible-halter-one-piece-forever-sexy?ProductID=180075&amp;CatalogueType=OLS"/>
    <hyperlink ref="M265" r:id="rId221" display="https://www.victoriassecret.com/clearance/swim/convertible-halter-one-piece-forever-sexy?ProductID=180075&amp;CatalogueType=OLS"/>
    <hyperlink ref="B228" r:id="rId222" display="https://www.victoriassecret.com/catalogue/push-up-lounge-bra-pink?ProductID=188464&amp;CatalogueType=OLS&amp;cqo=true&amp;cqoCat=FW"/>
    <hyperlink ref="B271" r:id="rId223" display="https://www.victoriassecret.com/clearance/clothing/vs-siren-mid-rise-skinny-jean?ProductID=150191&amp;CatalogueType=OLS,"/>
    <hyperlink ref="B284" r:id="rId224" display="https://www.victoriassecret.com/beauty/vs-fantasies-bodycare-specials/secret-charm-deep-softening-body-butter-vs-fantasies?ProductID=154934&amp;CatalogueType=OLS"/>
    <hyperlink ref="B285" r:id="rId225" display="https://www.victoriassecret.com/beauty/vs-fantasies-bodycare-specials/aqua-kiss-deep-softening-body-butter-vs-fantasies?ProductID=154946&amp;CatalogueType=OLS"/>
    <hyperlink ref="B272" r:id="rId226" display="https://www.victoriassecret.com/clothing/dresses-sale/strapless-midi-dress-essential-tees?ProductID=199868&amp;CatalogueType=OLS"/>
    <hyperlink ref="B269" r:id="rId227" display="https://www.victoriassecret.com/sleepwear/pajamas/dreamer-flannel-pajama?ProductID=202920&amp;CatalogueType=OLS"/>
    <hyperlink ref="B270" r:id="rId228" display="https://www.victoriassecret.com/clearance/clothing/vs-siren-mid-rise-skinny-jean?ProductID=193049&amp;CatalogueType=OLS"/>
    <hyperlink ref="B253" r:id="rId229" display="https://www.victoriassecret.com/panties/5-for-26-styles/lace-cheekster-panty-pink?ProductID=195899&amp;CatalogueType=OLS"/>
    <hyperlink ref="B254" r:id="rId230" display="https://www.victoriassecret.com/panties/5-for-26-styles/rose-lace-cheekster-panty-pink?ProductID=152113&amp;CatalogueType=OLS"/>
    <hyperlink ref="B255" r:id="rId231" display="https://www.victoriassecret.com/panties/5-for-26-styles/allover-lace-thong-panty-pink?ProductID=197069&amp;CatalogueType=OLS"/>
    <hyperlink ref="B294" r:id="rId232" display="https://www.victoriassecret.com/clearance/clothing/the-beach-pant-in-linen?ProductID=185398&amp;CatalogueType=OLS."/>
    <hyperlink ref="B239" r:id="rId233" display="https://www.victoriassecret.com/panties/5-for-26-styles/cheekster-panty-pink?ProductID=212310&amp;CatalogueType=OLS"/>
    <hyperlink ref="B288" r:id="rId234" display="https://www.victoriassecret.com/panties/5-for-26-styles/lace-waist-cheeky-panty-cotton-lingerie?ProductID=212032&amp;CatalogueType=OLS"/>
    <hyperlink ref="B289" r:id="rId235" display="https://www.victoriassecret.com/panties/5-for-26-styles/lace-waist-cheeky-panty-cotton-lingerie?ProductID=212032&amp;CatalogueType=OLS"/>
    <hyperlink ref="B290" r:id="rId236" display="https://www.victoriassecret.com/panties/5-for-26-styles/lace-waist-cheeky-panty-cotton-lingerie?ProductID=212032&amp;CatalogueType=OLS"/>
    <hyperlink ref="B283" r:id="rId237" display="https://www.victoriassecret.com/clothing/dresses-sale/strapless-midi-dress-essential-tees?ProductID=199868&amp;CatalogueType=OLS"/>
    <hyperlink ref="B256" r:id="rId238" display="https://www.victoriassecret.com/panties/5-for-26-styles/low-rise-bikini-panty-cotton-lingerie?ProductID=210316&amp;CatalogueType=OLS"/>
    <hyperlink ref="B286" r:id="rId239" display="https://www.victoriassecret.com/beauty/vs-fantasies-bodycare-specials/amber-romance-deep-softening-body-butter-vs-fantasies?ProductID=154943&amp;CatalogueType=OLS"/>
    <hyperlink ref="B287" r:id="rId240" display="https://www.victoriassecret.com/beauty/vs-fantasies-bodycare-specials/such-a-flirt-deep-softening-body-butter-vs-fantasies?ProductID=154941&amp;CatalogueType=OLS"/>
    <hyperlink ref="B229" r:id="rId241" display="https://www.victoriassecret.com/beauty/makeup-specials/sparkle-gloss-lip-shine-beauty-rush?ProductID=182621&amp;CatalogueType=OLS"/>
    <hyperlink ref="B291" r:id="rId242" display="https://www.victoriassecret.com/beauty/makeup-specials/sparkle-gloss-lip-shine-beauty-rush?ProductID=182621&amp;CatalogueType=OLS"/>
    <hyperlink ref="B292" r:id="rId243" display="https://www.victoriassecret.com/beauty/makeup-specials/give-me-sugar-flavored-shine-beauty-rush?ProductID=209322&amp;CatalogueType=OLS"/>
    <hyperlink ref="B235" r:id="rId244" display="https://www.victoriassecret.com/sale/beauty/flavored-lip-scrub-beauty-rush?ProductID=199349&amp;CatalogueType=OLS"/>
    <hyperlink ref="B307" r:id="rId245" display="https://www.victoriassecret.com/sale/beauty/flavored-lip-scrub-beauty-rush?ProductID=199349&amp;CatalogueType=OLS"/>
    <hyperlink ref="B266" r:id="rId246" display="https://www.victoriassecret.com/panties/5-for-26-styles/floral-lace-trim-thong-panty-pink?ProductID=195912&amp;CatalogueType=OLS"/>
    <hyperlink ref="B267" r:id="rId247" display="https://www.victoriassecret.com/panties/5-for-26-styles/allover-tropical-floral-lace-thong-pink?ProductID=180302&amp;CatalogueType=OLS"/>
    <hyperlink ref="B268" r:id="rId248" display="https://www.victoriassecret.com/panties/5-for-26-styles/leopard-lace-mini-cheekster-panty-pink?ProductID=212514&amp;CatalogueType=OLS"/>
    <hyperlink ref="B240" r:id="rId249" display="https://www.victoriassecret.com/panties/5-for-26-styles/cheekster-panty-pink?ProductID=212310&amp;CatalogueType=OLS"/>
    <hyperlink ref="B242" r:id="rId250" display="https://www.victoriassecret.com/panties/5-for-26-styles/cheekster-panty-pink?ProductID=212310&amp;CatalogueType=OLS"/>
    <hyperlink ref="B243" r:id="rId251" display="https://www.victoriassecret.com/panties/5-for-26-styles/cheekster-panty-pink?ProductID=212310&amp;CatalogueType=OLS"/>
    <hyperlink ref="B260" r:id="rId252" display="https://www.victoriassecret.com/panties/5-for-26-styles/ruched-back-hiphugger-panty-cotton-lingerie?ProductID=212003&amp;CatalogueType=OLS"/>
    <hyperlink ref="B261" r:id="rId253" display="https://www.victoriassecret.com/panties/5-for-26-styles/hiphugger-panty-cotton-lingerie?ProductID=212007&amp;CatalogueType=OLS"/>
    <hyperlink ref="B262" r:id="rId254" display="https://www.victoriassecret.com/panties/5-for-26-styles/bikini-panty-allover-lace-from-cotton-lingerie?ProductID=212018&amp;CatalogueType=OLS"/>
    <hyperlink ref="B263" r:id="rId255" display="https://www.victoriassecret.com/panties/5-for-26-styles/ruched-back-hiphugger-panty-cotton-lingerie?ProductID=212003&amp;CatalogueType=OLS"/>
    <hyperlink ref="B273" r:id="rId256" display="https://www.victoriassecret.com/clearance/swim/strappy-add-2-cups-push-up-halter-bombshell-swim-tops?ProductID=178470&amp;CatalogueType=OLS."/>
    <hyperlink ref="B274" r:id="rId257" display="https://www.victoriassecret.com/clearance/swim/strappy-string-bottom-very-sexy?ProductID=209146&amp;CatalogueType=OLS."/>
    <hyperlink ref="B308" r:id="rId258" display="https://www.victoriassecret.com/clearance/clothing/vs-siren-mid-rise-skinny-jean?ProductID=150191&amp;CatalogueType=OLS,"/>
    <hyperlink ref="B299" r:id="rId259" display="https://www.victoriassecret.com/beauty/vs-fantasies-bodycare-specials/aqua-kiss-ultra-moisturizing-hand-and-body-cream-vs-fantasies?ProductID=154889&amp;CatalogueType=OLS"/>
    <hyperlink ref="B306" r:id="rId260" display="https://www.victoriassecret.com/beauty/vs-fantasies-bodycare-specials/aqua-kiss-hydrating-body-lotion-vs-fantasies?ProductID=154872&amp;CatalogueType=OLS"/>
    <hyperlink ref="B305" r:id="rId261" display="https://www.victoriassecret.com/beauty/vs-fantasies-bodycare-specials/mango-temptation-ultra-moisturizing-hand-and-body-cream-vs-fantasies?ProductID=154885&amp;CatalogueType=OLS"/>
    <hyperlink ref="B304" r:id="rId262" display="https://www.victoriassecret.com/beauty/vs-fantasies-bodycare-specials/strawberries-champagne-ultra-moisturizing-hand-and-body-cream-vs-fantasies?ProductID=154895&amp;CatalogueType=OLS"/>
    <hyperlink ref="B303" r:id="rId263" display="https://www.victoriassecret.com/beauty/vs-fantasies-bodycare-specials/such-a-flirt-deep-softening-body-butter-vs-fantasies?ProductID=154941&amp;CatalogueType=OLS"/>
    <hyperlink ref="B302" r:id="rId264" display="https://www.victoriassecret.com/beauty/vs-fantasies-bodycare-specials/amber-romance-deep-softening-body-butter-vs-fantasies?ProductID=154943&amp;CatalogueType=OLS"/>
    <hyperlink ref="B301" r:id="rId265" display="https://www.victoriassecret.com/beauty/vs-fantasies-bodycare-specials/aqua-kiss-deep-softening-body-butter-vs-fantasies?ProductID=154946&amp;CatalogueType=OLS"/>
    <hyperlink ref="B300" r:id="rId266" display="https://www.victoriassecret.com/beauty/vs-fantasies-bodycare-specials/secret-charm-deep-softening-body-butter-vs-fantasies?ProductID=154934&amp;CatalogueType=OLS"/>
    <hyperlink ref="B296" r:id="rId267" display="https://www.victoriassecret.com/panties/5-for-26-styles/low-rise-bikini-panty-cotton-lingerie?ProductID=210316&amp;CatalogueType=OLS"/>
    <hyperlink ref="B295" r:id="rId268" display="https://www.victoriassecret.com/clearance/clothing/vs-siren-mid-rise-skinny-jean?ProductID=150191&amp;CatalogueType=OLS,"/>
    <hyperlink ref="B293" r:id="rId269" display="https://www.victoriassecret.com/panties/5-for-26-styles/thong-panty-cotton-lingerie?ProductID=212015&amp;CatalogueType=OLS."/>
    <hyperlink ref="B311" r:id="rId270" display="https://www.victoriassecret.com/panties/3-for-33-styles/hiphugger-panty-the-lacie?ProductID=188072&amp;CatalogueType=OLS"/>
  </hyperlinks>
  <printOptions/>
  <pageMargins left="0.7" right="0.7" top="0.75" bottom="0.75" header="0.3" footer="0.3"/>
  <pageSetup horizontalDpi="600" verticalDpi="600" orientation="portrait" paperSize="9"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2014-10-13T08:34:33Z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