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1185" windowWidth="25605" windowHeight="156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'Лист1'!$A$1:$S$176</definedName>
  </definedNames>
  <calcPr fullCalcOnLoad="1"/>
</workbook>
</file>

<file path=xl/sharedStrings.xml><?xml version="1.0" encoding="utf-8"?>
<sst xmlns="http://schemas.openxmlformats.org/spreadsheetml/2006/main" count="898" uniqueCount="466">
  <si>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</si>
  <si>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</si>
  <si>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</si>
  <si>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</si>
  <si>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</si>
  <si>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</si>
  <si>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</si>
  <si>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XS</t>
  </si>
  <si>
    <t xml:space="preserve">Цена $ </t>
  </si>
  <si>
    <t>Предоплата руб</t>
  </si>
  <si>
    <t>Постоплата руб</t>
  </si>
  <si>
    <t>https://www.victoriassecret.com/panties/shop-all-panties/lace-trim-cheeky-panty-very-sexy?ProductID=220568&amp;CatalogueType=OLS</t>
  </si>
  <si>
    <t>М</t>
  </si>
  <si>
    <t>VERY SEXY
LACE-TRIM CHEEKY PANTY</t>
  </si>
  <si>
    <t>https://www.victoriassecret.com/panties/shop-all-panties/lace-waist-shortie-panty-cotton-lingerie?ProductID=139971&amp;CatalogueType=OLS</t>
  </si>
  <si>
    <t>COTTON LINGERIE
LACE-WAIST SHORTIE PANTY</t>
  </si>
  <si>
    <t>https://www.victoriassecret.com/sleepwear/pajamas/the-dreamer-henley-pajama?ProductID=199647&amp;CatalogueType=OLS</t>
  </si>
  <si>
    <t>THE DREAMER HENLEY PAJAMA</t>
  </si>
  <si>
    <t>DREAM ANGELS
DEMI BRA</t>
  </si>
  <si>
    <t>36C</t>
  </si>
  <si>
    <t>https://www.victoriassecret.com/sale/clearancebras/demi-bra-dream-angels?ProductID=220626&amp;CatalogueType=OLS</t>
  </si>
  <si>
    <t>VERY SEXY
SCANDALOUS BALCONET PUSH-UP BRA</t>
  </si>
  <si>
    <t>https://www.victoriassecret.com/sale/clearancebras/scandalous-balconet-push-up-bra-very-sexy?ProductID=223838&amp;CatalogueType=OLS</t>
  </si>
  <si>
    <t>34B</t>
  </si>
  <si>
    <t>https://www.victoriassecret.com/sleepwear/pajamas/the-mayfair-tee-jama?ProductID=221987&amp;CatalogueType=OLS</t>
  </si>
  <si>
    <t>NEW! THE MAYFAIR TEE-JAMA</t>
  </si>
  <si>
    <t>THE LACIE
ULTRA-LOW RISE CHEEKY PANTY</t>
  </si>
  <si>
    <t>https://www.victoriassecret.com/panties/3-for-33-styles/ultra-low-rise-cheeky-panty-the-lacie?ProductID=220542&amp;CatalogueType=OLS</t>
  </si>
  <si>
    <t>S</t>
  </si>
  <si>
    <t>VERY SEXY
CHANTILLY LACE CHEEKY PANTY</t>
  </si>
  <si>
    <t>https://www.victoriassecret.com/panties/3-for-33-styles/chantilly-lace-cheeky-panty-very-sexy?ProductID=215622&amp;CatalogueType=OLS</t>
  </si>
  <si>
    <t>Neff241288</t>
  </si>
  <si>
    <t>DREAM ANGELS
MULTI-WAY BRA</t>
  </si>
  <si>
    <t>Black/Ivory Cross Dye</t>
  </si>
  <si>
    <t>https://www.victoriassecret.com/sale/clearancebras/multi-way-bra-dream-angels?ProductID=220040&amp;CatalogueType=OLS</t>
  </si>
  <si>
    <t>М regular</t>
  </si>
  <si>
    <t>https://www.victoriassecret.com/panties/3-for-33-styles/hiphugger-panty-body-by-victoria?ProductID=226292&amp;CatalogueType=OLS</t>
  </si>
  <si>
    <t>Svetlana.Kulkova</t>
  </si>
  <si>
    <t>Daisy Print (3VB)</t>
  </si>
  <si>
    <t>L</t>
  </si>
  <si>
    <t>JH-334-621 </t>
  </si>
  <si>
    <t>https://www.victoriassecret.com/victorias-secret-sport/all-tops/high-neck-tank-vs-sport?ProductID=199891&amp;CatalogueType=OLS</t>
  </si>
  <si>
    <t>Black Pearl/Animal Mesh (3VG)</t>
  </si>
  <si>
    <t>JH-322-274</t>
  </si>
  <si>
    <t>https://www.victoriassecret.com/panties/5-for-27-styles/high-leg-brief-panty-allover-lace-from-cotton-lingerie?ProductID=225098&amp;CatalogueType=OLS</t>
  </si>
  <si>
    <t>Pink Rocket (G38)</t>
  </si>
  <si>
    <t>JH-322-508 </t>
  </si>
  <si>
    <t>https://www.victoriassecret.com/panties/5-for-27-styles/lace-cheekster-panty-pink?ProductID=195899&amp;CatalogueType=OLS</t>
  </si>
  <si>
    <t>JH-301-877</t>
  </si>
  <si>
    <t>Buff With Peach (B15)</t>
  </si>
  <si>
    <t>https://www.victoriassecret.com/bras/bra-sale/hiphugger-panty-cotton-lingerie?ProductID=216941&amp;CatalogueType=OLS</t>
  </si>
  <si>
    <t>JH-313-838</t>
  </si>
  <si>
    <t>Colorful Leopard (43H)</t>
  </si>
  <si>
    <t>https://www.victoriassecret.com/sale/clearancebras/perfect-lace-strapless-bra-pink?ProductID=193602&amp;CatalogueType=OLS</t>
  </si>
  <si>
    <t>Airis*</t>
  </si>
  <si>
    <t>White (L20)</t>
  </si>
  <si>
    <t>JI-319-530</t>
  </si>
  <si>
    <t>JH-324-350</t>
  </si>
  <si>
    <t>https://www.victoriassecret.com/pink/dorm-category-pillows/pillowcase-set?ProductID=224485&amp;CatalogueType=OLS</t>
  </si>
  <si>
    <t>Berry Ikat (5Z6)</t>
  </si>
  <si>
    <t>OS</t>
  </si>
  <si>
    <t>https://www.victoriassecret.com/sale/swim/paisley-banded-low-rise-bottom-beach-sexy?ProductID=91203&amp;CatalogueType=OLS</t>
  </si>
  <si>
    <t>M</t>
  </si>
  <si>
    <t>Dark Multi Paisley (48V)</t>
  </si>
  <si>
    <t>S.R</t>
  </si>
  <si>
    <t>https://www.victoriassecret.com/sleepwear/shop-all-sleep/lace-side-satin-slip-very-sexy?ProductID=198927&amp;CatalogueType=OLS</t>
  </si>
  <si>
    <t>Neon Nectar (39S)</t>
  </si>
  <si>
    <t>Neon Nectar Lace W/ Cut Out Back (39S)</t>
  </si>
  <si>
    <t>VERY SEX LACE-SIDE SATIN SLIP </t>
  </si>
  <si>
    <t>VERY SEXY PUSH-UP BRA </t>
  </si>
  <si>
    <t>https://www.victoriassecret.com/bras/shop-all-bras/push-up-bra-very-sexy?ProductID=220197&amp;CatalogueType=OLS</t>
  </si>
  <si>
    <t>https://www.victoriassecret.com/sale/clearancepanties/lace-cheeky-panty-very-sexy?ProductID=57694&amp;CatalogueType=OLS</t>
  </si>
  <si>
    <t>Nude (DJ5)</t>
  </si>
  <si>
    <t xml:space="preserve">VERY SEXYLACE CHEEKY PANTY </t>
  </si>
  <si>
    <t>JI-290-255</t>
  </si>
  <si>
    <t>https://www.victoriassecret.com/clothing/sale-on-fleece/the-hoodie?ProductID=201530&amp;CatalogueType=OLS.</t>
  </si>
  <si>
    <t>JH-319-249</t>
  </si>
  <si>
    <t>Lu Lu</t>
  </si>
  <si>
    <t>https://www.victoriassecret.com/sale/clearancepanties/lace-waist-cheeky-panty-cotton-lingerie?ProductID=159103&amp;CatalogueType=OLS</t>
  </si>
  <si>
    <t>Yliano4ka</t>
  </si>
  <si>
    <t xml:space="preserve">С06 или 3WZ </t>
  </si>
  <si>
    <t>JI-315-641</t>
  </si>
  <si>
    <t>https://www.victoriassecret.com/sale/clearancebras/lace-strappy-back-push-up-bra-very-sexy?ProductID=220695&amp;CatalogueType=OLS</t>
  </si>
  <si>
    <t>JI-324-522</t>
  </si>
  <si>
    <t>ponka100</t>
  </si>
  <si>
    <t>Studded Heart/Black (6SH)</t>
  </si>
  <si>
    <t>https://www.victoriassecret.com/swimwear/specials/paisley-push-up-halter-beach-sexy?ProductID=189717&amp;CatalogueType=OLS</t>
  </si>
  <si>
    <t>JH-280-258</t>
  </si>
  <si>
    <t>Multicolor Neon (Y89)</t>
  </si>
  <si>
    <t>JH-280-406</t>
  </si>
  <si>
    <t>АленаЧ</t>
  </si>
  <si>
    <t>JH-325-079</t>
  </si>
  <si>
    <t>Bright Cherry Jingle Bell (E51)</t>
  </si>
  <si>
    <t>JH-325-119</t>
  </si>
  <si>
    <t>JH-304-355</t>
  </si>
  <si>
    <t>White (DK9)</t>
  </si>
  <si>
    <t>Light Nude (608)</t>
  </si>
  <si>
    <t>Estimated Ship: Feb. 14</t>
  </si>
  <si>
    <t>Ink Blot (K95)</t>
  </si>
  <si>
    <t>Estimated Ship: Feb. 13</t>
  </si>
  <si>
    <t>Black (DL3)</t>
  </si>
  <si>
    <t>Estimated Ship: Jan. 20</t>
  </si>
  <si>
    <t>Estimated Ship: Feb. 12</t>
  </si>
  <si>
    <t>Bright Cherry (3YU)</t>
  </si>
  <si>
    <t>JH-294-513</t>
  </si>
  <si>
    <t>JH-327-238</t>
  </si>
  <si>
    <t>Order Date: 1/8/2015</t>
  </si>
  <si>
    <t>JH-311-282</t>
  </si>
  <si>
    <t>https://www.victoriassecret.com/clothing/all-sale-and-specials/vs-slim-boyfriend-short?ProductID=213475&amp;CatalogueType=OLS</t>
  </si>
  <si>
    <t>Tie-Dye (DR7)</t>
  </si>
  <si>
    <t>доставка</t>
  </si>
  <si>
    <t>итог.% предоплата</t>
  </si>
  <si>
    <t>итог.% постоплата</t>
  </si>
  <si>
    <t>скидка=22%</t>
  </si>
  <si>
    <t>итого=заказ+доставка-скидка</t>
  </si>
  <si>
    <t>заказ за вычетом скидки</t>
  </si>
  <si>
    <t>доставка+орг% по предоплате</t>
  </si>
  <si>
    <t>доставка+орг% по постоплате</t>
  </si>
  <si>
    <t>предварительный курс $</t>
  </si>
  <si>
    <t>ВЫКУПЛЕНО 8 ЯНВАРЯ</t>
  </si>
  <si>
    <t>Order Date: 1/9/2015</t>
  </si>
  <si>
    <t>JH-331-127</t>
  </si>
  <si>
    <t>M.R</t>
  </si>
  <si>
    <t>Iris/Sunny Plaid (4HW)</t>
  </si>
  <si>
    <t>JH-325-123</t>
  </si>
  <si>
    <t>Iconic Stripes Prints (HC8)</t>
  </si>
  <si>
    <t>JH-317-989</t>
  </si>
  <si>
    <t>Brilliant Purple/Harbor Blue Cross Dye (3VT)</t>
  </si>
  <si>
    <t>JH-329-616</t>
  </si>
  <si>
    <t>Silver Bay (4B8)</t>
  </si>
  <si>
    <t>https://www.victoriassecret.com/panties/3-for-33-styles/dot-mesh-cheeky-panty-very-sexy?ProductID=218680&amp;CatalogueType=OLS</t>
  </si>
  <si>
    <t>JH-329-613</t>
  </si>
  <si>
    <t>Lullaby Pink (S36)</t>
  </si>
  <si>
    <t>Estimated Ship: Jan. 24</t>
  </si>
  <si>
    <t>https://www.victoriassecret.com/panties/5-for-27-styles/itsy-panty-cotton-lingerie?ProductID=220278&amp;CatalogueType=OLS</t>
  </si>
  <si>
    <t>JH-326-924</t>
  </si>
  <si>
    <t>Pink Stripe (3UZ)</t>
  </si>
  <si>
    <t>Pink Stripe Logo Print (AN4)</t>
  </si>
  <si>
    <t>https://www.victoriassecret.com/panties/5-for-27-styles/cheekster-panty-pink?ProductID=213473&amp;CatalogueType=OLS</t>
  </si>
  <si>
    <t>JH-301-876</t>
  </si>
  <si>
    <t>Natural Leopard (4RF)</t>
  </si>
  <si>
    <t>JH-317-343</t>
  </si>
  <si>
    <t>Black (093)</t>
  </si>
  <si>
    <t>https://www.victoriassecret.com//pink/panties/tropical-lace-cheekster-panty-pink?ProductID=218658&amp;CatalogueType=OLS&amp;search=true</t>
  </si>
  <si>
    <t>JH-328-917</t>
  </si>
  <si>
    <t>Blue Tie Dye (2CN)</t>
  </si>
  <si>
    <t>https://www.victoriassecret.com/pink/new-arrivals/varsity-hoodie-pink?ProductID=220549&amp;CatalogueType=OLS</t>
  </si>
  <si>
    <t>JH-330-892</t>
  </si>
  <si>
    <t>Blue (C45)</t>
  </si>
  <si>
    <t>JH-294-514</t>
  </si>
  <si>
    <t>JI-332-577</t>
  </si>
  <si>
    <t>Inkblot (J84)</t>
  </si>
  <si>
    <t>https://www.victoriassecret.com/clothing/clear-ance/supermodel-slim-pant-victorias-secret-sport?ProductID=223907&amp;CatalogueType=OLS&amp;swatchImage=4VX</t>
  </si>
  <si>
    <t>JH-322-310</t>
  </si>
  <si>
    <t>L.S</t>
  </si>
  <si>
    <t>Grey Animal Print Mesh (3VG)</t>
  </si>
  <si>
    <t>34AA</t>
  </si>
  <si>
    <t>https://www.victoriassecret.com/catalogue/catalogue/the-cotton-mayfair-pajama?ProductID=217939&amp;CatalogueType=OLS&amp;cqo=true&amp;cqoCat=SL</t>
  </si>
  <si>
    <t>SL-294-676</t>
  </si>
  <si>
    <t>Navy Floral Dot (3NU)</t>
  </si>
  <si>
    <t>Таша С</t>
  </si>
  <si>
    <t>https://www.victoriassecret.com/sleepwear/sale-and-clearance/one-size-sexy-cami?ProductID=163414&amp;CatalogueType=OLS</t>
  </si>
  <si>
    <t>JH-311-459 </t>
  </si>
  <si>
    <t>White (092)</t>
  </si>
  <si>
    <t>ариша11</t>
  </si>
  <si>
    <t>https://www.victoriassecret.com/clothing/all-sale-and-specials/textured-zip-cardigan-a-kiss-of-cashmere?ProductID=201540&amp;CatalogueType=OLS</t>
  </si>
  <si>
    <t>JH-319-138</t>
  </si>
  <si>
    <t>Medium Heather Grey Texture (5QD)</t>
  </si>
  <si>
    <t>https://www.victoriassecret.com/clothing/bottoms-sale/full-miniskirt?ProductID=164998&amp;CatalogueType=OLS</t>
  </si>
  <si>
    <t>JH-310-543</t>
  </si>
  <si>
    <t>American Blue (4F9)</t>
  </si>
  <si>
    <t>https://www.victoriassecret.com/sale/clearancebras/limited-edition-lace-strappy-push-up-bra-very-sexy?ProductID=223893&amp;CatalogueType=OLS</t>
  </si>
  <si>
    <t>JI-332-582</t>
  </si>
  <si>
    <t>Inkblot (4B3)</t>
  </si>
  <si>
    <t>https://www.victoriassecret.com/sale/clearancebras/limited-edition-push-up-bra?ProductID=220692&amp;CatalogueType=OLS</t>
  </si>
  <si>
    <t>JI-324-518</t>
  </si>
  <si>
    <t>Vanilla (755)</t>
  </si>
  <si>
    <t>m.n</t>
  </si>
  <si>
    <t>https://www.victoriassecret.com/sale/clearancepanties/lace-waist-cheeky-panty-cotton-lingerie?ProductID=159103&amp;CatalogueType=OLS&amp;swatchImage=BW9</t>
  </si>
  <si>
    <t>California Coral (BW9)</t>
  </si>
  <si>
    <t>JH-321-635</t>
  </si>
  <si>
    <t>Navy/ Bright Pink Lurex Plaid (GH2)</t>
  </si>
  <si>
    <t>Victoria Pink/ Pink Lurex Plaid (3UF)</t>
  </si>
  <si>
    <t>JI-328-797</t>
  </si>
  <si>
    <t>Iconic Stripe Neckline Lace (v29)</t>
  </si>
  <si>
    <t>ВЫКУПЛЕНО 9 ЯНВАРЯ</t>
  </si>
  <si>
    <t>Blue Ombre</t>
  </si>
  <si>
    <t>нет в наличии</t>
  </si>
  <si>
    <t>32C</t>
  </si>
  <si>
    <t>Ignited (2FD) or any color</t>
  </si>
  <si>
    <t>JI-323-698</t>
  </si>
  <si>
    <t>итог.сумма заказа</t>
  </si>
  <si>
    <t>неклиранс</t>
  </si>
  <si>
    <t>клиранс</t>
  </si>
  <si>
    <t>скидка с неклиранса</t>
  </si>
  <si>
    <t>скидка с неклиранса%</t>
  </si>
  <si>
    <t>https://www.victoriassecret.com/clothing/clear-ance/the-relaxed-blazer-easy-mixers?ProductID=198108&amp;CatalogueType=OLS</t>
  </si>
  <si>
    <t>JH-311-043</t>
  </si>
  <si>
    <t>Berry Stained (66G)</t>
  </si>
  <si>
    <t>Dianaaa</t>
  </si>
  <si>
    <t>Order Date: 1/14/2015</t>
  </si>
  <si>
    <t>https://www.victoriassecret.com/panties/shop-all-panties/cheekini-panty-body-by-victoria?ProductID=220876&amp;CatalogueType=OLS</t>
  </si>
  <si>
    <t>JH-334-624</t>
  </si>
  <si>
    <t>Pink Dot Print (HA9)</t>
  </si>
  <si>
    <t>https://www.victoriassecret.com/panties/shop-all-panties/cutout-fishnet-cheeky-panty-very-sexy?ProductID=221881&amp;CatalogueType=OLS</t>
  </si>
  <si>
    <t>JH-330-567</t>
  </si>
  <si>
    <t>Seychelles (2AV)</t>
  </si>
  <si>
    <t>https://www.victoriassecret.com/panties/3-for-33-styles/perfect-coverage-bra-body-by-victoria?ProductID=225180&amp;CatalogueType=OLS</t>
  </si>
  <si>
    <t>JH-331-519 </t>
  </si>
  <si>
    <t>38C</t>
  </si>
  <si>
    <t>Navy Daisies (3VB)</t>
  </si>
  <si>
    <t>https://www.victoriassecret.com/sleepwear/new-arrivals/kimono-very-sexy?ProductID=182594&amp;CatalogueType=OLS</t>
  </si>
  <si>
    <t>JH-335-306</t>
  </si>
  <si>
    <t>S/M</t>
  </si>
  <si>
    <t>Neon Nector (39S)</t>
  </si>
  <si>
    <t>https://www.victoriassecret.com//pink/bras/personal-bra-boutique/demi-bra-cotton-lingerie?ProductID=224594&amp;CatalogueType=OLS&amp;search=true</t>
  </si>
  <si>
    <t>JH-327-448</t>
  </si>
  <si>
    <t>38D</t>
  </si>
  <si>
    <t>Hazy Heather Patchwork (38H)</t>
  </si>
  <si>
    <t>https://www.victoriassecret.com/bras/buy-more-and-save-bras/perfect-coverage-bra-cotton-lingerie?ProductID=227701&amp;CatalogueType=OLS</t>
  </si>
  <si>
    <t>JH-324-728</t>
  </si>
  <si>
    <t>Black/White Stripe Strappy Back (3D6)</t>
  </si>
  <si>
    <t>К@лерия</t>
  </si>
  <si>
    <t>https://www.victoriassecret.com//sleepwear/color-cotton-and-lace-shop/lace-waist-hiphugger-panty-cotton-lingerie?ProductID=227332&amp;CatalogueType=OLS&amp;search=true</t>
  </si>
  <si>
    <t>JH-327-959</t>
  </si>
  <si>
    <t>Black Chevron (M82)</t>
  </si>
  <si>
    <t>https://www.victoriassecret.com//panties/new-arrivals/hiphugger-panty-cotton-lingerie?ProductID=227834&amp;CatalogueType=OLS&amp;search=true</t>
  </si>
  <si>
    <t>JH-322-516</t>
  </si>
  <si>
    <t>Black And White Strappy (3D6)</t>
  </si>
  <si>
    <t>https://www.victoriassecret.com/panties/5-for-27-styles/lace-waist-thong-panty-cotton-lingerie?ProductID=228100&amp;CatalogueType=OLS</t>
  </si>
  <si>
    <t>JH-313-901</t>
  </si>
  <si>
    <t>Black Stripe (3W6)</t>
  </si>
  <si>
    <t>https://www.victoriassecret.com/panties/5-for-27-styles/string-bikini-panty-cotton-lingerie?ProductID=228099&amp;CatalogueType=OLS</t>
  </si>
  <si>
    <t>JH-313-898</t>
  </si>
  <si>
    <t>Black/White Stripe (3W6)</t>
  </si>
  <si>
    <t>https://www.victoriassecret.com/panties/5-for-27-styles/v-string-panty-cotton-lingerie?ProductID=228074&amp;CatalogueType=OLS</t>
  </si>
  <si>
    <t>JH-313-837</t>
  </si>
  <si>
    <t>https://www.victoriassecret.com/valentines-day/50-and-under-gifts/love-addict-deep-softening-body-butter-vs-fantasies?ProductID=225092&amp;CatalogueType=OLS</t>
  </si>
  <si>
    <t>JH-335-618</t>
  </si>
  <si>
    <t>Love Addict (7A3)</t>
  </si>
  <si>
    <t>https://www.victoriassecret.com/beauty/vs-fantasies-bodycare-specials/secret-escape-body-butter-vs-fantasies?ProductID=195052&amp;CatalogueType=OLS</t>
  </si>
  <si>
    <t>JH-328-006</t>
  </si>
  <si>
    <t>Secret Escape (PMF)</t>
  </si>
  <si>
    <t>https://www.victoriassecret.com/beauty/vs-fantasies-bodycare-specials/aqua-kiss-deep-softening-body-butter-vs-fantasies?ProductID=154946&amp;CatalogueType=OLS</t>
  </si>
  <si>
    <t>JH-317-848</t>
  </si>
  <si>
    <t>Aqua Kiss (96F)</t>
  </si>
  <si>
    <t>https://www.victoriassecret.com/panties/5-for-27-styles/lace-waist-thong-panty-cotton-lingerie?ProductID=228100&amp;CatalogueType=OLS,</t>
  </si>
  <si>
    <t>Black Pearl (U01)</t>
  </si>
  <si>
    <t>https://www.victoriassecret.com/sale/tops-and-tees/strappy-ribbed-tank?ProductID=207853&amp;CatalogueType=OLS</t>
  </si>
  <si>
    <t>JH-325-161</t>
  </si>
  <si>
    <t>Grey Stripe (U07)</t>
  </si>
  <si>
    <t>Каплина Татьяна</t>
  </si>
  <si>
    <t>https://www.victoriassecret.com/sale/swim/strappy-add-2-cups-push-up-halter-bombshell-swim-tops?ProductID=206231&amp;CatalogueType=OLS</t>
  </si>
  <si>
    <t>JH-326-858</t>
  </si>
  <si>
    <t>34A</t>
  </si>
  <si>
    <t>Pink Feather/Animal (5ZB)</t>
  </si>
  <si>
    <t>https://www.victoriassecret.com/sale/swim/strappy-string-bottom-very-sexy?ProductID=207001&amp;CatalogueType=OLS</t>
  </si>
  <si>
    <t>JH-299-007</t>
  </si>
  <si>
    <t>Juliettt</t>
  </si>
  <si>
    <t>https://www.victoriassecret.com/sale/swim/low-rise-bottom-very-sexy?ProductID=187974&amp;CatalogueType=OLS</t>
  </si>
  <si>
    <t>JH-320-152</t>
  </si>
  <si>
    <t>Coral Blaze (57Z)</t>
  </si>
  <si>
    <t>stellar81</t>
  </si>
  <si>
    <t>https://www.victoriassecret.com/sale/clearancebras/strappy-back-push-up-bra-very-sexy?ProductID=220888&amp;CatalogueType=OLS</t>
  </si>
  <si>
    <t>JI-323-000</t>
  </si>
  <si>
    <t>Euphoria Pink Beaded (416)</t>
  </si>
  <si>
    <t>Carnival Blue (J69)</t>
  </si>
  <si>
    <t>https://www.victoriassecret.com/sleepwear/sale-and-clearance/lace-chiffon-slip-dream-angels?ProductID=224579&amp;CatalogueType=OLS</t>
  </si>
  <si>
    <t>JH-333-805</t>
  </si>
  <si>
    <t>Pink Cocktail (B68)</t>
  </si>
  <si>
    <t>https://www.victoriassecret.com/clothing/all-sale-and-specials/vs-high-waist-short?ProductID=181851&amp;CatalogueType=OLS,</t>
  </si>
  <si>
    <t>JH-315-931</t>
  </si>
  <si>
    <t>Moonlight Angel (3KP)</t>
  </si>
  <si>
    <t>ВЫКУПЛЕНО 14 ЯНВАРЯ</t>
  </si>
  <si>
    <t>Mashule4ka</t>
  </si>
  <si>
    <t>https://www.victoriassecret.com/sale/clearancepanties/fishnet-lace-up-cheeky-panty-very-sexy?ProductID=212187&amp;CatalogueType=OLS</t>
  </si>
  <si>
    <t>JI-331-736</t>
  </si>
  <si>
    <t>Fishnet Lace-Up Cheeky Panty</t>
  </si>
  <si>
    <t>https://www.victoriassecret.com/sale/clearancepanties/lace-trim-mini-bikini-pink?ProductID=223314&amp;CatalogueType=OLS</t>
  </si>
  <si>
    <t>Lace Trim Mini Bikini</t>
  </si>
  <si>
    <t>JI-332-726</t>
  </si>
  <si>
    <t>Heather Silver and Mint </t>
  </si>
  <si>
    <t>https://www.victoriassecret.com/sale/clearancepanties/seamless-thong-panty-pink?ProductID=223301&amp;CatalogueType=OLS</t>
  </si>
  <si>
    <t>Seamless Thong Panty</t>
  </si>
  <si>
    <t>JI-332-638</t>
  </si>
  <si>
    <t>black/white stripe </t>
  </si>
  <si>
    <t>https://www.victoriassecret.com/sale/clearancepanties/lace-trim-cheekini-panty-dream-angels?ProductID=224990&amp;CatalogueType=OLS</t>
  </si>
  <si>
    <t>Lace-Trim Cheekini Panty</t>
  </si>
  <si>
    <t>JI-331-801</t>
  </si>
  <si>
    <t>frosted iris </t>
  </si>
  <si>
    <t>https://www.victoriassecret.com/sale/clearancepanties/cheekster-panty-pink?ProductID=223311&amp;CatalogueType=OLS</t>
  </si>
  <si>
    <t>Cheekster Panty</t>
  </si>
  <si>
    <t>JI-332-712</t>
  </si>
  <si>
    <t>plum cake</t>
  </si>
  <si>
    <t>https://www.victoriassecret.com/sale/clearancepanties/lace-waist-cheeky-panty-cotton-lingerie?ProductID=159103&amp;CatalogueType=OLS,</t>
  </si>
  <si>
    <t>Citrus (2ZA)</t>
  </si>
  <si>
    <t>https://www.victoriassecret.com/sale/clearancepanties/lace-waist-cheeky-panty-cotton-lingerie?ProductID=179493&amp;CatalogueType=OLS</t>
  </si>
  <si>
    <t>JI-315-658</t>
  </si>
  <si>
    <t>Ombre Geo (DC6)  or Citrus (N05)</t>
  </si>
  <si>
    <t>союз</t>
  </si>
  <si>
    <t>https://www.victoriassecret.com/bras/push-up/add-2-cups-push-up-bra-bombshell?ProductID=211852&amp;CatalogueType=OLS</t>
  </si>
  <si>
    <t>https://www.victoriassecret.com/bras/push-up/lace-trim-cheeky-panty-very-sexy?ProductID=228150&amp;CatalogueType=OLS</t>
  </si>
  <si>
    <t>https://www.victoriassecret.com/valentines-day/50-and-under-gifts/the-date-no-show-cheekster-panty-pink?ProductID=228281&amp;CatalogueType=OLS</t>
  </si>
  <si>
    <t>https://www.victoriassecret.com/valentines-day/50-and-under-gifts/the-date-push-up-bra-pink?ProductID=176709&amp;CatalogueType=OLS</t>
  </si>
  <si>
    <t>ТН</t>
  </si>
  <si>
    <t>трусы</t>
  </si>
  <si>
    <t>JI-335-151</t>
  </si>
  <si>
    <t>Ink blot (J84)</t>
  </si>
  <si>
    <t>Iconic stripe (v29)</t>
  </si>
  <si>
    <t>Pirouette Pink Fishnet/black (3gh)</t>
  </si>
  <si>
    <t>пристрой</t>
  </si>
  <si>
    <t>JH-330-803</t>
  </si>
  <si>
    <t>Floral Ribbon Slot (48T)</t>
  </si>
  <si>
    <t>Pirouette Pink (2PT)</t>
  </si>
  <si>
    <t>JH-332-254</t>
  </si>
  <si>
    <t>Neon Purple (2SK)</t>
  </si>
  <si>
    <t>JH-304-323</t>
  </si>
  <si>
    <t>Sassy Berry (2SK)</t>
  </si>
  <si>
    <t>https://www.victoriassecret.com//swimwear/shop-bra-sized-styles/the-high-tie-halter-beach-sexy?ProductID=205315&amp;CatalogueType=OLS&amp;search=true</t>
  </si>
  <si>
    <t>THE HIGH-TIE HALTER</t>
  </si>
  <si>
    <t>JH-307-654</t>
  </si>
  <si>
    <t>36С</t>
  </si>
  <si>
    <t>Little Leopard (58K)</t>
  </si>
  <si>
    <t>https://www.victoriassecret.com//swimwear/bottoms-guide/the-teeny-bikini-beach-sexy?ProductID=215883&amp;CatalogueType=OLS&amp;search=true</t>
  </si>
  <si>
    <t>THE TEENY BIKINI</t>
  </si>
  <si>
    <t>JH-324-644</t>
  </si>
  <si>
    <r>
      <rPr>
        <b/>
        <sz val="11"/>
        <color indexed="10"/>
        <rFont val="Calibri"/>
        <family val="2"/>
      </rPr>
      <t>окончательный</t>
    </r>
    <r>
      <rPr>
        <sz val="11"/>
        <rFont val="Calibri"/>
        <family val="2"/>
      </rPr>
      <t xml:space="preserve"> курс $</t>
    </r>
  </si>
  <si>
    <t>Оплаты</t>
  </si>
  <si>
    <t>Order Date: 1/17/2015</t>
  </si>
  <si>
    <t>https://www.victoriassecret.com/valentines-day/valentines-day-boutique/push-up-bra-dream-angels?ProductID=228250&amp;CatalogueType=OLS</t>
  </si>
  <si>
    <t>JH-330-078</t>
  </si>
  <si>
    <t>White Metallic Lace (DJ4)</t>
  </si>
  <si>
    <t>https://www.victoriassecret.com/beauty/vs-fantasies-bodycare-specials/love-addict-deep-softening-body-butter-vs-fantasies?ProductID=225092&amp;CatalogueType=OLS</t>
  </si>
  <si>
    <t>https://www.victoriassecret.com/valentines-day/50-and-under-gifts/low-rise-bikini-panty-cotton-lingerie?ProductID=227958&amp;CatalogueType=OLS</t>
  </si>
  <si>
    <t>JH-315-276</t>
  </si>
  <si>
    <t>Sweetheart Print (4PC)</t>
  </si>
  <si>
    <t>https://www.victoriassecret.com//panties/everyday-perfect-hidden/string-bikini-panty-cotton-lingerie?ProductID=227960&amp;CatalogueType=OLS&amp;search=true</t>
  </si>
  <si>
    <t>JH-329-700</t>
  </si>
  <si>
    <t>Sunset Rainbow Heather (72R)</t>
  </si>
  <si>
    <t>https://www.victoriassecret.com//panties/cotton-panties/lace-waist-brief-panty-cotton-lingerie?ProductID=227345&amp;CatalogueType=OLS&amp;search=true</t>
  </si>
  <si>
    <t>JH-335-103</t>
  </si>
  <si>
    <t>Swell Leopard (3TZ)</t>
  </si>
  <si>
    <t>https://www.victoriassecret.com/clothing/clear-ance/ribbed-double-v-tunic-sweater-a-kiss-of-cashmere?ProductID=201557&amp;CatalogueType=OLS</t>
  </si>
  <si>
    <t>JH-319-382</t>
  </si>
  <si>
    <t>Charcoal Heather Grey Texture (630)</t>
  </si>
  <si>
    <t>https://www.victoriassecret.com/sale/clothing/fleece-crop-top?ProductID=203570&amp;CatalogueType=OLS</t>
  </si>
  <si>
    <t>JH-325-388</t>
  </si>
  <si>
    <t>Heather Grey (3UY)</t>
  </si>
  <si>
    <t>https://www.victoriassecret.com/victorias-secret-sport/clearance/the-player-by-victoriarsquos-secret-racerback-sport-bra-victorias-secret-sport?ProductID=226515&amp;CatalogueType=OLS</t>
  </si>
  <si>
    <t>JH-300-797</t>
  </si>
  <si>
    <t>Purple Rose (43V)</t>
  </si>
  <si>
    <t>https://www.victoriassecret.com/victorias-secret-sport/clearance/the-player-by-victorias-secret-cami-sport-bra-victorias-secret-sport?ProductID=213461&amp;CatalogueType=OLS</t>
  </si>
  <si>
    <t>JH-300-793</t>
  </si>
  <si>
    <t>Carnival (66H)</t>
  </si>
  <si>
    <t>https://www.victoriassecret.com/victorias-secret-sport/clearance/the-player-by-victoriarsquos-secret-racerback-sport-bra-victorias-secret-sport?ProductID=226445&amp;CatalogueType=OLS</t>
  </si>
  <si>
    <t>Hello Lovely Solid (S45)</t>
  </si>
  <si>
    <t>https://www.victoriassecret.com/clothing/clear-ance/the-supermodel-sweatshirt?ProductID=222690&amp;CatalogueType=OLS</t>
  </si>
  <si>
    <t>JH-319-073</t>
  </si>
  <si>
    <t>Faux Suede Sleeves (5GH)</t>
  </si>
  <si>
    <t>Zoyann</t>
  </si>
  <si>
    <t>https://www.victoriassecret.com/clothing/clear-ance/the-essential-bra-top-cami?ProductID=195907&amp;CatalogueType=OLS</t>
  </si>
  <si>
    <t>JH-325-140</t>
  </si>
  <si>
    <t>Fire Coral (3DU)</t>
  </si>
  <si>
    <t>Kally</t>
  </si>
  <si>
    <t>https://www.victoriassecret.com/clothing/clear-ance/miniskirt?ProductID=126678&amp;CatalogueType=OLS</t>
  </si>
  <si>
    <t>JH-297-220</t>
  </si>
  <si>
    <t>https://www.victoriassecret.com/clothing/clear-ance/the-maxi-skirt-easy-mixers?ProductID=179879&amp;CatalogueType=OLS</t>
  </si>
  <si>
    <t>JH-315-081</t>
  </si>
  <si>
    <t>XS.R</t>
  </si>
  <si>
    <t>Plum Pinstripe (P08)</t>
  </si>
  <si>
    <t>https://www.victoriassecret.com/clothing/clear-ance/high-neck-tank-victorias-secret-sport?ProductID=199891&amp;CatalogueType=OLS&amp;swatchImage=68N</t>
  </si>
  <si>
    <t>JH-322-273</t>
  </si>
  <si>
    <t>Pirouette Pink (68N)</t>
  </si>
  <si>
    <t>https://www.victoriassecret.com/clothing/clear-ance/velour-zip-hoodie?ProductID=211838&amp;CatalogueType=OLS</t>
  </si>
  <si>
    <t>JH-325-155</t>
  </si>
  <si>
    <t>Black (2PM)</t>
  </si>
  <si>
    <t>https://www.victoriassecret.com/clothing/clear-ance/velour-zip-hoodie?ProductID=207052&amp;CatalogueType=OLS</t>
  </si>
  <si>
    <t>Wine (6Q8)</t>
  </si>
  <si>
    <t>https://www.victoriassecret.com/clothing/clear-ance/velour-pant?ProductID=208186&amp;CatalogueType=OLS</t>
  </si>
  <si>
    <t>JH-325-158</t>
  </si>
  <si>
    <t>M.Regular</t>
  </si>
  <si>
    <t>belkastrelka</t>
  </si>
  <si>
    <t>https://www.victoriassecret.com/clothing/clear-ance/maxi-bra-top-dress?ProductID=222660&amp;CatalogueType=OLS</t>
  </si>
  <si>
    <t>JH-319-823</t>
  </si>
  <si>
    <t>S.short 38 inseam</t>
  </si>
  <si>
    <t>https://www.victoriassecret.com/sale/bottoms-sale/the-most-loved-yoga-crop-pant?ProductID=219996&amp;CatalogueType=OLS</t>
  </si>
  <si>
    <t>JH-208-002</t>
  </si>
  <si>
    <t>White Sequin Wings (5re)</t>
  </si>
  <si>
    <t>https://www.victoriassecret.com/clothing/clear-ance/foldover-multi-way-maxi-dress?ProductID=214555&amp;CatalogueType=OLS</t>
  </si>
  <si>
    <t>JH-312-910</t>
  </si>
  <si>
    <t>pink as shown in the picture</t>
  </si>
  <si>
    <t>White Sequin Wings </t>
  </si>
  <si>
    <t>https://www.victoriassecret.com//panties/5-for-27-panties/lace-waist-bikini-panty-cotton-lingerie?ProductID=228119&amp;CatalogueType=OLS&amp;search=true</t>
  </si>
  <si>
    <t>black chevron </t>
  </si>
  <si>
    <t>ВЫКУПЛЕНО 17 ЯНВАРЯ</t>
  </si>
  <si>
    <t>Order Date: 1/20/2015</t>
  </si>
  <si>
    <t>salgasha</t>
  </si>
  <si>
    <t>https://www.victoriassecret.com/swimwear/bandeau/the-itsy-very-sexy?ProductID=226516&amp;CatalogueType=OLS</t>
  </si>
  <si>
    <t>JH-331-844</t>
  </si>
  <si>
    <t>Modern Snake (78X)</t>
  </si>
  <si>
    <t>https://www.victoriassecret.com/sleepwear/shop-all-sleep-mobile/cami-and-short-set-signature-cotton?ProductID=202383&amp;CatalogueType=OLS</t>
  </si>
  <si>
    <t>JH-320-531</t>
  </si>
  <si>
    <t>Victoria Pink Angel (705)</t>
  </si>
  <si>
    <t>https://www.victoriassecret.com/swimwear/shop-by-size/low-armhole-crop-tank-anytime-tees?ProductID=218664&amp;CatalogueType=OLS</t>
  </si>
  <si>
    <t>JH-329-049</t>
  </si>
  <si>
    <t>Island Hopper/White (7A6)</t>
  </si>
  <si>
    <t>https://www.victoriassecret.com/swimwear/shop-by-size/linen-romper?ProductID=90648&amp;CatalogueType=OLS</t>
  </si>
  <si>
    <t>JH-330-737</t>
  </si>
  <si>
    <t>White/Blue Ikat (6XT)</t>
  </si>
  <si>
    <t>Yuliy@</t>
  </si>
  <si>
    <t>https://www.victoriassecret.com/swimwear/specials/sequin-bandeau-beach-sexy?ProductID=189724&amp;CatalogueType=OLS</t>
  </si>
  <si>
    <t>JH-283-537</t>
  </si>
  <si>
    <t>Raspberry Ice (H72)</t>
  </si>
  <si>
    <t>JH-281-734</t>
  </si>
  <si>
    <t>https://www.victoriassecret.com/swimwear/specials/bead-trim-push-up-bandeau-top-beach-sexy?ProductID=189750&amp;CatalogueType=OLS</t>
  </si>
  <si>
    <t>JH-301-588</t>
  </si>
  <si>
    <t>Black Gold (3Q4)</t>
  </si>
  <si>
    <t>JH-301-589</t>
  </si>
  <si>
    <t>Order Date: 1/21/2015</t>
  </si>
  <si>
    <t>Ladypearls</t>
  </si>
  <si>
    <t>https://www.victoriassecret.com/swimwear/very-sexy/the-itsy-very-sexy?ProductID=205083&amp;CatalogueType=OLS</t>
  </si>
  <si>
    <t>https://www.victoriassecret.com/swimwear/shop-by-size/swing-racerback-tunic?ProductID=221817&amp;CatalogueType=OLS</t>
  </si>
  <si>
    <t>JH-330-459</t>
  </si>
  <si>
    <t>Mint Ice (2GE)</t>
  </si>
  <si>
    <t>https://www.victoriassecret.com/swimwear/shop-by-size/the-bombshell-add-2-cups-push-up-halter-bombshell-swim-tops?ProductID=226357&amp;CatalogueType=OLS</t>
  </si>
  <si>
    <t>JH-327-668</t>
  </si>
  <si>
    <t>36B</t>
  </si>
  <si>
    <t>Tribal Print (6WY)</t>
  </si>
  <si>
    <t>https://www.victoriassecret.com/swimwear/bandeau/the-knockout-bikini-very-sexy?ProductID=226512&amp;CatalogueType=OLS</t>
  </si>
  <si>
    <t>JH-331-468</t>
  </si>
  <si>
    <t>https://www.victoriassecret.com/swimwear/bandeau/the-knockout-bandeau-very-sexy?ProductID=205483&amp;CatalogueType=OLS</t>
  </si>
  <si>
    <t>JH-292-948</t>
  </si>
  <si>
    <t>https://www.victoriassecret.com/sleepwear/shop-all-sleep-mobile/the-fireside-long-jane-pajama?ProductID=215867&amp;CatalogueType=OLS</t>
  </si>
  <si>
    <t>https://www.victoriassecret.com/swimwear/very-sexy/bandeau-very-sexy?ProductID=220118&amp;CatalogueType=OLS</t>
  </si>
  <si>
    <t>zulechka</t>
  </si>
  <si>
    <t>https://www.victoriassecret.com/clothing/bottoms-sale/moto-ankle-pant?ProductID=221220&amp;CatalogueType=OLS</t>
  </si>
  <si>
    <t>https://www.victoriassecret.com/swimwear/one-piece/unforgettable-one-piece-forever-sexy?ProductID=206508&amp;CatalogueType=OLS</t>
  </si>
  <si>
    <t xml:space="preserve">34А </t>
  </si>
  <si>
    <t>ВЫКУПЛЕНО 20 ЯНВАРЯ</t>
  </si>
  <si>
    <t>будет в следующем выкупе</t>
  </si>
  <si>
    <t>https://www.victoriassecret.com/sale/clearancebras/demi-bra-the-t-shirt?ProductID=189150&amp;CatalogueType=OLS</t>
  </si>
  <si>
    <t>altea</t>
  </si>
  <si>
    <t>Order Date: 1/22/2015</t>
  </si>
  <si>
    <t>JH-324-941</t>
  </si>
  <si>
    <t>34C</t>
  </si>
  <si>
    <t>Red Ignited (6NN)</t>
  </si>
  <si>
    <t>https://www.victoriassecret.com/clothing/new-arrivals-clothing/graphic-legging?ProductID=224672&amp;CatalogueType=OLS</t>
  </si>
  <si>
    <t>JH-325-681</t>
  </si>
  <si>
    <t>Heather Grey/Solar Sorbet Stripes (7AZ)</t>
  </si>
  <si>
    <t>JH-311-165</t>
  </si>
  <si>
    <t>Soft Leopard (4RT)</t>
  </si>
  <si>
    <t>https://www.victoriassecret.com/clothing/dresses-c/lace-inset-shirtdress?ProductID=203212&amp;CatalogueType=OLS</t>
  </si>
  <si>
    <t>JH-317-447</t>
  </si>
  <si>
    <t>Winterberry (P75)</t>
  </si>
  <si>
    <t>Doe Skin (3EA)</t>
  </si>
  <si>
    <t>https://www.victoriassecret.com/swimwear/clearance/twist-bandeau-top-forever-sexy?ProductID=206935&amp;CatalogueType=OLS</t>
  </si>
  <si>
    <t>JH-306-286</t>
  </si>
  <si>
    <t>32B</t>
  </si>
  <si>
    <t>Blue Stripe (4S2)</t>
  </si>
  <si>
    <t>https://www.victoriassecret.com/swimwear/clearance/foldover-bottom-forever-sexy?ProductID=206910&amp;CatalogueType=OLS</t>
  </si>
  <si>
    <t>JH-306-358</t>
  </si>
  <si>
    <t>https://www.victoriassecret.com/sale/swim-clearance-offer/cropped-top-beach-sexy?ProductID=182524&amp;CatalogueType=OLS</t>
  </si>
  <si>
    <t>JH-318-470</t>
  </si>
  <si>
    <t>Black Garden Floral Foil (4SU)</t>
  </si>
  <si>
    <t>Rich Grape Marl (P78)</t>
  </si>
  <si>
    <t>ВЫКУПЛЕНО 22 ЯНВАРЯ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</si>
</sst>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€-2]\ #,##0.00"/>
    <numFmt numFmtId="173" formatCode="#,##0.00&quot;р.&quot;"/>
    <numFmt numFmtId="174" formatCode="#,##0&quot;р.&quot;"/>
    <numFmt numFmtId="175" formatCode="[$$-409]#,##0"/>
    <numFmt numFmtId="176" formatCode="[$$-409]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Palatino Linotype"/>
      <family val="1"/>
    </font>
    <font>
      <b/>
      <sz val="12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Palatino Linotype"/>
      <family val="1"/>
    </font>
    <font>
      <b/>
      <sz val="10"/>
      <color indexed="10"/>
      <name val="Arial"/>
      <family val="2"/>
    </font>
    <font>
      <sz val="10"/>
      <color indexed="23"/>
      <name val="Palatino Linotype"/>
      <family val="1"/>
    </font>
    <font>
      <sz val="9"/>
      <color indexed="63"/>
      <name val="Arial"/>
      <family val="2"/>
    </font>
    <font>
      <b/>
      <sz val="11"/>
      <name val="Calibri"/>
      <family val="2"/>
    </font>
    <font>
      <sz val="9"/>
      <color indexed="23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u val="single"/>
      <sz val="11"/>
      <color indexed="10"/>
      <name val="Calibri"/>
      <family val="2"/>
    </font>
    <font>
      <sz val="10"/>
      <color indexed="10"/>
      <name val="Palatino Linotype"/>
      <family val="1"/>
    </font>
    <font>
      <sz val="9"/>
      <color indexed="10"/>
      <name val="Arial"/>
      <family val="2"/>
    </font>
    <font>
      <b/>
      <sz val="11"/>
      <color indexed="21"/>
      <name val="Calibri"/>
      <family val="2"/>
    </font>
    <font>
      <u val="single"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Palatino Linotype"/>
      <family val="1"/>
    </font>
    <font>
      <b/>
      <sz val="10"/>
      <color rgb="FFFF0000"/>
      <name val="Arial"/>
      <family val="2"/>
    </font>
    <font>
      <sz val="10"/>
      <color rgb="FF666666"/>
      <name val="Palatino Linotype"/>
      <family val="1"/>
    </font>
    <font>
      <sz val="11"/>
      <color rgb="FF7030A0"/>
      <name val="Calibri"/>
      <family val="2"/>
    </font>
    <font>
      <sz val="9"/>
      <color rgb="FF333333"/>
      <name val="Arial"/>
      <family val="2"/>
    </font>
    <font>
      <sz val="9"/>
      <color rgb="FF666666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  <font>
      <u val="single"/>
      <sz val="11"/>
      <color rgb="FFFF0000"/>
      <name val="Calibri"/>
      <family val="2"/>
    </font>
    <font>
      <sz val="10"/>
      <color rgb="FFFF0000"/>
      <name val="Palatino Linotype"/>
      <family val="1"/>
    </font>
    <font>
      <sz val="9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1" xfId="0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wrapText="1"/>
    </xf>
    <xf numFmtId="0" fontId="5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0" fillId="0" borderId="1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0" fontId="45" fillId="0" borderId="10" xfId="42" applyFill="1" applyBorder="1" applyAlignment="1">
      <alignment/>
    </xf>
    <xf numFmtId="0" fontId="61" fillId="0" borderId="0" xfId="0" applyFont="1" applyFill="1" applyAlignment="1">
      <alignment horizontal="left" wrapText="1"/>
    </xf>
    <xf numFmtId="0" fontId="62" fillId="0" borderId="0" xfId="0" applyFont="1" applyFill="1" applyAlignment="1">
      <alignment/>
    </xf>
    <xf numFmtId="0" fontId="45" fillId="0" borderId="0" xfId="42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0" fontId="6" fillId="0" borderId="10" xfId="0" applyFont="1" applyFill="1" applyBorder="1" applyAlignment="1">
      <alignment/>
    </xf>
    <xf numFmtId="0" fontId="6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5" fillId="0" borderId="0" xfId="42" applyFill="1" applyBorder="1" applyAlignment="1">
      <alignment/>
    </xf>
    <xf numFmtId="174" fontId="0" fillId="0" borderId="0" xfId="0" applyNumberFormat="1" applyFill="1" applyBorder="1" applyAlignment="1">
      <alignment/>
    </xf>
    <xf numFmtId="0" fontId="57" fillId="0" borderId="11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31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64" fillId="0" borderId="0" xfId="0" applyFont="1" applyFill="1" applyAlignment="1">
      <alignment horizontal="left"/>
    </xf>
    <xf numFmtId="0" fontId="6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5" fillId="0" borderId="0" xfId="42" applyFill="1" applyBorder="1" applyAlignment="1">
      <alignment horizontal="left" vertical="center"/>
    </xf>
    <xf numFmtId="0" fontId="45" fillId="0" borderId="0" xfId="42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7" fillId="0" borderId="0" xfId="42" applyFont="1" applyFill="1" applyAlignment="1">
      <alignment/>
    </xf>
    <xf numFmtId="176" fontId="57" fillId="0" borderId="0" xfId="0" applyNumberFormat="1" applyFont="1" applyFill="1" applyAlignment="1">
      <alignment/>
    </xf>
    <xf numFmtId="0" fontId="68" fillId="0" borderId="0" xfId="0" applyFont="1" applyFill="1" applyAlignment="1">
      <alignment horizontal="left"/>
    </xf>
    <xf numFmtId="0" fontId="69" fillId="0" borderId="0" xfId="0" applyFont="1" applyFill="1" applyAlignment="1">
      <alignment/>
    </xf>
    <xf numFmtId="0" fontId="67" fillId="0" borderId="10" xfId="42" applyFont="1" applyFill="1" applyBorder="1" applyAlignment="1">
      <alignment/>
    </xf>
    <xf numFmtId="0" fontId="68" fillId="0" borderId="0" xfId="0" applyFont="1" applyFill="1" applyAlignment="1">
      <alignment/>
    </xf>
    <xf numFmtId="176" fontId="57" fillId="0" borderId="10" xfId="0" applyNumberFormat="1" applyFont="1" applyFill="1" applyBorder="1" applyAlignment="1">
      <alignment/>
    </xf>
    <xf numFmtId="174" fontId="57" fillId="0" borderId="10" xfId="0" applyNumberFormat="1" applyFont="1" applyFill="1" applyBorder="1" applyAlignment="1">
      <alignment/>
    </xf>
    <xf numFmtId="176" fontId="66" fillId="0" borderId="0" xfId="0" applyNumberFormat="1" applyFont="1" applyFill="1" applyAlignment="1">
      <alignment/>
    </xf>
    <xf numFmtId="0" fontId="64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8" fillId="0" borderId="0" xfId="0" applyFont="1" applyFill="1" applyAlignment="1">
      <alignment horizontal="left" wrapText="1"/>
    </xf>
    <xf numFmtId="0" fontId="68" fillId="0" borderId="0" xfId="0" applyFont="1" applyFill="1" applyAlignment="1">
      <alignment wrapText="1"/>
    </xf>
    <xf numFmtId="176" fontId="57" fillId="0" borderId="0" xfId="0" applyNumberFormat="1" applyFont="1" applyFill="1" applyBorder="1" applyAlignment="1">
      <alignment/>
    </xf>
    <xf numFmtId="174" fontId="57" fillId="0" borderId="0" xfId="0" applyNumberFormat="1" applyFont="1" applyFill="1" applyBorder="1" applyAlignment="1">
      <alignment/>
    </xf>
    <xf numFmtId="0" fontId="63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6" fillId="0" borderId="0" xfId="0" applyFont="1" applyFill="1" applyAlignment="1">
      <alignment/>
    </xf>
    <xf numFmtId="174" fontId="71" fillId="0" borderId="10" xfId="0" applyNumberFormat="1" applyFont="1" applyFill="1" applyBorder="1" applyAlignment="1">
      <alignment/>
    </xf>
    <xf numFmtId="0" fontId="7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39" fillId="0" borderId="0" xfId="42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65" fillId="0" borderId="0" xfId="0" applyFont="1" applyFill="1" applyBorder="1" applyAlignment="1">
      <alignment horizontal="center" vertical="center"/>
    </xf>
    <xf numFmtId="174" fontId="71" fillId="0" borderId="0" xfId="0" applyNumberFormat="1" applyFont="1" applyFill="1" applyAlignment="1">
      <alignment/>
    </xf>
    <xf numFmtId="174" fontId="70" fillId="0" borderId="10" xfId="0" applyNumberFormat="1" applyFont="1" applyFill="1" applyBorder="1" applyAlignment="1">
      <alignment/>
    </xf>
    <xf numFmtId="174" fontId="0" fillId="0" borderId="12" xfId="0" applyNumberFormat="1" applyFill="1" applyBorder="1" applyAlignment="1">
      <alignment/>
    </xf>
    <xf numFmtId="0" fontId="65" fillId="0" borderId="13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59" fillId="0" borderId="0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59" fillId="0" borderId="16" xfId="0" applyFont="1" applyFill="1" applyBorder="1" applyAlignment="1">
      <alignment wrapText="1"/>
    </xf>
    <xf numFmtId="176" fontId="0" fillId="0" borderId="16" xfId="0" applyNumberFormat="1" applyFill="1" applyBorder="1" applyAlignment="1">
      <alignment/>
    </xf>
    <xf numFmtId="0" fontId="0" fillId="0" borderId="14" xfId="0" applyFill="1" applyBorder="1" applyAlignment="1">
      <alignment/>
    </xf>
    <xf numFmtId="176" fontId="0" fillId="0" borderId="17" xfId="0" applyNumberFormat="1" applyFill="1" applyBorder="1" applyAlignment="1">
      <alignment/>
    </xf>
    <xf numFmtId="176" fontId="6" fillId="0" borderId="18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Border="1" applyAlignment="1">
      <alignment/>
    </xf>
    <xf numFmtId="0" fontId="49" fillId="0" borderId="18" xfId="0" applyFont="1" applyFill="1" applyBorder="1" applyAlignment="1">
      <alignment/>
    </xf>
    <xf numFmtId="0" fontId="31" fillId="0" borderId="18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0" fontId="67" fillId="0" borderId="0" xfId="42" applyFont="1" applyFill="1" applyBorder="1" applyAlignment="1">
      <alignment/>
    </xf>
    <xf numFmtId="0" fontId="59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61" fillId="0" borderId="14" xfId="0" applyFont="1" applyFill="1" applyBorder="1" applyAlignment="1">
      <alignment horizontal="left" wrapText="1"/>
    </xf>
    <xf numFmtId="176" fontId="0" fillId="0" borderId="14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1" fillId="0" borderId="0" xfId="0" applyFont="1" applyFill="1" applyBorder="1" applyAlignment="1">
      <alignment horizontal="left" wrapText="1"/>
    </xf>
    <xf numFmtId="0" fontId="71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0" fillId="0" borderId="21" xfId="0" applyFill="1" applyBorder="1" applyAlignment="1">
      <alignment/>
    </xf>
    <xf numFmtId="0" fontId="61" fillId="0" borderId="16" xfId="0" applyFont="1" applyFill="1" applyBorder="1" applyAlignment="1">
      <alignment/>
    </xf>
    <xf numFmtId="174" fontId="71" fillId="0" borderId="22" xfId="0" applyNumberFormat="1" applyFont="1" applyFill="1" applyBorder="1" applyAlignment="1">
      <alignment/>
    </xf>
    <xf numFmtId="174" fontId="0" fillId="0" borderId="22" xfId="0" applyNumberFormat="1" applyFill="1" applyBorder="1" applyAlignment="1">
      <alignment/>
    </xf>
    <xf numFmtId="174" fontId="0" fillId="0" borderId="11" xfId="0" applyNumberFormat="1" applyFill="1" applyBorder="1" applyAlignment="1">
      <alignment/>
    </xf>
    <xf numFmtId="0" fontId="61" fillId="0" borderId="0" xfId="0" applyFont="1" applyFill="1" applyBorder="1" applyAlignment="1">
      <alignment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left" wrapText="1"/>
    </xf>
    <xf numFmtId="0" fontId="68" fillId="0" borderId="0" xfId="0" applyFont="1" applyFill="1" applyBorder="1" applyAlignment="1">
      <alignment/>
    </xf>
    <xf numFmtId="174" fontId="70" fillId="0" borderId="0" xfId="0" applyNumberFormat="1" applyFont="1" applyFill="1" applyBorder="1" applyAlignment="1">
      <alignment/>
    </xf>
    <xf numFmtId="174" fontId="0" fillId="0" borderId="16" xfId="0" applyNumberFormat="1" applyFill="1" applyBorder="1" applyAlignment="1">
      <alignment/>
    </xf>
    <xf numFmtId="174" fontId="71" fillId="0" borderId="0" xfId="0" applyNumberFormat="1" applyFont="1" applyFill="1" applyBorder="1" applyAlignment="1">
      <alignment/>
    </xf>
    <xf numFmtId="0" fontId="7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panties/shop-all-panties/lace-waist-shortie-panty-cotton-lingerie?ProductID=139971&amp;CatalogueType=OLS" TargetMode="External" /><Relationship Id="rId2" Type="http://schemas.openxmlformats.org/officeDocument/2006/relationships/hyperlink" Target="https://www.victoriassecret.com/panties/shop-all-panties/lace-waist-shortie-panty-cotton-lingerie?ProductID=139971&amp;CatalogueType=OLS" TargetMode="External" /><Relationship Id="rId3" Type="http://schemas.openxmlformats.org/officeDocument/2006/relationships/hyperlink" Target="https://www.victoriassecret.com/panties/shop-all-panties/lace-waist-shortie-panty-cotton-lingerie?ProductID=139971&amp;CatalogueType=OLS" TargetMode="External" /><Relationship Id="rId4" Type="http://schemas.openxmlformats.org/officeDocument/2006/relationships/hyperlink" Target="https://www.victoriassecret.com/panties/shop-all-panties/lace-waist-shortie-panty-cotton-lingerie?ProductID=139971&amp;CatalogueType=OLS" TargetMode="External" /><Relationship Id="rId5" Type="http://schemas.openxmlformats.org/officeDocument/2006/relationships/hyperlink" Target="https://www.victoriassecret.com/panties/shop-all-panties/lace-waist-shortie-panty-cotton-lingerie?ProductID=139971&amp;CatalogueType=OLS" TargetMode="External" /><Relationship Id="rId6" Type="http://schemas.openxmlformats.org/officeDocument/2006/relationships/hyperlink" Target="https://www.victoriassecret.com/panties/shop-all-panties/lace-waist-shortie-panty-cotton-lingerie?ProductID=139971&amp;CatalogueType=OLS" TargetMode="External" /><Relationship Id="rId7" Type="http://schemas.openxmlformats.org/officeDocument/2006/relationships/hyperlink" Target="https://www.victoriassecret.com/panties/3-for-33-styles/ultra-low-rise-cheeky-panty-the-lacie?ProductID=220542&amp;CatalogueType=OLS" TargetMode="External" /><Relationship Id="rId8" Type="http://schemas.openxmlformats.org/officeDocument/2006/relationships/hyperlink" Target="https://www.victoriassecret.com/clothing/sale-on-fleece/the-hoodie?ProductID=201530&amp;CatalogueType=OLS." TargetMode="External" /><Relationship Id="rId9" Type="http://schemas.openxmlformats.org/officeDocument/2006/relationships/hyperlink" Target="https://www.victoriassecret.com/panties/3-for-33-styles/hiphugger-panty-body-by-victoria?ProductID=226292&amp;CatalogueType=OLS" TargetMode="External" /><Relationship Id="rId10" Type="http://schemas.openxmlformats.org/officeDocument/2006/relationships/hyperlink" Target="https://www.victoriassecret.com/panties/5-for-27-styles/high-leg-brief-panty-allover-lace-from-cotton-lingerie?ProductID=225098&amp;CatalogueType=OLS" TargetMode="External" /><Relationship Id="rId11" Type="http://schemas.openxmlformats.org/officeDocument/2006/relationships/hyperlink" Target="https://www.victoriassecret.com/sale/swim/paisley-banded-low-rise-bottom-beach-sexy?ProductID=91203&amp;CatalogueType=OLS" TargetMode="External" /><Relationship Id="rId12" Type="http://schemas.openxmlformats.org/officeDocument/2006/relationships/hyperlink" Target="https://www.victoriassecret.com/sale/clearancebras/multi-way-bra-dream-angels?ProductID=220040&amp;CatalogueType=OLS" TargetMode="External" /><Relationship Id="rId13" Type="http://schemas.openxmlformats.org/officeDocument/2006/relationships/hyperlink" Target="https://www.victoriassecret.com/sale/clearancebras/lace-strappy-back-push-up-bra-very-sexy?ProductID=220695&amp;CatalogueType=OLS" TargetMode="External" /><Relationship Id="rId14" Type="http://schemas.openxmlformats.org/officeDocument/2006/relationships/hyperlink" Target="https://www.victoriassecret.com/sale/clearancepanties/lace-waist-cheeky-panty-cotton-lingerie?ProductID=159103&amp;CatalogueType=OLS" TargetMode="External" /><Relationship Id="rId15" Type="http://schemas.openxmlformats.org/officeDocument/2006/relationships/hyperlink" Target="https://www.victoriassecret.com/sale/clearancepanties/lace-cheeky-panty-very-sexy?ProductID=57694&amp;CatalogueType=OLS" TargetMode="External" /><Relationship Id="rId16" Type="http://schemas.openxmlformats.org/officeDocument/2006/relationships/hyperlink" Target="https://www.victoriassecret.com/clothing/all-sale-and-specials/vs-slim-boyfriend-short?ProductID=213475&amp;CatalogueType=OLS" TargetMode="External" /><Relationship Id="rId17" Type="http://schemas.openxmlformats.org/officeDocument/2006/relationships/hyperlink" Target="https://www.victoriassecret.com/panties/shop-all-panties/lace-trim-cheeky-panty-very-sexy?ProductID=220568&amp;CatalogueType=OLS" TargetMode="External" /><Relationship Id="rId18" Type="http://schemas.openxmlformats.org/officeDocument/2006/relationships/hyperlink" Target="https://www.victoriassecret.com/sleepwear/pajamas/the-dreamer-henley-pajama?ProductID=199647&amp;CatalogueType=OLS" TargetMode="External" /><Relationship Id="rId19" Type="http://schemas.openxmlformats.org/officeDocument/2006/relationships/hyperlink" Target="https://www.victoriassecret.com/sleepwear/pajamas/the-dreamer-henley-pajama?ProductID=199647&amp;CatalogueType=OLS" TargetMode="External" /><Relationship Id="rId20" Type="http://schemas.openxmlformats.org/officeDocument/2006/relationships/hyperlink" Target="https://www.victoriassecret.com/sale/clearancebras/demi-bra-dream-angels?ProductID=220626&amp;CatalogueType=OLS" TargetMode="External" /><Relationship Id="rId21" Type="http://schemas.openxmlformats.org/officeDocument/2006/relationships/hyperlink" Target="https://www.victoriassecret.com/sale/clearancebras/scandalous-balconet-push-up-bra-very-sexy?ProductID=223838&amp;CatalogueType=OLS" TargetMode="External" /><Relationship Id="rId22" Type="http://schemas.openxmlformats.org/officeDocument/2006/relationships/hyperlink" Target="https://www.victoriassecret.com/sleepwear/pajamas/the-mayfair-tee-jama?ProductID=221987&amp;CatalogueType=OLS" TargetMode="External" /><Relationship Id="rId23" Type="http://schemas.openxmlformats.org/officeDocument/2006/relationships/hyperlink" Target="https://www.victoriassecret.com/panties/3-for-33-styles/ultra-low-rise-cheeky-panty-the-lacie?ProductID=220542&amp;CatalogueType=OLS" TargetMode="External" /><Relationship Id="rId24" Type="http://schemas.openxmlformats.org/officeDocument/2006/relationships/hyperlink" Target="https://www.victoriassecret.com/panties/3-for-33-styles/chantilly-lace-cheeky-panty-very-sexy?ProductID=215622&amp;CatalogueType=OLS" TargetMode="External" /><Relationship Id="rId25" Type="http://schemas.openxmlformats.org/officeDocument/2006/relationships/hyperlink" Target="https://www.victoriassecret.com/panties/3-for-33-styles/chantilly-lace-cheeky-panty-very-sexy?ProductID=215622&amp;CatalogueType=OLS" TargetMode="External" /><Relationship Id="rId26" Type="http://schemas.openxmlformats.org/officeDocument/2006/relationships/hyperlink" Target="https://www.victoriassecret.com/sleepwear/shop-all-sleep/lace-side-satin-slip-very-sexy?ProductID=198927&amp;CatalogueType=OLS" TargetMode="External" /><Relationship Id="rId27" Type="http://schemas.openxmlformats.org/officeDocument/2006/relationships/hyperlink" Target="https://www.victoriassecret.com/sale/swim/paisley-banded-low-rise-bottom-beach-sexy?ProductID=91203&amp;CatalogueType=OLS" TargetMode="External" /><Relationship Id="rId28" Type="http://schemas.openxmlformats.org/officeDocument/2006/relationships/hyperlink" Target="https://www.victoriassecret.com/pink/dorm-category-pillows/pillowcase-set?ProductID=224485&amp;CatalogueType=OLS" TargetMode="External" /><Relationship Id="rId29" Type="http://schemas.openxmlformats.org/officeDocument/2006/relationships/hyperlink" Target="https://www.victoriassecret.com/sale/clearancebras/perfect-lace-strapless-bra-pink?ProductID=193602&amp;CatalogueType=OLS" TargetMode="External" /><Relationship Id="rId30" Type="http://schemas.openxmlformats.org/officeDocument/2006/relationships/hyperlink" Target="https://www.victoriassecret.com/clothing/all-sale-and-specials/vs-slim-boyfriend-short?ProductID=213475&amp;CatalogueType=OLS" TargetMode="External" /><Relationship Id="rId31" Type="http://schemas.openxmlformats.org/officeDocument/2006/relationships/hyperlink" Target="https://www.victoriassecret.com/victorias-secret-sport/all-tops/high-neck-tank-vs-sport?ProductID=199891&amp;CatalogueType=OLS" TargetMode="External" /><Relationship Id="rId32" Type="http://schemas.openxmlformats.org/officeDocument/2006/relationships/hyperlink" Target="https://www.victoriassecret.com/sleepwear/color-cotton-and-lace-shop/lace-waist-hiphugger-panty-cotton-lingerie?ProductID=227332&amp;CatalogueType=OLS&amp;search=true" TargetMode="External" /><Relationship Id="rId33" Type="http://schemas.openxmlformats.org/officeDocument/2006/relationships/hyperlink" Target="https://www.victoriassecret.com//pink/bras/personal-bra-boutique/demi-bra-cotton-lingerie?ProductID=224594&amp;CatalogueType=OLS&amp;search=true" TargetMode="External" /><Relationship Id="rId34" Type="http://schemas.openxmlformats.org/officeDocument/2006/relationships/hyperlink" Target="https://www.victoriassecret.com/bras/buy-more-and-save-bras/perfect-coverage-bra-cotton-lingerie?ProductID=227701&amp;CatalogueType=OLS" TargetMode="External" /><Relationship Id="rId35" Type="http://schemas.openxmlformats.org/officeDocument/2006/relationships/hyperlink" Target="https://www.victoriassecret.com/panties/new-arrivals/hiphugger-panty-cotton-lingerie?ProductID=227834&amp;CatalogueType=OLS&amp;search=true" TargetMode="External" /><Relationship Id="rId36" Type="http://schemas.openxmlformats.org/officeDocument/2006/relationships/hyperlink" Target="https://www.victoriassecret.com/panties/5-for-27-styles/lace-waist-thong-panty-cotton-lingerie?ProductID=228100&amp;CatalogueType=OLS" TargetMode="External" /><Relationship Id="rId37" Type="http://schemas.openxmlformats.org/officeDocument/2006/relationships/hyperlink" Target="https://www.victoriassecret.com/panties/5-for-27-styles/string-bikini-panty-cotton-lingerie?ProductID=228099&amp;CatalogueType=OLS" TargetMode="External" /><Relationship Id="rId38" Type="http://schemas.openxmlformats.org/officeDocument/2006/relationships/hyperlink" Target="https://www.victoriassecret.com/panties/5-for-27-styles/v-string-panty-cotton-lingerie?ProductID=228074&amp;CatalogueType=OLS" TargetMode="External" /><Relationship Id="rId39" Type="http://schemas.openxmlformats.org/officeDocument/2006/relationships/hyperlink" Target="https://www.victoriassecret.com/panties/5-for-27-styles/lace-waist-thong-panty-cotton-lingerie?ProductID=228100&amp;CatalogueType=OLS," TargetMode="External" /><Relationship Id="rId40" Type="http://schemas.openxmlformats.org/officeDocument/2006/relationships/hyperlink" Target="https://www.victoriassecret.com/sale/clearancepanties/fishnet-lace-up-cheeky-panty-very-sexy?ProductID=212187&amp;CatalogueType=OLS" TargetMode="External" /><Relationship Id="rId41" Type="http://schemas.openxmlformats.org/officeDocument/2006/relationships/hyperlink" Target="https://www.victoriassecret.com/sale/clearancepanties/lace-trim-mini-bikini-pink?ProductID=223314&amp;CatalogueType=OLS" TargetMode="External" /><Relationship Id="rId42" Type="http://schemas.openxmlformats.org/officeDocument/2006/relationships/hyperlink" Target="https://www.victoriassecret.com/sale/clearancepanties/lace-trim-cheekini-panty-dream-angels?ProductID=224990&amp;CatalogueType=OLS" TargetMode="External" /><Relationship Id="rId43" Type="http://schemas.openxmlformats.org/officeDocument/2006/relationships/hyperlink" Target="https://www.victoriassecret.com/sale/clearancebras/multi-way-bra-dream-angels?ProductID=220040&amp;CatalogueType=OLS" TargetMode="External" /><Relationship Id="rId44" Type="http://schemas.openxmlformats.org/officeDocument/2006/relationships/hyperlink" Target="https://www.victoriassecret.com/sale/clearancepanties/lace-cheeky-panty-very-sexy?ProductID=57694&amp;CatalogueType=OLS" TargetMode="External" /><Relationship Id="rId45" Type="http://schemas.openxmlformats.org/officeDocument/2006/relationships/hyperlink" Target="https://www.victoriassecret.com/valentines-day/50-and-under-gifts/the-date-push-up-bra-pink?ProductID=176709&amp;CatalogueType=OLS" TargetMode="External" /><Relationship Id="rId46" Type="http://schemas.openxmlformats.org/officeDocument/2006/relationships/hyperlink" Target="https://www.victoriassecret.com/valentines-day/50-and-under-gifts/the-date-no-show-cheekster-panty-pink?ProductID=228281&amp;CatalogueType=OLS" TargetMode="External" /><Relationship Id="rId47" Type="http://schemas.openxmlformats.org/officeDocument/2006/relationships/hyperlink" Target="https://www.victoriassecret.com/bras/push-up/add-2-cups-push-up-bra-bombshell?ProductID=211852&amp;CatalogueType=OLS" TargetMode="External" /><Relationship Id="rId48" Type="http://schemas.openxmlformats.org/officeDocument/2006/relationships/hyperlink" Target="https://www.victoriassecret.com/clothing/clear-ance/miniskirt?ProductID=126678&amp;CatalogueType=OLS" TargetMode="External" /><Relationship Id="rId49" Type="http://schemas.openxmlformats.org/officeDocument/2006/relationships/hyperlink" Target="https://www.victoriassecret.com/clothing/clear-ance/velour-zip-hoodie?ProductID=211838&amp;CatalogueType=OLS" TargetMode="External" /><Relationship Id="rId50" Type="http://schemas.openxmlformats.org/officeDocument/2006/relationships/hyperlink" Target="https://www.victoriassecret.com/clothing/clear-ance/velour-zip-hoodie?ProductID=207052&amp;CatalogueType=OLS" TargetMode="External" /><Relationship Id="rId51" Type="http://schemas.openxmlformats.org/officeDocument/2006/relationships/hyperlink" Target="https://www.victoriassecret.com/clothing/clear-ance/velour-pant?ProductID=208186&amp;CatalogueType=OLS" TargetMode="External" /><Relationship Id="rId52" Type="http://schemas.openxmlformats.org/officeDocument/2006/relationships/hyperlink" Target="https://www.victoriassecret.com/sale/bottoms-sale/the-most-loved-yoga-crop-pant?ProductID=219996&amp;CatalogueType=OLS" TargetMode="External" /><Relationship Id="rId53" Type="http://schemas.openxmlformats.org/officeDocument/2006/relationships/hyperlink" Target="https://www.victoriassecret.com/clothing/clear-ance/maxi-bra-top-dress?ProductID=222660&amp;CatalogueType=OLS" TargetMode="External" /><Relationship Id="rId54" Type="http://schemas.openxmlformats.org/officeDocument/2006/relationships/hyperlink" Target="https://www.victoriassecret.com/clothing/clear-ance/foldover-multi-way-maxi-dress?ProductID=214555&amp;CatalogueType=OLS" TargetMode="External" /><Relationship Id="rId55" Type="http://schemas.openxmlformats.org/officeDocument/2006/relationships/hyperlink" Target="https://www.victoriassecret.com/bras/push-up/lace-trim-cheeky-panty-very-sexy?ProductID=228150&amp;CatalogueType=OLS" TargetMode="External" /><Relationship Id="rId56" Type="http://schemas.openxmlformats.org/officeDocument/2006/relationships/hyperlink" Target="https://www.victoriassecret.com/swimwear/one-piece/unforgettable-one-piece-forever-sexy?ProductID=206508&amp;CatalogueType=OLS" TargetMode="External" /><Relationship Id="rId57" Type="http://schemas.openxmlformats.org/officeDocument/2006/relationships/hyperlink" Target="https://www.victoriassecret.com/swimwear/very-sexy/the-itsy-very-sexy?ProductID=205083&amp;CatalogueType=OLS" TargetMode="External" /><Relationship Id="rId58" Type="http://schemas.openxmlformats.org/officeDocument/2006/relationships/hyperlink" Target="https://www.victoriassecret.com/swimwear/shop-by-size/swing-racerback-tunic?ProductID=221817&amp;CatalogueType=OLS" TargetMode="External" /><Relationship Id="rId59" Type="http://schemas.openxmlformats.org/officeDocument/2006/relationships/hyperlink" Target="https://www.victoriassecret.com/swimwear/shop-by-size/the-bombshell-add-2-cups-push-up-halter-bombshell-swim-tops?ProductID=226357&amp;CatalogueType=OLS" TargetMode="External" /><Relationship Id="rId60" Type="http://schemas.openxmlformats.org/officeDocument/2006/relationships/hyperlink" Target="https://www.victoriassecret.com/swimwear/bandeau/the-knockout-bikini-very-sexy?ProductID=226512&amp;CatalogueType=OLS" TargetMode="External" /><Relationship Id="rId61" Type="http://schemas.openxmlformats.org/officeDocument/2006/relationships/hyperlink" Target="https://www.victoriassecret.com/swimwear/bandeau/the-knockout-bandeau-very-sexy?ProductID=205483&amp;CatalogueType=OLS" TargetMode="External" /><Relationship Id="rId62" Type="http://schemas.openxmlformats.org/officeDocument/2006/relationships/hyperlink" Target="https://www.victoriassecret.com/sale/clearancebras/demi-bra-the-t-shirt?ProductID=189150&amp;CatalogueType=OLS" TargetMode="External" /><Relationship Id="rId63" Type="http://schemas.openxmlformats.org/officeDocument/2006/relationships/hyperlink" Target="https://www.victoriassecret.com/sleepwear/shop-all-sleep-mobile/the-fireside-long-jane-pajama?ProductID=215867&amp;CatalogueType=OLS" TargetMode="External" /><Relationship Id="rId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2"/>
  <sheetViews>
    <sheetView tabSelected="1" zoomScalePageLayoutView="0" workbookViewId="0" topLeftCell="A1">
      <pane ySplit="1" topLeftCell="A155" activePane="bottomLeft" state="frozen"/>
      <selection pane="topLeft" activeCell="A1" sqref="A1"/>
      <selection pane="bottomLeft" activeCell="P184" sqref="P184"/>
    </sheetView>
  </sheetViews>
  <sheetFormatPr defaultColWidth="8.8515625" defaultRowHeight="15"/>
  <cols>
    <col min="1" max="3" width="8.8515625" style="15" customWidth="1"/>
    <col min="4" max="4" width="10.8515625" style="15" bestFit="1" customWidth="1"/>
    <col min="5" max="5" width="8.8515625" style="15" customWidth="1"/>
    <col min="6" max="6" width="35.421875" style="15" bestFit="1" customWidth="1"/>
    <col min="7" max="7" width="8.8515625" style="15" customWidth="1"/>
    <col min="8" max="8" width="9.140625" style="9" customWidth="1"/>
    <col min="9" max="9" width="12.28125" style="15" bestFit="1" customWidth="1"/>
    <col min="10" max="10" width="11.8515625" style="15" bestFit="1" customWidth="1"/>
    <col min="11" max="14" width="8.8515625" style="15" customWidth="1"/>
    <col min="15" max="15" width="28.140625" style="15" bestFit="1" customWidth="1"/>
    <col min="16" max="16384" width="8.8515625" style="15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8</v>
      </c>
      <c r="I1" s="4" t="s">
        <v>9</v>
      </c>
      <c r="J1" s="4" t="s">
        <v>10</v>
      </c>
      <c r="K1" s="15" t="s">
        <v>327</v>
      </c>
    </row>
    <row r="2" spans="1:16" ht="15">
      <c r="A2" s="17" t="s">
        <v>106</v>
      </c>
      <c r="B2" s="1"/>
      <c r="C2" s="1"/>
      <c r="D2" s="11"/>
      <c r="E2" s="2"/>
      <c r="F2" s="18" t="s">
        <v>119</v>
      </c>
      <c r="G2" s="1"/>
      <c r="H2" s="3"/>
      <c r="I2" s="4"/>
      <c r="J2" s="4"/>
      <c r="O2" s="14" t="s">
        <v>114</v>
      </c>
      <c r="P2" s="14">
        <f>250+46.99-55</f>
        <v>241.99</v>
      </c>
    </row>
    <row r="3" spans="1:17" ht="15.75">
      <c r="A3" s="5" t="s">
        <v>31</v>
      </c>
      <c r="B3" s="22" t="s">
        <v>27</v>
      </c>
      <c r="C3" s="5" t="s">
        <v>26</v>
      </c>
      <c r="D3" s="23" t="s">
        <v>91</v>
      </c>
      <c r="E3" s="5" t="s">
        <v>28</v>
      </c>
      <c r="F3" s="12" t="s">
        <v>92</v>
      </c>
      <c r="G3" s="5">
        <v>1</v>
      </c>
      <c r="H3" s="8">
        <v>11</v>
      </c>
      <c r="I3" s="71">
        <f aca="true" t="shared" si="0" ref="I3:I19">H3*G3*$P$13*$P$11</f>
        <v>652.3932800000001</v>
      </c>
      <c r="J3" s="21"/>
      <c r="K3" s="72">
        <v>20000</v>
      </c>
      <c r="O3" s="14" t="s">
        <v>110</v>
      </c>
      <c r="P3" s="14">
        <v>46.99</v>
      </c>
      <c r="Q3" s="24"/>
    </row>
    <row r="4" spans="1:17" ht="15.75">
      <c r="A4" s="6" t="s">
        <v>37</v>
      </c>
      <c r="B4" s="25" t="s">
        <v>36</v>
      </c>
      <c r="D4" s="26" t="s">
        <v>40</v>
      </c>
      <c r="E4" s="6" t="s">
        <v>39</v>
      </c>
      <c r="F4" s="6" t="s">
        <v>38</v>
      </c>
      <c r="G4" s="6">
        <v>1</v>
      </c>
      <c r="H4" s="9">
        <v>11</v>
      </c>
      <c r="I4" s="21"/>
      <c r="J4" s="81">
        <f>H4*G4*$P$13*$P$12</f>
        <v>677.27528</v>
      </c>
      <c r="K4" s="72"/>
      <c r="O4" s="14" t="s">
        <v>115</v>
      </c>
      <c r="P4" s="14">
        <f>250-55</f>
        <v>195</v>
      </c>
      <c r="Q4" s="24"/>
    </row>
    <row r="5" spans="1:16" s="24" customFormat="1" ht="15.75">
      <c r="A5" s="5" t="s">
        <v>31</v>
      </c>
      <c r="B5" s="14" t="s">
        <v>11</v>
      </c>
      <c r="C5" s="14"/>
      <c r="D5" s="27" t="s">
        <v>93</v>
      </c>
      <c r="E5" s="14" t="s">
        <v>7</v>
      </c>
      <c r="F5" s="13" t="s">
        <v>66</v>
      </c>
      <c r="G5" s="14">
        <v>1</v>
      </c>
      <c r="H5" s="10">
        <v>11</v>
      </c>
      <c r="I5" s="71">
        <f t="shared" si="0"/>
        <v>652.3932800000001</v>
      </c>
      <c r="J5" s="21"/>
      <c r="O5" s="14"/>
      <c r="P5" s="14"/>
    </row>
    <row r="6" spans="1:17" ht="15.75">
      <c r="A6" s="5" t="s">
        <v>31</v>
      </c>
      <c r="B6" s="22" t="s">
        <v>14</v>
      </c>
      <c r="C6" s="5" t="s">
        <v>15</v>
      </c>
      <c r="D6" s="23" t="s">
        <v>94</v>
      </c>
      <c r="E6" s="5" t="s">
        <v>12</v>
      </c>
      <c r="F6" s="12" t="s">
        <v>95</v>
      </c>
      <c r="G6" s="5">
        <v>1</v>
      </c>
      <c r="H6" s="8">
        <v>5.4</v>
      </c>
      <c r="I6" s="71">
        <f t="shared" si="0"/>
        <v>320.2657920000001</v>
      </c>
      <c r="J6" s="21"/>
      <c r="K6" s="28"/>
      <c r="O6" s="14" t="s">
        <v>116</v>
      </c>
      <c r="P6" s="14">
        <f>P3/P4+1+0.07</f>
        <v>1.310974358974359</v>
      </c>
      <c r="Q6" s="24"/>
    </row>
    <row r="7" spans="1:17" ht="15.75">
      <c r="A7" s="5" t="s">
        <v>31</v>
      </c>
      <c r="B7" s="22" t="s">
        <v>14</v>
      </c>
      <c r="C7" s="5" t="s">
        <v>15</v>
      </c>
      <c r="D7" s="23" t="s">
        <v>94</v>
      </c>
      <c r="E7" s="5" t="s">
        <v>12</v>
      </c>
      <c r="F7" s="12" t="s">
        <v>96</v>
      </c>
      <c r="G7" s="5">
        <v>1</v>
      </c>
      <c r="H7" s="8">
        <v>5.4</v>
      </c>
      <c r="I7" s="71">
        <f t="shared" si="0"/>
        <v>320.2657920000001</v>
      </c>
      <c r="J7" s="21"/>
      <c r="K7" s="28" t="s">
        <v>97</v>
      </c>
      <c r="O7" s="14" t="s">
        <v>117</v>
      </c>
      <c r="P7" s="14">
        <f>P3/P4+1+0.12</f>
        <v>1.3609743589743588</v>
      </c>
      <c r="Q7" s="24"/>
    </row>
    <row r="8" spans="1:16" ht="15.75">
      <c r="A8" s="5" t="s">
        <v>31</v>
      </c>
      <c r="B8" s="22" t="s">
        <v>14</v>
      </c>
      <c r="C8" s="5" t="s">
        <v>15</v>
      </c>
      <c r="D8" s="23" t="s">
        <v>94</v>
      </c>
      <c r="E8" s="5" t="s">
        <v>12</v>
      </c>
      <c r="F8" s="12" t="s">
        <v>98</v>
      </c>
      <c r="G8" s="5">
        <v>1</v>
      </c>
      <c r="H8" s="8">
        <v>5.4</v>
      </c>
      <c r="I8" s="71">
        <f t="shared" si="0"/>
        <v>320.2657920000001</v>
      </c>
      <c r="J8" s="21"/>
      <c r="K8" s="28" t="s">
        <v>99</v>
      </c>
      <c r="O8" s="14"/>
      <c r="P8" s="14"/>
    </row>
    <row r="9" spans="1:16" ht="15.75">
      <c r="A9" s="5" t="s">
        <v>31</v>
      </c>
      <c r="B9" s="22" t="s">
        <v>14</v>
      </c>
      <c r="C9" s="5" t="s">
        <v>15</v>
      </c>
      <c r="D9" s="23" t="s">
        <v>94</v>
      </c>
      <c r="E9" s="5" t="s">
        <v>12</v>
      </c>
      <c r="F9" s="12" t="s">
        <v>100</v>
      </c>
      <c r="G9" s="5">
        <v>1</v>
      </c>
      <c r="H9" s="8">
        <v>5.4</v>
      </c>
      <c r="I9" s="71">
        <f t="shared" si="0"/>
        <v>320.2657920000001</v>
      </c>
      <c r="J9" s="21"/>
      <c r="K9" s="28" t="s">
        <v>101</v>
      </c>
      <c r="O9" s="14" t="s">
        <v>113</v>
      </c>
      <c r="P9" s="14">
        <f>1-55/250</f>
        <v>0.78</v>
      </c>
    </row>
    <row r="10" spans="1:16" ht="15.75">
      <c r="A10" s="5" t="s">
        <v>31</v>
      </c>
      <c r="B10" s="22" t="s">
        <v>14</v>
      </c>
      <c r="C10" s="5" t="s">
        <v>15</v>
      </c>
      <c r="D10" s="23" t="s">
        <v>94</v>
      </c>
      <c r="E10" s="5" t="s">
        <v>12</v>
      </c>
      <c r="F10" s="12" t="s">
        <v>45</v>
      </c>
      <c r="G10" s="5">
        <v>1</v>
      </c>
      <c r="H10" s="8">
        <v>5.4</v>
      </c>
      <c r="I10" s="71">
        <f t="shared" si="0"/>
        <v>320.2657920000001</v>
      </c>
      <c r="J10" s="21"/>
      <c r="K10" s="28" t="s">
        <v>102</v>
      </c>
      <c r="O10" s="14"/>
      <c r="P10" s="14"/>
    </row>
    <row r="11" spans="1:16" ht="15.75">
      <c r="A11" s="6" t="s">
        <v>37</v>
      </c>
      <c r="B11" s="25" t="s">
        <v>44</v>
      </c>
      <c r="D11" s="26" t="s">
        <v>46</v>
      </c>
      <c r="E11" s="6" t="s">
        <v>39</v>
      </c>
      <c r="F11" s="15" t="s">
        <v>45</v>
      </c>
      <c r="G11" s="6">
        <v>2</v>
      </c>
      <c r="H11" s="9">
        <f>27/5</f>
        <v>5.4</v>
      </c>
      <c r="I11" s="21"/>
      <c r="J11" s="81">
        <f>H11*G11*$P$13*$P$12</f>
        <v>664.961184</v>
      </c>
      <c r="O11" s="14" t="s">
        <v>111</v>
      </c>
      <c r="P11" s="38">
        <f>P9*P6</f>
        <v>1.0225600000000001</v>
      </c>
    </row>
    <row r="12" spans="1:16" ht="15.75">
      <c r="A12" s="6" t="s">
        <v>37</v>
      </c>
      <c r="B12" s="15" t="s">
        <v>47</v>
      </c>
      <c r="D12" s="29" t="s">
        <v>48</v>
      </c>
      <c r="E12" s="6" t="s">
        <v>39</v>
      </c>
      <c r="F12" s="13" t="s">
        <v>49</v>
      </c>
      <c r="G12" s="6">
        <v>1</v>
      </c>
      <c r="H12" s="9">
        <f>27/5</f>
        <v>5.4</v>
      </c>
      <c r="I12" s="21"/>
      <c r="J12" s="81">
        <f>H12*G12*$P$13*$P$12</f>
        <v>332.480592</v>
      </c>
      <c r="O12" s="14" t="s">
        <v>112</v>
      </c>
      <c r="P12" s="38">
        <f>P9*P7</f>
        <v>1.0615599999999998</v>
      </c>
    </row>
    <row r="13" spans="1:16" ht="15.75">
      <c r="A13" s="6" t="s">
        <v>37</v>
      </c>
      <c r="B13" s="15" t="s">
        <v>50</v>
      </c>
      <c r="D13" s="29" t="s">
        <v>51</v>
      </c>
      <c r="E13" s="6" t="s">
        <v>39</v>
      </c>
      <c r="F13" s="13" t="s">
        <v>52</v>
      </c>
      <c r="G13" s="6">
        <v>1</v>
      </c>
      <c r="H13" s="9">
        <f>27/5</f>
        <v>5.4</v>
      </c>
      <c r="I13" s="21"/>
      <c r="J13" s="81">
        <f>H13*G13*$P$13*$P$12</f>
        <v>332.480592</v>
      </c>
      <c r="O13" s="70" t="s">
        <v>326</v>
      </c>
      <c r="P13" s="69">
        <v>58</v>
      </c>
    </row>
    <row r="14" spans="1:10" ht="15.75">
      <c r="A14" s="5" t="s">
        <v>31</v>
      </c>
      <c r="B14" s="22" t="s">
        <v>14</v>
      </c>
      <c r="C14" s="5" t="s">
        <v>15</v>
      </c>
      <c r="D14" s="23" t="s">
        <v>94</v>
      </c>
      <c r="E14" s="5" t="s">
        <v>7</v>
      </c>
      <c r="F14" s="12" t="s">
        <v>103</v>
      </c>
      <c r="G14" s="5">
        <v>1</v>
      </c>
      <c r="H14" s="8">
        <v>5.4</v>
      </c>
      <c r="I14" s="71">
        <f t="shared" si="0"/>
        <v>320.2657920000001</v>
      </c>
      <c r="J14" s="21"/>
    </row>
    <row r="15" spans="1:11" ht="15.75">
      <c r="A15" s="30" t="s">
        <v>54</v>
      </c>
      <c r="B15" s="25" t="s">
        <v>61</v>
      </c>
      <c r="C15" s="14"/>
      <c r="D15" s="27" t="s">
        <v>104</v>
      </c>
      <c r="E15" s="7" t="s">
        <v>62</v>
      </c>
      <c r="F15" s="16" t="s">
        <v>63</v>
      </c>
      <c r="G15" s="7">
        <v>1</v>
      </c>
      <c r="H15" s="10">
        <v>26</v>
      </c>
      <c r="I15" s="71">
        <f t="shared" si="0"/>
        <v>1542.0204800000001</v>
      </c>
      <c r="J15" s="21"/>
      <c r="K15" s="72">
        <v>6000</v>
      </c>
    </row>
    <row r="16" spans="1:10" s="24" customFormat="1" ht="15.75">
      <c r="A16" s="5" t="s">
        <v>31</v>
      </c>
      <c r="B16" s="14" t="s">
        <v>70</v>
      </c>
      <c r="C16" s="31" t="s">
        <v>69</v>
      </c>
      <c r="D16" s="27" t="s">
        <v>105</v>
      </c>
      <c r="E16" s="14" t="s">
        <v>23</v>
      </c>
      <c r="F16" s="16" t="s">
        <v>67</v>
      </c>
      <c r="G16" s="14">
        <v>1</v>
      </c>
      <c r="H16" s="10">
        <v>48</v>
      </c>
      <c r="I16" s="71">
        <f t="shared" si="0"/>
        <v>2846.8070400000006</v>
      </c>
      <c r="J16" s="21"/>
    </row>
    <row r="17" spans="1:11" s="24" customFormat="1" ht="15.75">
      <c r="A17" s="5" t="s">
        <v>77</v>
      </c>
      <c r="B17" s="25" t="s">
        <v>75</v>
      </c>
      <c r="C17" s="14"/>
      <c r="D17" s="26" t="s">
        <v>76</v>
      </c>
      <c r="E17" s="14" t="s">
        <v>28</v>
      </c>
      <c r="F17" s="13" t="s">
        <v>85</v>
      </c>
      <c r="G17" s="14">
        <v>1</v>
      </c>
      <c r="H17" s="10">
        <v>40</v>
      </c>
      <c r="I17" s="21"/>
      <c r="J17" s="81">
        <f>H17*G17*$P$13*$P$12</f>
        <v>2462.8191999999995</v>
      </c>
      <c r="K17" s="13"/>
    </row>
    <row r="18" spans="1:11" s="24" customFormat="1" ht="15.75">
      <c r="A18" s="32" t="s">
        <v>90</v>
      </c>
      <c r="B18" s="14" t="s">
        <v>86</v>
      </c>
      <c r="C18" s="14"/>
      <c r="D18" s="23" t="s">
        <v>87</v>
      </c>
      <c r="E18" s="14" t="s">
        <v>28</v>
      </c>
      <c r="F18" s="12" t="s">
        <v>88</v>
      </c>
      <c r="G18" s="14">
        <v>1</v>
      </c>
      <c r="H18" s="10">
        <v>28</v>
      </c>
      <c r="I18" s="71">
        <f t="shared" si="0"/>
        <v>1660.6374400000002</v>
      </c>
      <c r="J18" s="21"/>
      <c r="K18" s="72">
        <v>3430</v>
      </c>
    </row>
    <row r="19" spans="1:10" s="24" customFormat="1" ht="15.75">
      <c r="A19" s="32" t="s">
        <v>90</v>
      </c>
      <c r="B19" s="14" t="s">
        <v>86</v>
      </c>
      <c r="C19" s="14"/>
      <c r="D19" s="27" t="s">
        <v>89</v>
      </c>
      <c r="E19" s="14" t="s">
        <v>62</v>
      </c>
      <c r="F19" s="12" t="s">
        <v>88</v>
      </c>
      <c r="G19" s="14">
        <v>1</v>
      </c>
      <c r="H19" s="10">
        <v>21</v>
      </c>
      <c r="I19" s="71">
        <f t="shared" si="0"/>
        <v>1245.47808</v>
      </c>
      <c r="J19" s="21"/>
    </row>
    <row r="20" spans="1:10" s="24" customFormat="1" ht="15.75">
      <c r="A20" s="32">
        <v>1</v>
      </c>
      <c r="B20" s="14"/>
      <c r="C20" s="14"/>
      <c r="D20" s="27"/>
      <c r="E20" s="14"/>
      <c r="F20" s="12"/>
      <c r="G20" s="14"/>
      <c r="H20" s="10"/>
      <c r="I20" s="34"/>
      <c r="J20" s="34"/>
    </row>
    <row r="21" spans="1:10" s="24" customFormat="1" ht="15.75">
      <c r="A21" s="32">
        <v>1</v>
      </c>
      <c r="B21" s="14"/>
      <c r="C21" s="14"/>
      <c r="D21" s="27"/>
      <c r="E21" s="14"/>
      <c r="F21" s="12"/>
      <c r="G21" s="14"/>
      <c r="H21" s="10"/>
      <c r="I21" s="34"/>
      <c r="J21" s="34"/>
    </row>
    <row r="22" spans="1:10" s="24" customFormat="1" ht="15.75">
      <c r="A22" s="32">
        <v>1</v>
      </c>
      <c r="B22" s="14"/>
      <c r="C22" s="14"/>
      <c r="D22" s="27"/>
      <c r="E22" s="14"/>
      <c r="F22" s="12"/>
      <c r="G22" s="14"/>
      <c r="H22" s="10"/>
      <c r="I22" s="34"/>
      <c r="J22" s="34"/>
    </row>
    <row r="23" spans="1:16" ht="15">
      <c r="A23" s="17" t="s">
        <v>120</v>
      </c>
      <c r="B23" s="1"/>
      <c r="C23" s="1"/>
      <c r="D23" s="11"/>
      <c r="E23" s="2"/>
      <c r="F23" s="18" t="s">
        <v>185</v>
      </c>
      <c r="O23" s="15" t="s">
        <v>191</v>
      </c>
      <c r="P23" s="15">
        <v>608.78</v>
      </c>
    </row>
    <row r="24" spans="1:16" ht="15.75">
      <c r="A24" s="5" t="s">
        <v>31</v>
      </c>
      <c r="B24" s="22" t="s">
        <v>24</v>
      </c>
      <c r="C24" s="5" t="s">
        <v>25</v>
      </c>
      <c r="D24" s="26" t="s">
        <v>121</v>
      </c>
      <c r="E24" s="13" t="s">
        <v>122</v>
      </c>
      <c r="F24" s="13" t="s">
        <v>123</v>
      </c>
      <c r="G24" s="5">
        <v>1</v>
      </c>
      <c r="H24" s="8">
        <v>52</v>
      </c>
      <c r="I24" s="71">
        <f aca="true" t="shared" si="1" ref="I24:I37">H24*G24*$P$41*$P$33</f>
        <v>3131.196852754374</v>
      </c>
      <c r="J24" s="21"/>
      <c r="O24" s="14" t="s">
        <v>192</v>
      </c>
      <c r="P24" s="14">
        <v>251.95</v>
      </c>
    </row>
    <row r="25" spans="1:16" s="24" customFormat="1" ht="15.75">
      <c r="A25" s="5" t="s">
        <v>31</v>
      </c>
      <c r="B25" s="25" t="s">
        <v>65</v>
      </c>
      <c r="C25" s="14"/>
      <c r="D25" s="31" t="s">
        <v>68</v>
      </c>
      <c r="E25" s="14" t="s">
        <v>7</v>
      </c>
      <c r="F25" s="13" t="s">
        <v>66</v>
      </c>
      <c r="G25" s="14">
        <v>1</v>
      </c>
      <c r="H25" s="10">
        <v>52</v>
      </c>
      <c r="I25" s="71">
        <f t="shared" si="1"/>
        <v>3131.196852754374</v>
      </c>
      <c r="J25" s="21"/>
      <c r="O25" s="14" t="s">
        <v>193</v>
      </c>
      <c r="P25" s="14">
        <v>356.83</v>
      </c>
    </row>
    <row r="26" spans="1:19" s="24" customFormat="1" ht="15.75">
      <c r="A26" s="5" t="s">
        <v>31</v>
      </c>
      <c r="B26" s="22" t="s">
        <v>11</v>
      </c>
      <c r="C26" s="5" t="s">
        <v>13</v>
      </c>
      <c r="D26" s="29" t="s">
        <v>124</v>
      </c>
      <c r="E26" s="5" t="s">
        <v>12</v>
      </c>
      <c r="F26" s="13" t="s">
        <v>125</v>
      </c>
      <c r="G26" s="5">
        <v>1</v>
      </c>
      <c r="H26" s="8">
        <v>11</v>
      </c>
      <c r="I26" s="71">
        <f t="shared" si="1"/>
        <v>662.368565005733</v>
      </c>
      <c r="J26" s="21"/>
      <c r="K26" s="15"/>
      <c r="L26" s="15"/>
      <c r="M26" s="15"/>
      <c r="N26" s="15"/>
      <c r="O26" s="14" t="s">
        <v>110</v>
      </c>
      <c r="P26" s="14">
        <v>73.99</v>
      </c>
      <c r="Q26" s="15"/>
      <c r="R26" s="15"/>
      <c r="S26" s="15"/>
    </row>
    <row r="27" spans="1:16" ht="15.75">
      <c r="A27" s="5" t="s">
        <v>31</v>
      </c>
      <c r="B27" s="22" t="s">
        <v>27</v>
      </c>
      <c r="C27" s="5" t="s">
        <v>26</v>
      </c>
      <c r="D27" s="29" t="s">
        <v>126</v>
      </c>
      <c r="E27" s="5" t="s">
        <v>28</v>
      </c>
      <c r="F27" s="13" t="s">
        <v>127</v>
      </c>
      <c r="G27" s="5">
        <v>1</v>
      </c>
      <c r="H27" s="8">
        <v>11</v>
      </c>
      <c r="I27" s="71">
        <f t="shared" si="1"/>
        <v>662.368565005733</v>
      </c>
      <c r="J27" s="21"/>
      <c r="O27" s="14" t="s">
        <v>116</v>
      </c>
      <c r="P27" s="15">
        <f>P26/(P23-P29)+0.07</f>
        <v>0.20360901441005455</v>
      </c>
    </row>
    <row r="28" spans="1:16" ht="15.75">
      <c r="A28" s="5" t="s">
        <v>31</v>
      </c>
      <c r="B28" s="22" t="s">
        <v>30</v>
      </c>
      <c r="C28" s="5" t="s">
        <v>29</v>
      </c>
      <c r="D28" s="29" t="s">
        <v>128</v>
      </c>
      <c r="E28" s="5" t="s">
        <v>28</v>
      </c>
      <c r="F28" s="13" t="s">
        <v>66</v>
      </c>
      <c r="G28" s="5">
        <v>1</v>
      </c>
      <c r="H28" s="8">
        <v>11</v>
      </c>
      <c r="I28" s="71">
        <f t="shared" si="1"/>
        <v>662.368565005733</v>
      </c>
      <c r="J28" s="21"/>
      <c r="O28" s="14" t="s">
        <v>116</v>
      </c>
      <c r="P28" s="15">
        <f>P26/(P23-P29)+0.12</f>
        <v>0.25360901441005457</v>
      </c>
    </row>
    <row r="29" spans="1:16" ht="15.75">
      <c r="A29" s="5" t="s">
        <v>31</v>
      </c>
      <c r="B29" s="22" t="s">
        <v>30</v>
      </c>
      <c r="C29" s="5" t="s">
        <v>29</v>
      </c>
      <c r="D29" s="29" t="s">
        <v>128</v>
      </c>
      <c r="E29" s="5" t="s">
        <v>28</v>
      </c>
      <c r="F29" s="13" t="s">
        <v>129</v>
      </c>
      <c r="G29" s="5">
        <v>1</v>
      </c>
      <c r="H29" s="8">
        <v>11</v>
      </c>
      <c r="I29" s="71">
        <f t="shared" si="1"/>
        <v>662.368565005733</v>
      </c>
      <c r="J29" s="21"/>
      <c r="O29" s="14" t="s">
        <v>194</v>
      </c>
      <c r="P29" s="14">
        <v>55</v>
      </c>
    </row>
    <row r="30" spans="1:16" ht="15.75">
      <c r="A30" s="19" t="s">
        <v>31</v>
      </c>
      <c r="B30" s="33" t="s">
        <v>130</v>
      </c>
      <c r="C30" s="19"/>
      <c r="D30" s="29" t="s">
        <v>131</v>
      </c>
      <c r="E30" s="5" t="s">
        <v>28</v>
      </c>
      <c r="F30" s="13" t="s">
        <v>132</v>
      </c>
      <c r="G30" s="19">
        <v>1</v>
      </c>
      <c r="H30" s="20">
        <v>11</v>
      </c>
      <c r="I30" s="71">
        <f t="shared" si="1"/>
        <v>662.368565005733</v>
      </c>
      <c r="J30" s="21"/>
      <c r="K30" s="28" t="s">
        <v>133</v>
      </c>
      <c r="O30" s="14" t="s">
        <v>195</v>
      </c>
      <c r="P30" s="14">
        <f>P29/P24</f>
        <v>0.21829728120658862</v>
      </c>
    </row>
    <row r="31" spans="1:10" ht="15.75">
      <c r="A31" s="30" t="s">
        <v>54</v>
      </c>
      <c r="B31" s="33" t="s">
        <v>134</v>
      </c>
      <c r="C31" s="19"/>
      <c r="D31" s="29" t="s">
        <v>135</v>
      </c>
      <c r="E31" s="6" t="s">
        <v>7</v>
      </c>
      <c r="F31" s="13" t="s">
        <v>136</v>
      </c>
      <c r="G31" s="19">
        <v>1</v>
      </c>
      <c r="H31" s="9">
        <f>27/5</f>
        <v>5.4</v>
      </c>
      <c r="I31" s="71">
        <f t="shared" si="1"/>
        <v>325.16275009372345</v>
      </c>
      <c r="J31" s="21"/>
    </row>
    <row r="32" spans="1:15" ht="15.75">
      <c r="A32" s="30" t="s">
        <v>54</v>
      </c>
      <c r="B32" s="33" t="s">
        <v>134</v>
      </c>
      <c r="C32" s="19"/>
      <c r="D32" s="29" t="s">
        <v>135</v>
      </c>
      <c r="E32" s="6" t="s">
        <v>7</v>
      </c>
      <c r="F32" s="13" t="s">
        <v>137</v>
      </c>
      <c r="G32" s="19">
        <v>1</v>
      </c>
      <c r="H32" s="9">
        <f>27/5</f>
        <v>5.4</v>
      </c>
      <c r="I32" s="71">
        <f t="shared" si="1"/>
        <v>325.16275009372345</v>
      </c>
      <c r="J32" s="21"/>
      <c r="O32" s="38" t="s">
        <v>192</v>
      </c>
    </row>
    <row r="33" spans="1:16" ht="15.75">
      <c r="A33" s="19" t="s">
        <v>77</v>
      </c>
      <c r="B33" s="33" t="s">
        <v>138</v>
      </c>
      <c r="C33" s="19"/>
      <c r="D33" s="29" t="s">
        <v>139</v>
      </c>
      <c r="E33" s="6" t="s">
        <v>28</v>
      </c>
      <c r="F33" s="13" t="s">
        <v>140</v>
      </c>
      <c r="G33" s="19">
        <v>1</v>
      </c>
      <c r="H33" s="9">
        <f>27/5</f>
        <v>5.4</v>
      </c>
      <c r="I33" s="21"/>
      <c r="J33" s="81">
        <f>H33*G33*$P$41*$P$34</f>
        <v>338.67057307447357</v>
      </c>
      <c r="O33" s="14" t="s">
        <v>111</v>
      </c>
      <c r="P33" s="39">
        <f>(1-P30)*(1+P27)</f>
        <v>0.940864438928598</v>
      </c>
    </row>
    <row r="34" spans="1:16" ht="15.75">
      <c r="A34" s="19" t="s">
        <v>77</v>
      </c>
      <c r="B34" s="33" t="s">
        <v>138</v>
      </c>
      <c r="C34" s="19"/>
      <c r="D34" s="29" t="s">
        <v>141</v>
      </c>
      <c r="E34" s="19" t="s">
        <v>28</v>
      </c>
      <c r="F34" s="13" t="s">
        <v>142</v>
      </c>
      <c r="G34" s="19">
        <v>1</v>
      </c>
      <c r="H34" s="9">
        <f>27/5</f>
        <v>5.4</v>
      </c>
      <c r="I34" s="21"/>
      <c r="J34" s="81">
        <f>H34*G34*$P$41*$P$34</f>
        <v>338.67057307447357</v>
      </c>
      <c r="O34" s="14" t="s">
        <v>112</v>
      </c>
      <c r="P34" s="39">
        <f>(1-P30)*(1+P28)</f>
        <v>0.9799495748682684</v>
      </c>
    </row>
    <row r="35" spans="1:16" ht="15.75">
      <c r="A35" s="19" t="s">
        <v>31</v>
      </c>
      <c r="B35" s="15" t="s">
        <v>143</v>
      </c>
      <c r="C35" s="19"/>
      <c r="D35" s="40" t="s">
        <v>144</v>
      </c>
      <c r="E35" s="14" t="s">
        <v>7</v>
      </c>
      <c r="F35" s="13" t="s">
        <v>145</v>
      </c>
      <c r="G35" s="19">
        <v>1</v>
      </c>
      <c r="H35" s="9">
        <f>27/5</f>
        <v>5.4</v>
      </c>
      <c r="I35" s="71">
        <f t="shared" si="1"/>
        <v>325.16275009372345</v>
      </c>
      <c r="J35" s="21"/>
      <c r="O35" s="14"/>
      <c r="P35" s="14"/>
    </row>
    <row r="36" spans="1:10" ht="15.75">
      <c r="A36" s="19" t="s">
        <v>31</v>
      </c>
      <c r="B36" s="33" t="s">
        <v>146</v>
      </c>
      <c r="C36" s="19"/>
      <c r="D36" s="40" t="s">
        <v>147</v>
      </c>
      <c r="E36" s="14" t="s">
        <v>7</v>
      </c>
      <c r="F36" s="13" t="s">
        <v>148</v>
      </c>
      <c r="G36" s="19">
        <v>1</v>
      </c>
      <c r="H36" s="20">
        <v>49.95</v>
      </c>
      <c r="I36" s="71">
        <f t="shared" si="1"/>
        <v>3007.755438366942</v>
      </c>
      <c r="J36" s="21"/>
    </row>
    <row r="37" spans="1:19" ht="15.75">
      <c r="A37" s="30" t="s">
        <v>54</v>
      </c>
      <c r="B37" s="25" t="s">
        <v>61</v>
      </c>
      <c r="C37" s="14"/>
      <c r="D37" s="29" t="s">
        <v>149</v>
      </c>
      <c r="E37" s="14" t="s">
        <v>7</v>
      </c>
      <c r="F37" s="16" t="s">
        <v>63</v>
      </c>
      <c r="G37" s="14">
        <v>1</v>
      </c>
      <c r="H37" s="10">
        <v>16</v>
      </c>
      <c r="I37" s="71">
        <f t="shared" si="1"/>
        <v>963.4451854628843</v>
      </c>
      <c r="J37" s="21"/>
      <c r="K37" s="24"/>
      <c r="L37" s="24"/>
      <c r="M37" s="24"/>
      <c r="N37" s="24"/>
      <c r="O37" s="38" t="s">
        <v>193</v>
      </c>
      <c r="P37" s="14"/>
      <c r="Q37" s="24"/>
      <c r="R37" s="24"/>
      <c r="S37" s="24"/>
    </row>
    <row r="38" spans="1:16" ht="15.75">
      <c r="A38" s="5" t="s">
        <v>31</v>
      </c>
      <c r="B38" s="22" t="s">
        <v>22</v>
      </c>
      <c r="C38" s="5" t="s">
        <v>21</v>
      </c>
      <c r="D38" s="29" t="s">
        <v>150</v>
      </c>
      <c r="E38" s="5" t="s">
        <v>23</v>
      </c>
      <c r="F38" s="13" t="s">
        <v>151</v>
      </c>
      <c r="G38" s="5">
        <v>1</v>
      </c>
      <c r="H38" s="8">
        <v>19.99</v>
      </c>
      <c r="I38" s="71">
        <f>H38*G38*$P$41*$P$38</f>
        <v>1539.8492286756473</v>
      </c>
      <c r="J38" s="21"/>
      <c r="O38" s="14" t="s">
        <v>111</v>
      </c>
      <c r="P38" s="38">
        <f>1+P27</f>
        <v>1.2036090144100546</v>
      </c>
    </row>
    <row r="39" spans="1:16" ht="15">
      <c r="A39" s="6" t="s">
        <v>37</v>
      </c>
      <c r="B39" s="22" t="s">
        <v>41</v>
      </c>
      <c r="C39" s="5"/>
      <c r="D39" s="5" t="s">
        <v>43</v>
      </c>
      <c r="E39" s="5" t="s">
        <v>39</v>
      </c>
      <c r="F39" s="5" t="s">
        <v>42</v>
      </c>
      <c r="G39" s="5">
        <v>1</v>
      </c>
      <c r="H39" s="8">
        <v>9.99</v>
      </c>
      <c r="I39" s="21"/>
      <c r="J39" s="81">
        <f aca="true" t="shared" si="2" ref="J39:J53">H39*G39*$P$41*$P$39</f>
        <v>801.5074594532124</v>
      </c>
      <c r="O39" s="14" t="s">
        <v>112</v>
      </c>
      <c r="P39" s="38">
        <f>1+P28</f>
        <v>1.2536090144100545</v>
      </c>
    </row>
    <row r="40" spans="1:10" ht="15.75">
      <c r="A40" s="6" t="s">
        <v>37</v>
      </c>
      <c r="B40" s="22" t="s">
        <v>152</v>
      </c>
      <c r="C40" s="5"/>
      <c r="D40" s="29" t="s">
        <v>153</v>
      </c>
      <c r="E40" s="13" t="s">
        <v>154</v>
      </c>
      <c r="F40" s="13" t="s">
        <v>155</v>
      </c>
      <c r="G40" s="5">
        <v>1</v>
      </c>
      <c r="H40" s="8">
        <v>39.99</v>
      </c>
      <c r="I40" s="21"/>
      <c r="J40" s="81">
        <f t="shared" si="2"/>
        <v>3208.4367671205173</v>
      </c>
    </row>
    <row r="41" spans="1:16" ht="15.75">
      <c r="A41" s="30" t="s">
        <v>54</v>
      </c>
      <c r="B41" s="33" t="s">
        <v>108</v>
      </c>
      <c r="C41" s="19"/>
      <c r="D41" s="29" t="s">
        <v>107</v>
      </c>
      <c r="E41" s="19">
        <v>0</v>
      </c>
      <c r="F41" s="13" t="s">
        <v>109</v>
      </c>
      <c r="G41" s="19">
        <v>1</v>
      </c>
      <c r="H41" s="20">
        <v>9.99</v>
      </c>
      <c r="I41" s="71">
        <f>H41*G41*$P$41*$P$38</f>
        <v>769.5394594532125</v>
      </c>
      <c r="J41" s="21"/>
      <c r="O41" s="70" t="s">
        <v>326</v>
      </c>
      <c r="P41" s="69">
        <v>64</v>
      </c>
    </row>
    <row r="42" spans="1:10" ht="15.75">
      <c r="A42" s="5" t="s">
        <v>54</v>
      </c>
      <c r="B42" s="22" t="s">
        <v>53</v>
      </c>
      <c r="C42" s="5"/>
      <c r="D42" s="26" t="s">
        <v>56</v>
      </c>
      <c r="E42" s="5" t="s">
        <v>156</v>
      </c>
      <c r="F42" s="13" t="s">
        <v>55</v>
      </c>
      <c r="G42" s="5">
        <v>1</v>
      </c>
      <c r="H42" s="8">
        <v>14.99</v>
      </c>
      <c r="I42" s="71">
        <f>H42*G42*$P$41*$P$38</f>
        <v>1154.69434406443</v>
      </c>
      <c r="J42" s="21"/>
    </row>
    <row r="43" spans="1:10" ht="15.75">
      <c r="A43" s="5" t="s">
        <v>54</v>
      </c>
      <c r="B43" s="22" t="s">
        <v>58</v>
      </c>
      <c r="C43" s="5"/>
      <c r="D43" s="26" t="s">
        <v>57</v>
      </c>
      <c r="E43" s="5" t="s">
        <v>60</v>
      </c>
      <c r="F43" s="13" t="s">
        <v>59</v>
      </c>
      <c r="G43" s="5">
        <v>1</v>
      </c>
      <c r="H43" s="8">
        <v>16.99</v>
      </c>
      <c r="I43" s="71">
        <f>H43*G43*$P$41*$P$38</f>
        <v>1308.7562979089168</v>
      </c>
      <c r="J43" s="21"/>
    </row>
    <row r="44" spans="1:11" ht="15.75">
      <c r="A44" s="5" t="s">
        <v>54</v>
      </c>
      <c r="B44" s="25" t="s">
        <v>157</v>
      </c>
      <c r="C44" s="5"/>
      <c r="D44" s="29" t="s">
        <v>158</v>
      </c>
      <c r="E44" s="13" t="s">
        <v>64</v>
      </c>
      <c r="F44" s="13" t="s">
        <v>159</v>
      </c>
      <c r="G44" s="5">
        <v>1</v>
      </c>
      <c r="H44" s="8">
        <v>34.99</v>
      </c>
      <c r="I44" s="71">
        <f>H44*G44*$P$41*$P$38</f>
        <v>2695.3138825093</v>
      </c>
      <c r="J44" s="21"/>
      <c r="K44" s="72">
        <v>4000</v>
      </c>
    </row>
    <row r="45" spans="1:11" ht="15.75">
      <c r="A45" s="6" t="s">
        <v>160</v>
      </c>
      <c r="B45" s="15" t="s">
        <v>161</v>
      </c>
      <c r="D45" s="26" t="s">
        <v>162</v>
      </c>
      <c r="E45" s="19" t="s">
        <v>60</v>
      </c>
      <c r="F45" s="13" t="s">
        <v>163</v>
      </c>
      <c r="G45" s="6">
        <v>1</v>
      </c>
      <c r="H45" s="9">
        <v>5.99</v>
      </c>
      <c r="I45" s="71">
        <f>H45*G45*$P$41*$P$39</f>
        <v>480.5835517642385</v>
      </c>
      <c r="K45" s="72">
        <v>1776</v>
      </c>
    </row>
    <row r="46" spans="1:10" ht="15.75">
      <c r="A46" s="6" t="s">
        <v>164</v>
      </c>
      <c r="B46" s="15" t="s">
        <v>165</v>
      </c>
      <c r="D46" s="29" t="s">
        <v>166</v>
      </c>
      <c r="E46" s="5" t="s">
        <v>7</v>
      </c>
      <c r="F46" s="13" t="s">
        <v>167</v>
      </c>
      <c r="G46" s="6">
        <v>1</v>
      </c>
      <c r="H46" s="10">
        <v>47.99</v>
      </c>
      <c r="I46" s="21"/>
      <c r="J46" s="81">
        <f t="shared" si="2"/>
        <v>3850.284582498465</v>
      </c>
    </row>
    <row r="47" spans="1:10" ht="15.75">
      <c r="A47" s="6" t="s">
        <v>164</v>
      </c>
      <c r="B47" s="15" t="s">
        <v>168</v>
      </c>
      <c r="D47" s="29" t="s">
        <v>169</v>
      </c>
      <c r="E47" s="19">
        <v>2</v>
      </c>
      <c r="F47" s="13" t="s">
        <v>170</v>
      </c>
      <c r="G47" s="6">
        <v>1</v>
      </c>
      <c r="H47" s="9">
        <v>17.99</v>
      </c>
      <c r="I47" s="21"/>
      <c r="J47" s="81">
        <f t="shared" si="2"/>
        <v>1443.3552748311602</v>
      </c>
    </row>
    <row r="48" spans="1:10" ht="15.75">
      <c r="A48" s="6" t="s">
        <v>84</v>
      </c>
      <c r="B48" s="15" t="s">
        <v>171</v>
      </c>
      <c r="D48" s="29" t="s">
        <v>172</v>
      </c>
      <c r="E48" s="5" t="s">
        <v>23</v>
      </c>
      <c r="F48" s="13" t="s">
        <v>173</v>
      </c>
      <c r="G48" s="5">
        <v>1</v>
      </c>
      <c r="H48" s="8">
        <v>19.99</v>
      </c>
      <c r="I48" s="21"/>
      <c r="J48" s="81">
        <f t="shared" si="2"/>
        <v>1603.8172286756471</v>
      </c>
    </row>
    <row r="49" spans="1:10" ht="15.75">
      <c r="A49" s="6" t="s">
        <v>84</v>
      </c>
      <c r="B49" s="15" t="s">
        <v>174</v>
      </c>
      <c r="D49" s="26" t="s">
        <v>175</v>
      </c>
      <c r="E49" s="5" t="s">
        <v>23</v>
      </c>
      <c r="F49" s="13" t="s">
        <v>176</v>
      </c>
      <c r="G49" s="5">
        <v>1</v>
      </c>
      <c r="H49" s="8">
        <v>19.99</v>
      </c>
      <c r="I49" s="21"/>
      <c r="J49" s="81">
        <f t="shared" si="2"/>
        <v>1603.8172286756471</v>
      </c>
    </row>
    <row r="50" spans="1:11" ht="15.75">
      <c r="A50" s="19" t="s">
        <v>177</v>
      </c>
      <c r="B50" s="15" t="s">
        <v>178</v>
      </c>
      <c r="D50" s="29"/>
      <c r="E50" s="13" t="s">
        <v>28</v>
      </c>
      <c r="F50" s="13" t="s">
        <v>179</v>
      </c>
      <c r="G50" s="19">
        <v>2</v>
      </c>
      <c r="H50" s="9">
        <v>3.99</v>
      </c>
      <c r="I50" s="71">
        <f>H50*G50*$P$41*$P$38</f>
        <v>614.7071958395031</v>
      </c>
      <c r="J50" s="21"/>
      <c r="K50" s="72">
        <v>605</v>
      </c>
    </row>
    <row r="51" spans="1:10" ht="15.75">
      <c r="A51" s="5" t="s">
        <v>31</v>
      </c>
      <c r="B51" s="22" t="s">
        <v>16</v>
      </c>
      <c r="C51" s="5" t="s">
        <v>17</v>
      </c>
      <c r="D51" s="29" t="s">
        <v>180</v>
      </c>
      <c r="E51" s="5" t="s">
        <v>35</v>
      </c>
      <c r="F51" s="13" t="s">
        <v>181</v>
      </c>
      <c r="G51" s="5">
        <v>1</v>
      </c>
      <c r="H51" s="8">
        <v>34.99</v>
      </c>
      <c r="I51" s="21"/>
      <c r="J51" s="81">
        <f t="shared" si="2"/>
        <v>2807.2818825092995</v>
      </c>
    </row>
    <row r="52" spans="1:10" ht="15.75">
      <c r="A52" s="5" t="s">
        <v>31</v>
      </c>
      <c r="B52" s="22" t="s">
        <v>16</v>
      </c>
      <c r="C52" s="5" t="s">
        <v>17</v>
      </c>
      <c r="D52" s="29" t="s">
        <v>180</v>
      </c>
      <c r="E52" s="5" t="s">
        <v>35</v>
      </c>
      <c r="F52" s="13" t="s">
        <v>182</v>
      </c>
      <c r="G52" s="5">
        <v>1</v>
      </c>
      <c r="H52" s="8">
        <v>34.99</v>
      </c>
      <c r="I52" s="21"/>
      <c r="J52" s="81">
        <f t="shared" si="2"/>
        <v>2807.2818825092995</v>
      </c>
    </row>
    <row r="53" spans="1:10" ht="15.75">
      <c r="A53" s="5" t="s">
        <v>31</v>
      </c>
      <c r="B53" s="22" t="s">
        <v>20</v>
      </c>
      <c r="C53" s="5" t="s">
        <v>18</v>
      </c>
      <c r="D53" s="26" t="s">
        <v>183</v>
      </c>
      <c r="E53" s="5" t="s">
        <v>19</v>
      </c>
      <c r="F53" s="13" t="s">
        <v>184</v>
      </c>
      <c r="G53" s="5">
        <v>1</v>
      </c>
      <c r="H53" s="8">
        <v>19.99</v>
      </c>
      <c r="I53" s="21"/>
      <c r="J53" s="81">
        <f t="shared" si="2"/>
        <v>1603.8172286756471</v>
      </c>
    </row>
    <row r="54" spans="1:17" ht="15.75">
      <c r="A54" s="35" t="s">
        <v>77</v>
      </c>
      <c r="B54" s="51" t="s">
        <v>108</v>
      </c>
      <c r="C54" s="28"/>
      <c r="D54" s="53" t="s">
        <v>107</v>
      </c>
      <c r="E54" s="36">
        <v>4</v>
      </c>
      <c r="F54" s="54" t="s">
        <v>186</v>
      </c>
      <c r="G54" s="35">
        <v>1</v>
      </c>
      <c r="H54" s="52">
        <v>9.99</v>
      </c>
      <c r="I54" s="28" t="s">
        <v>187</v>
      </c>
      <c r="J54" s="28"/>
      <c r="K54" s="28"/>
      <c r="L54" s="28"/>
      <c r="M54" s="28"/>
      <c r="N54" s="28"/>
      <c r="O54" s="28"/>
      <c r="P54" s="28"/>
      <c r="Q54" s="28"/>
    </row>
    <row r="55" spans="1:17" ht="15.75">
      <c r="A55" s="37" t="s">
        <v>31</v>
      </c>
      <c r="B55" s="55" t="s">
        <v>71</v>
      </c>
      <c r="C55" s="37" t="s">
        <v>73</v>
      </c>
      <c r="D55" s="56" t="s">
        <v>74</v>
      </c>
      <c r="E55" s="37" t="s">
        <v>28</v>
      </c>
      <c r="F55" s="56" t="s">
        <v>72</v>
      </c>
      <c r="G55" s="37">
        <v>1</v>
      </c>
      <c r="H55" s="57">
        <v>3.99</v>
      </c>
      <c r="I55" s="28" t="s">
        <v>187</v>
      </c>
      <c r="J55" s="58"/>
      <c r="K55" s="28"/>
      <c r="L55" s="28"/>
      <c r="M55" s="28"/>
      <c r="N55" s="28"/>
      <c r="O55" s="28"/>
      <c r="P55" s="28"/>
      <c r="Q55" s="28"/>
    </row>
    <row r="56" spans="1:17" ht="15.75">
      <c r="A56" s="35" t="s">
        <v>84</v>
      </c>
      <c r="B56" s="51" t="s">
        <v>82</v>
      </c>
      <c r="C56" s="28"/>
      <c r="D56" s="53" t="s">
        <v>83</v>
      </c>
      <c r="E56" s="37" t="s">
        <v>188</v>
      </c>
      <c r="F56" s="56" t="s">
        <v>189</v>
      </c>
      <c r="G56" s="35">
        <v>1</v>
      </c>
      <c r="H56" s="52">
        <v>24.99</v>
      </c>
      <c r="I56" s="28" t="s">
        <v>187</v>
      </c>
      <c r="J56" s="28"/>
      <c r="K56" s="28"/>
      <c r="L56" s="28"/>
      <c r="M56" s="28"/>
      <c r="N56" s="28"/>
      <c r="O56" s="28"/>
      <c r="P56" s="28"/>
      <c r="Q56" s="28"/>
    </row>
    <row r="57" spans="1:17" ht="15.75">
      <c r="A57" s="37" t="s">
        <v>31</v>
      </c>
      <c r="B57" s="55" t="s">
        <v>34</v>
      </c>
      <c r="C57" s="37" t="s">
        <v>32</v>
      </c>
      <c r="D57" s="56" t="s">
        <v>190</v>
      </c>
      <c r="E57" s="37" t="s">
        <v>23</v>
      </c>
      <c r="F57" s="37" t="s">
        <v>33</v>
      </c>
      <c r="G57" s="37">
        <v>1</v>
      </c>
      <c r="H57" s="57">
        <v>19.99</v>
      </c>
      <c r="I57" s="28" t="s">
        <v>187</v>
      </c>
      <c r="J57" s="58"/>
      <c r="K57" s="28"/>
      <c r="L57" s="28"/>
      <c r="M57" s="28"/>
      <c r="N57" s="28"/>
      <c r="O57" s="28"/>
      <c r="P57" s="28"/>
      <c r="Q57" s="28"/>
    </row>
    <row r="58" spans="1:17" ht="15.75">
      <c r="A58" s="37" t="s">
        <v>79</v>
      </c>
      <c r="B58" s="55" t="s">
        <v>78</v>
      </c>
      <c r="C58" s="37"/>
      <c r="D58" s="53" t="s">
        <v>81</v>
      </c>
      <c r="E58" s="37" t="s">
        <v>62</v>
      </c>
      <c r="F58" s="37" t="s">
        <v>80</v>
      </c>
      <c r="G58" s="37">
        <v>1</v>
      </c>
      <c r="H58" s="57">
        <v>3.99</v>
      </c>
      <c r="I58" s="28" t="s">
        <v>187</v>
      </c>
      <c r="J58" s="58"/>
      <c r="K58" s="28"/>
      <c r="L58" s="28"/>
      <c r="M58" s="28"/>
      <c r="N58" s="28"/>
      <c r="O58" s="28"/>
      <c r="P58" s="28"/>
      <c r="Q58" s="28"/>
    </row>
    <row r="59" spans="1:17" ht="15.75">
      <c r="A59" s="37">
        <v>1</v>
      </c>
      <c r="B59" s="55"/>
      <c r="C59" s="37"/>
      <c r="D59" s="53"/>
      <c r="E59" s="37"/>
      <c r="F59" s="36"/>
      <c r="G59" s="36"/>
      <c r="H59" s="66"/>
      <c r="I59" s="28"/>
      <c r="J59" s="67"/>
      <c r="K59" s="28"/>
      <c r="L59" s="28"/>
      <c r="M59" s="28"/>
      <c r="N59" s="28"/>
      <c r="O59" s="28"/>
      <c r="P59" s="28"/>
      <c r="Q59" s="28"/>
    </row>
    <row r="60" spans="1:17" ht="15.75">
      <c r="A60" s="37">
        <v>1</v>
      </c>
      <c r="B60" s="55"/>
      <c r="C60" s="37"/>
      <c r="D60" s="53"/>
      <c r="E60" s="37"/>
      <c r="F60" s="36"/>
      <c r="G60" s="36"/>
      <c r="H60" s="66"/>
      <c r="I60" s="28"/>
      <c r="J60" s="67"/>
      <c r="K60" s="28"/>
      <c r="L60" s="28"/>
      <c r="M60" s="28"/>
      <c r="N60" s="28"/>
      <c r="O60" s="28"/>
      <c r="P60" s="28"/>
      <c r="Q60" s="28"/>
    </row>
    <row r="61" spans="1:17" ht="15.75">
      <c r="A61" s="37">
        <v>1</v>
      </c>
      <c r="B61" s="55"/>
      <c r="C61" s="37"/>
      <c r="D61" s="53"/>
      <c r="E61" s="37"/>
      <c r="F61" s="36"/>
      <c r="G61" s="36"/>
      <c r="H61" s="66"/>
      <c r="I61" s="28"/>
      <c r="J61" s="67"/>
      <c r="K61" s="28"/>
      <c r="L61" s="28"/>
      <c r="M61" s="28"/>
      <c r="N61" s="28"/>
      <c r="O61" s="28"/>
      <c r="P61" s="28"/>
      <c r="Q61" s="28"/>
    </row>
    <row r="62" spans="1:8" ht="15.75">
      <c r="A62" s="41" t="s">
        <v>200</v>
      </c>
      <c r="B62" s="42"/>
      <c r="C62" s="42"/>
      <c r="D62" s="43"/>
      <c r="E62" s="44"/>
      <c r="F62" s="18" t="s">
        <v>273</v>
      </c>
      <c r="G62" s="45"/>
      <c r="H62" s="59"/>
    </row>
    <row r="63" spans="1:16" ht="15.75">
      <c r="A63" s="6" t="s">
        <v>164</v>
      </c>
      <c r="B63" s="46" t="s">
        <v>201</v>
      </c>
      <c r="C63" s="11"/>
      <c r="D63" s="27" t="s">
        <v>202</v>
      </c>
      <c r="E63" s="47" t="s">
        <v>7</v>
      </c>
      <c r="F63" s="12" t="s">
        <v>203</v>
      </c>
      <c r="G63" s="5">
        <v>1</v>
      </c>
      <c r="H63" s="9">
        <v>11</v>
      </c>
      <c r="I63" s="21"/>
      <c r="J63" s="81">
        <f>H63*G63*$P$81*$P$74</f>
        <v>741.2953360475673</v>
      </c>
      <c r="O63" s="15" t="s">
        <v>191</v>
      </c>
      <c r="P63" s="15">
        <v>440.31</v>
      </c>
    </row>
    <row r="64" spans="1:16" ht="15.75">
      <c r="A64" s="6" t="s">
        <v>164</v>
      </c>
      <c r="B64" s="46" t="s">
        <v>201</v>
      </c>
      <c r="C64" s="11"/>
      <c r="D64" s="27" t="s">
        <v>202</v>
      </c>
      <c r="E64" s="47" t="s">
        <v>7</v>
      </c>
      <c r="F64" s="12" t="s">
        <v>203</v>
      </c>
      <c r="G64" s="5">
        <v>1</v>
      </c>
      <c r="H64" s="9">
        <v>11</v>
      </c>
      <c r="I64" s="21"/>
      <c r="J64" s="81">
        <f aca="true" t="shared" si="3" ref="J64:J82">H64*G64*$P$81*$P$74</f>
        <v>741.2953360475673</v>
      </c>
      <c r="O64" s="14" t="s">
        <v>192</v>
      </c>
      <c r="P64" s="14">
        <v>252.4</v>
      </c>
    </row>
    <row r="65" spans="1:16" ht="15.75">
      <c r="A65" s="6" t="s">
        <v>164</v>
      </c>
      <c r="B65" s="46" t="s">
        <v>201</v>
      </c>
      <c r="C65" s="11"/>
      <c r="D65" s="27" t="s">
        <v>202</v>
      </c>
      <c r="E65" s="47" t="s">
        <v>28</v>
      </c>
      <c r="F65" s="12" t="s">
        <v>203</v>
      </c>
      <c r="G65" s="5">
        <v>1</v>
      </c>
      <c r="H65" s="9">
        <v>11</v>
      </c>
      <c r="I65" s="21"/>
      <c r="J65" s="81">
        <f t="shared" si="3"/>
        <v>741.2953360475673</v>
      </c>
      <c r="O65" s="14" t="s">
        <v>193</v>
      </c>
      <c r="P65" s="14">
        <v>187.91</v>
      </c>
    </row>
    <row r="66" spans="1:16" ht="15.75">
      <c r="A66" s="6" t="s">
        <v>164</v>
      </c>
      <c r="B66" s="46" t="s">
        <v>201</v>
      </c>
      <c r="C66" s="11"/>
      <c r="D66" s="27" t="s">
        <v>202</v>
      </c>
      <c r="E66" s="47" t="s">
        <v>62</v>
      </c>
      <c r="F66" s="12" t="s">
        <v>203</v>
      </c>
      <c r="G66" s="5">
        <v>1</v>
      </c>
      <c r="H66" s="9">
        <v>11</v>
      </c>
      <c r="I66" s="21"/>
      <c r="J66" s="81">
        <f t="shared" si="3"/>
        <v>741.2953360475673</v>
      </c>
      <c r="O66" s="14" t="s">
        <v>110</v>
      </c>
      <c r="P66" s="14">
        <v>63.99</v>
      </c>
    </row>
    <row r="67" spans="1:16" ht="15.75">
      <c r="A67" s="6" t="s">
        <v>164</v>
      </c>
      <c r="B67" s="46" t="s">
        <v>204</v>
      </c>
      <c r="C67" s="11"/>
      <c r="D67" s="27" t="s">
        <v>205</v>
      </c>
      <c r="E67" s="47" t="s">
        <v>7</v>
      </c>
      <c r="F67" s="12" t="s">
        <v>206</v>
      </c>
      <c r="G67" s="5">
        <v>1</v>
      </c>
      <c r="H67" s="9">
        <v>11</v>
      </c>
      <c r="I67" s="21"/>
      <c r="J67" s="81">
        <f t="shared" si="3"/>
        <v>741.2953360475673</v>
      </c>
      <c r="O67" s="14" t="s">
        <v>116</v>
      </c>
      <c r="P67" s="15">
        <f>P66/(P63-P69)+0.07</f>
        <v>0.23607407022916613</v>
      </c>
    </row>
    <row r="68" spans="1:16" ht="15.75">
      <c r="A68" s="6" t="s">
        <v>37</v>
      </c>
      <c r="B68" s="46" t="s">
        <v>207</v>
      </c>
      <c r="C68" s="11"/>
      <c r="D68" s="27" t="s">
        <v>208</v>
      </c>
      <c r="E68" s="47" t="s">
        <v>209</v>
      </c>
      <c r="F68" s="12" t="s">
        <v>210</v>
      </c>
      <c r="G68" s="5">
        <v>1</v>
      </c>
      <c r="H68" s="9">
        <v>36</v>
      </c>
      <c r="I68" s="21"/>
      <c r="J68" s="81">
        <f t="shared" si="3"/>
        <v>2426.057463428402</v>
      </c>
      <c r="O68" s="14" t="s">
        <v>116</v>
      </c>
      <c r="P68" s="15">
        <f>P66/(P63-P69)+0.12</f>
        <v>0.2860740702291661</v>
      </c>
    </row>
    <row r="69" spans="1:16" ht="15.75">
      <c r="A69" s="6" t="s">
        <v>31</v>
      </c>
      <c r="B69" s="46" t="s">
        <v>211</v>
      </c>
      <c r="C69" s="11"/>
      <c r="D69" s="27" t="s">
        <v>212</v>
      </c>
      <c r="E69" s="47" t="s">
        <v>213</v>
      </c>
      <c r="F69" s="12" t="s">
        <v>214</v>
      </c>
      <c r="G69" s="5">
        <v>1</v>
      </c>
      <c r="H69" s="9">
        <v>49.5</v>
      </c>
      <c r="I69" s="21"/>
      <c r="J69" s="81">
        <f t="shared" si="3"/>
        <v>3335.8290122140525</v>
      </c>
      <c r="O69" s="14" t="s">
        <v>194</v>
      </c>
      <c r="P69" s="14">
        <v>55</v>
      </c>
    </row>
    <row r="70" spans="1:16" ht="15.75">
      <c r="A70" s="6" t="s">
        <v>37</v>
      </c>
      <c r="B70" s="48" t="s">
        <v>215</v>
      </c>
      <c r="C70" s="11"/>
      <c r="D70" s="60" t="s">
        <v>216</v>
      </c>
      <c r="E70" s="47" t="s">
        <v>217</v>
      </c>
      <c r="F70" s="12" t="s">
        <v>218</v>
      </c>
      <c r="G70" s="5">
        <v>1</v>
      </c>
      <c r="H70" s="9">
        <f>49.5/2</f>
        <v>24.75</v>
      </c>
      <c r="I70" s="71">
        <f>H70*G70*$P$81*$P$73</f>
        <v>1603.069309989752</v>
      </c>
      <c r="J70" s="21"/>
      <c r="K70" s="72">
        <v>1000</v>
      </c>
      <c r="O70" s="14" t="s">
        <v>195</v>
      </c>
      <c r="P70" s="14">
        <f>P69/P64</f>
        <v>0.2179080824088748</v>
      </c>
    </row>
    <row r="71" spans="1:11" ht="15.75">
      <c r="A71" s="6" t="s">
        <v>37</v>
      </c>
      <c r="B71" s="48" t="s">
        <v>219</v>
      </c>
      <c r="C71" s="11"/>
      <c r="D71" s="23" t="s">
        <v>220</v>
      </c>
      <c r="E71" s="47" t="s">
        <v>217</v>
      </c>
      <c r="F71" s="12" t="s">
        <v>221</v>
      </c>
      <c r="G71" s="5">
        <v>1</v>
      </c>
      <c r="H71" s="9">
        <f>49.5/2</f>
        <v>24.75</v>
      </c>
      <c r="I71" s="71">
        <f>H71*G71*$P$81*$P$73</f>
        <v>1603.069309989752</v>
      </c>
      <c r="J71" s="21"/>
      <c r="K71" s="72">
        <v>1888</v>
      </c>
    </row>
    <row r="72" spans="1:15" ht="15.75">
      <c r="A72" s="61" t="s">
        <v>222</v>
      </c>
      <c r="B72" s="48" t="s">
        <v>223</v>
      </c>
      <c r="C72" s="11"/>
      <c r="D72" s="23" t="s">
        <v>224</v>
      </c>
      <c r="E72" s="47" t="s">
        <v>39</v>
      </c>
      <c r="F72" s="12" t="s">
        <v>225</v>
      </c>
      <c r="G72" s="5">
        <v>1</v>
      </c>
      <c r="H72" s="9">
        <v>5.4</v>
      </c>
      <c r="I72" s="21"/>
      <c r="J72" s="81">
        <f t="shared" si="3"/>
        <v>363.9086195142603</v>
      </c>
      <c r="O72" s="38" t="s">
        <v>192</v>
      </c>
    </row>
    <row r="73" spans="1:16" ht="15.75">
      <c r="A73" s="6" t="s">
        <v>37</v>
      </c>
      <c r="B73" s="48" t="s">
        <v>226</v>
      </c>
      <c r="C73" s="11"/>
      <c r="D73" s="23" t="s">
        <v>227</v>
      </c>
      <c r="E73" s="47" t="s">
        <v>39</v>
      </c>
      <c r="F73" s="12" t="s">
        <v>228</v>
      </c>
      <c r="G73" s="5">
        <v>1</v>
      </c>
      <c r="H73" s="9">
        <v>5.4</v>
      </c>
      <c r="I73" s="21"/>
      <c r="J73" s="81">
        <f t="shared" si="3"/>
        <v>363.9086195142603</v>
      </c>
      <c r="K73" s="72">
        <v>252</v>
      </c>
      <c r="O73" s="14" t="s">
        <v>111</v>
      </c>
      <c r="P73" s="39">
        <f>(1-P70)*(1+P67)</f>
        <v>0.9667235398701957</v>
      </c>
    </row>
    <row r="74" spans="1:16" ht="15.75">
      <c r="A74" s="6" t="s">
        <v>37</v>
      </c>
      <c r="B74" s="48" t="s">
        <v>229</v>
      </c>
      <c r="C74" s="11"/>
      <c r="D74" s="23" t="s">
        <v>230</v>
      </c>
      <c r="E74" s="47" t="s">
        <v>39</v>
      </c>
      <c r="F74" s="12" t="s">
        <v>231</v>
      </c>
      <c r="G74" s="5">
        <v>1</v>
      </c>
      <c r="H74" s="9">
        <v>5.4</v>
      </c>
      <c r="I74" s="21"/>
      <c r="J74" s="81">
        <f t="shared" si="3"/>
        <v>363.9086195142603</v>
      </c>
      <c r="O74" s="14" t="s">
        <v>112</v>
      </c>
      <c r="P74" s="39">
        <f>(1-P70)*(1+P68)</f>
        <v>1.005828135749752</v>
      </c>
    </row>
    <row r="75" spans="1:16" ht="15.75">
      <c r="A75" s="6" t="s">
        <v>37</v>
      </c>
      <c r="B75" s="49" t="s">
        <v>232</v>
      </c>
      <c r="C75" s="11"/>
      <c r="D75" s="23" t="s">
        <v>233</v>
      </c>
      <c r="E75" s="47" t="s">
        <v>39</v>
      </c>
      <c r="F75" s="12" t="s">
        <v>234</v>
      </c>
      <c r="G75" s="5">
        <v>1</v>
      </c>
      <c r="H75" s="9">
        <v>5.4</v>
      </c>
      <c r="I75" s="21"/>
      <c r="J75" s="81">
        <f t="shared" si="3"/>
        <v>363.9086195142603</v>
      </c>
      <c r="O75" s="14"/>
      <c r="P75" s="14"/>
    </row>
    <row r="76" spans="1:10" ht="15.75">
      <c r="A76" s="6" t="s">
        <v>37</v>
      </c>
      <c r="B76" s="49" t="s">
        <v>235</v>
      </c>
      <c r="C76" s="11"/>
      <c r="D76" s="23" t="s">
        <v>236</v>
      </c>
      <c r="E76" s="47" t="s">
        <v>39</v>
      </c>
      <c r="F76" s="12" t="s">
        <v>231</v>
      </c>
      <c r="G76" s="5">
        <v>1</v>
      </c>
      <c r="H76" s="9">
        <v>5.4</v>
      </c>
      <c r="I76" s="21"/>
      <c r="J76" s="81">
        <f t="shared" si="3"/>
        <v>363.9086195142603</v>
      </c>
    </row>
    <row r="77" spans="1:16" ht="15.75">
      <c r="A77" s="6" t="s">
        <v>54</v>
      </c>
      <c r="B77" s="50" t="s">
        <v>237</v>
      </c>
      <c r="C77" s="11"/>
      <c r="D77" s="23" t="s">
        <v>238</v>
      </c>
      <c r="E77" s="47"/>
      <c r="F77" s="12" t="s">
        <v>239</v>
      </c>
      <c r="G77" s="5">
        <v>1</v>
      </c>
      <c r="H77" s="9">
        <v>6</v>
      </c>
      <c r="I77" s="71">
        <f>H77*G77*$P$81*$P$73</f>
        <v>388.62286302781865</v>
      </c>
      <c r="J77" s="81"/>
      <c r="O77" s="38" t="s">
        <v>193</v>
      </c>
      <c r="P77" s="14"/>
    </row>
    <row r="78" spans="1:16" ht="15.75">
      <c r="A78" s="6" t="s">
        <v>54</v>
      </c>
      <c r="B78" s="50" t="s">
        <v>237</v>
      </c>
      <c r="C78" s="11"/>
      <c r="D78" s="23" t="s">
        <v>238</v>
      </c>
      <c r="E78" s="47"/>
      <c r="F78" s="12" t="s">
        <v>239</v>
      </c>
      <c r="G78" s="5">
        <v>1</v>
      </c>
      <c r="H78" s="9">
        <v>6</v>
      </c>
      <c r="I78" s="71">
        <f>H78*G78*$P$81*$P$73</f>
        <v>388.62286302781865</v>
      </c>
      <c r="J78" s="81"/>
      <c r="O78" s="14" t="s">
        <v>111</v>
      </c>
      <c r="P78" s="38">
        <f>1+P67</f>
        <v>1.2360740702291662</v>
      </c>
    </row>
    <row r="79" spans="1:16" ht="15.75">
      <c r="A79" s="6" t="s">
        <v>54</v>
      </c>
      <c r="B79" s="50" t="s">
        <v>240</v>
      </c>
      <c r="C79" s="11"/>
      <c r="D79" s="23" t="s">
        <v>241</v>
      </c>
      <c r="E79" s="47"/>
      <c r="F79" s="12" t="s">
        <v>242</v>
      </c>
      <c r="G79" s="5">
        <v>1</v>
      </c>
      <c r="H79" s="9">
        <v>6</v>
      </c>
      <c r="I79" s="71">
        <f>H79*G79*$P$81*$P$73</f>
        <v>388.62286302781865</v>
      </c>
      <c r="J79" s="81"/>
      <c r="O79" s="14" t="s">
        <v>112</v>
      </c>
      <c r="P79" s="38">
        <f>1+P68</f>
        <v>1.2860740702291662</v>
      </c>
    </row>
    <row r="80" spans="1:10" ht="15.75">
      <c r="A80" s="6" t="s">
        <v>54</v>
      </c>
      <c r="B80" s="50" t="s">
        <v>243</v>
      </c>
      <c r="C80" s="11"/>
      <c r="D80" s="23" t="s">
        <v>244</v>
      </c>
      <c r="E80" s="47"/>
      <c r="F80" s="12" t="s">
        <v>245</v>
      </c>
      <c r="G80" s="5">
        <v>1</v>
      </c>
      <c r="H80" s="9">
        <v>6</v>
      </c>
      <c r="I80" s="21"/>
      <c r="J80" s="81">
        <f t="shared" si="3"/>
        <v>404.34291057140035</v>
      </c>
    </row>
    <row r="81" spans="1:16" ht="15.75">
      <c r="A81" s="6" t="s">
        <v>54</v>
      </c>
      <c r="B81" s="50" t="s">
        <v>243</v>
      </c>
      <c r="C81" s="11"/>
      <c r="D81" s="23" t="s">
        <v>244</v>
      </c>
      <c r="E81" s="47"/>
      <c r="F81" s="12" t="s">
        <v>245</v>
      </c>
      <c r="G81" s="5">
        <v>1</v>
      </c>
      <c r="H81" s="9">
        <v>6</v>
      </c>
      <c r="I81" s="21"/>
      <c r="J81" s="81">
        <f t="shared" si="3"/>
        <v>404.34291057140035</v>
      </c>
      <c r="O81" s="70" t="s">
        <v>326</v>
      </c>
      <c r="P81" s="124">
        <v>67</v>
      </c>
    </row>
    <row r="82" spans="1:10" ht="15.75">
      <c r="A82" s="32" t="s">
        <v>77</v>
      </c>
      <c r="B82" s="25" t="s">
        <v>246</v>
      </c>
      <c r="D82" s="27" t="s">
        <v>230</v>
      </c>
      <c r="E82" s="47" t="s">
        <v>28</v>
      </c>
      <c r="F82" s="12" t="s">
        <v>247</v>
      </c>
      <c r="G82" s="5">
        <v>1</v>
      </c>
      <c r="H82" s="9">
        <v>5.4</v>
      </c>
      <c r="I82" s="21"/>
      <c r="J82" s="81">
        <f t="shared" si="3"/>
        <v>363.9086195142603</v>
      </c>
    </row>
    <row r="83" spans="1:10" ht="15.75">
      <c r="A83" s="32" t="s">
        <v>199</v>
      </c>
      <c r="B83" s="15" t="s">
        <v>196</v>
      </c>
      <c r="D83" s="23" t="s">
        <v>197</v>
      </c>
      <c r="E83" s="15" t="s">
        <v>12</v>
      </c>
      <c r="F83" s="12" t="s">
        <v>198</v>
      </c>
      <c r="G83" s="32">
        <v>1</v>
      </c>
      <c r="H83" s="9">
        <v>24.99</v>
      </c>
      <c r="I83" s="21"/>
      <c r="J83" s="81">
        <f>H83*G83*$P$81*$P$79</f>
        <v>2153.3123980068</v>
      </c>
    </row>
    <row r="84" spans="1:10" ht="15.75">
      <c r="A84" s="61" t="s">
        <v>222</v>
      </c>
      <c r="B84" s="15" t="s">
        <v>248</v>
      </c>
      <c r="D84" s="27" t="s">
        <v>249</v>
      </c>
      <c r="E84" s="15" t="s">
        <v>39</v>
      </c>
      <c r="F84" s="12" t="s">
        <v>250</v>
      </c>
      <c r="G84" s="32">
        <v>1</v>
      </c>
      <c r="H84" s="9">
        <v>9.99</v>
      </c>
      <c r="I84" s="21"/>
      <c r="J84" s="81">
        <f aca="true" t="shared" si="4" ref="J84:J96">H84*G84*$P$81*$P$79</f>
        <v>860.8079574264879</v>
      </c>
    </row>
    <row r="85" spans="1:10" ht="15.75">
      <c r="A85" s="61" t="s">
        <v>251</v>
      </c>
      <c r="B85" s="15" t="s">
        <v>252</v>
      </c>
      <c r="D85" s="27" t="s">
        <v>253</v>
      </c>
      <c r="E85" s="15" t="s">
        <v>254</v>
      </c>
      <c r="F85" s="12" t="s">
        <v>255</v>
      </c>
      <c r="G85" s="32">
        <v>1</v>
      </c>
      <c r="H85" s="9">
        <v>24.99</v>
      </c>
      <c r="I85" s="21"/>
      <c r="J85" s="81">
        <f t="shared" si="4"/>
        <v>2153.3123980068</v>
      </c>
    </row>
    <row r="86" spans="1:10" ht="15.75">
      <c r="A86" s="61" t="s">
        <v>251</v>
      </c>
      <c r="B86" s="15" t="s">
        <v>256</v>
      </c>
      <c r="D86" s="27" t="s">
        <v>257</v>
      </c>
      <c r="E86" s="15" t="s">
        <v>28</v>
      </c>
      <c r="F86" s="12" t="s">
        <v>255</v>
      </c>
      <c r="G86" s="32">
        <v>1</v>
      </c>
      <c r="H86" s="9">
        <v>12.99</v>
      </c>
      <c r="I86" s="21"/>
      <c r="J86" s="81">
        <f t="shared" si="4"/>
        <v>1119.3088455425502</v>
      </c>
    </row>
    <row r="87" spans="1:10" ht="15.75">
      <c r="A87" s="32" t="s">
        <v>258</v>
      </c>
      <c r="B87" s="15" t="s">
        <v>259</v>
      </c>
      <c r="D87" s="27" t="s">
        <v>260</v>
      </c>
      <c r="E87" s="15" t="s">
        <v>7</v>
      </c>
      <c r="F87" s="12" t="s">
        <v>261</v>
      </c>
      <c r="G87" s="32">
        <v>1</v>
      </c>
      <c r="H87" s="9">
        <v>19.99</v>
      </c>
      <c r="I87" s="21"/>
      <c r="J87" s="81">
        <f t="shared" si="4"/>
        <v>1722.477584480029</v>
      </c>
    </row>
    <row r="88" spans="1:10" ht="15.75">
      <c r="A88" s="32" t="s">
        <v>262</v>
      </c>
      <c r="B88" s="15" t="s">
        <v>263</v>
      </c>
      <c r="D88" s="27" t="s">
        <v>264</v>
      </c>
      <c r="E88" s="15" t="s">
        <v>254</v>
      </c>
      <c r="F88" s="12" t="s">
        <v>265</v>
      </c>
      <c r="G88" s="32">
        <v>1</v>
      </c>
      <c r="H88" s="9">
        <v>19.99</v>
      </c>
      <c r="I88" s="21"/>
      <c r="J88" s="81">
        <f t="shared" si="4"/>
        <v>1722.477584480029</v>
      </c>
    </row>
    <row r="89" spans="1:10" ht="15.75">
      <c r="A89" s="32" t="s">
        <v>262</v>
      </c>
      <c r="B89" s="15" t="s">
        <v>263</v>
      </c>
      <c r="D89" s="27" t="s">
        <v>264</v>
      </c>
      <c r="E89" s="15" t="s">
        <v>254</v>
      </c>
      <c r="F89" s="12" t="s">
        <v>266</v>
      </c>
      <c r="G89" s="32">
        <v>1</v>
      </c>
      <c r="H89" s="9">
        <v>19.99</v>
      </c>
      <c r="I89" s="21"/>
      <c r="J89" s="81">
        <f t="shared" si="4"/>
        <v>1722.477584480029</v>
      </c>
    </row>
    <row r="90" spans="1:10" ht="15.75">
      <c r="A90" s="6" t="s">
        <v>31</v>
      </c>
      <c r="B90" s="15" t="s">
        <v>267</v>
      </c>
      <c r="D90" s="27" t="s">
        <v>268</v>
      </c>
      <c r="E90" s="15" t="s">
        <v>7</v>
      </c>
      <c r="F90" s="12" t="s">
        <v>269</v>
      </c>
      <c r="G90" s="32">
        <v>1</v>
      </c>
      <c r="H90" s="9">
        <v>29.99</v>
      </c>
      <c r="I90" s="21"/>
      <c r="J90" s="81">
        <f t="shared" si="4"/>
        <v>2584.1472115335705</v>
      </c>
    </row>
    <row r="91" spans="1:10" ht="15.75">
      <c r="A91" s="32" t="s">
        <v>77</v>
      </c>
      <c r="B91" s="15" t="s">
        <v>270</v>
      </c>
      <c r="D91" s="27" t="s">
        <v>271</v>
      </c>
      <c r="E91" s="15">
        <v>4</v>
      </c>
      <c r="F91" s="12" t="s">
        <v>272</v>
      </c>
      <c r="G91" s="32">
        <v>1</v>
      </c>
      <c r="H91" s="9">
        <v>9.99</v>
      </c>
      <c r="I91" s="21"/>
      <c r="J91" s="81">
        <f t="shared" si="4"/>
        <v>860.8079574264879</v>
      </c>
    </row>
    <row r="92" spans="1:9" ht="15.75">
      <c r="A92" s="32" t="s">
        <v>160</v>
      </c>
      <c r="C92" s="15" t="s">
        <v>305</v>
      </c>
      <c r="D92" s="27" t="s">
        <v>306</v>
      </c>
      <c r="E92" s="15" t="s">
        <v>7</v>
      </c>
      <c r="F92" s="12" t="s">
        <v>307</v>
      </c>
      <c r="G92" s="32">
        <v>1</v>
      </c>
      <c r="H92" s="9">
        <v>3</v>
      </c>
      <c r="I92" s="71">
        <f>H92*G92*$P$81*$P$79</f>
        <v>258.5008881160624</v>
      </c>
    </row>
    <row r="93" spans="1:9" ht="15.75">
      <c r="A93" s="32" t="s">
        <v>160</v>
      </c>
      <c r="C93" s="15" t="s">
        <v>305</v>
      </c>
      <c r="D93" s="68" t="s">
        <v>288</v>
      </c>
      <c r="E93" s="15" t="s">
        <v>28</v>
      </c>
      <c r="F93" s="12" t="s">
        <v>308</v>
      </c>
      <c r="G93" s="32">
        <v>1</v>
      </c>
      <c r="H93" s="9">
        <v>3</v>
      </c>
      <c r="I93" s="71">
        <f>H93*G93*$P$81*$P$79</f>
        <v>258.5008881160624</v>
      </c>
    </row>
    <row r="94" spans="1:10" ht="15">
      <c r="A94" s="32" t="s">
        <v>262</v>
      </c>
      <c r="C94" s="15" t="s">
        <v>305</v>
      </c>
      <c r="D94" s="68" t="s">
        <v>276</v>
      </c>
      <c r="E94" s="15" t="s">
        <v>28</v>
      </c>
      <c r="F94" s="68" t="s">
        <v>309</v>
      </c>
      <c r="G94" s="32">
        <v>1</v>
      </c>
      <c r="H94" s="9">
        <v>3</v>
      </c>
      <c r="I94" s="21"/>
      <c r="J94" s="81">
        <f t="shared" si="4"/>
        <v>258.5008881160624</v>
      </c>
    </row>
    <row r="95" spans="1:10" ht="15.75">
      <c r="A95" s="32" t="s">
        <v>310</v>
      </c>
      <c r="C95" s="15" t="s">
        <v>305</v>
      </c>
      <c r="D95" s="27"/>
      <c r="F95" s="12"/>
      <c r="G95" s="32">
        <v>1</v>
      </c>
      <c r="H95" s="9">
        <v>3</v>
      </c>
      <c r="I95" s="21"/>
      <c r="J95" s="81">
        <f t="shared" si="4"/>
        <v>258.5008881160624</v>
      </c>
    </row>
    <row r="96" spans="1:10" ht="15.75">
      <c r="A96" s="32" t="s">
        <v>310</v>
      </c>
      <c r="C96" s="15" t="s">
        <v>305</v>
      </c>
      <c r="D96" s="27"/>
      <c r="F96" s="12"/>
      <c r="G96" s="32">
        <v>1</v>
      </c>
      <c r="H96" s="9">
        <v>3</v>
      </c>
      <c r="I96" s="21"/>
      <c r="J96" s="81">
        <f t="shared" si="4"/>
        <v>258.5008881160624</v>
      </c>
    </row>
    <row r="97" spans="1:16" s="28" customFormat="1" ht="15.75">
      <c r="A97" s="36" t="s">
        <v>274</v>
      </c>
      <c r="B97" s="51" t="s">
        <v>275</v>
      </c>
      <c r="D97" s="62" t="s">
        <v>276</v>
      </c>
      <c r="E97" s="28" t="s">
        <v>28</v>
      </c>
      <c r="F97" s="63" t="s">
        <v>277</v>
      </c>
      <c r="G97" s="36">
        <v>1</v>
      </c>
      <c r="H97" s="52">
        <v>3.99</v>
      </c>
      <c r="I97" s="28" t="s">
        <v>187</v>
      </c>
      <c r="J97" s="21"/>
      <c r="K97" s="15"/>
      <c r="L97" s="15"/>
      <c r="M97" s="15"/>
      <c r="N97" s="15"/>
      <c r="O97" s="15"/>
      <c r="P97" s="15"/>
    </row>
    <row r="98" spans="1:16" s="28" customFormat="1" ht="15.75">
      <c r="A98" s="36" t="s">
        <v>274</v>
      </c>
      <c r="B98" s="51" t="s">
        <v>278</v>
      </c>
      <c r="C98" s="63" t="s">
        <v>279</v>
      </c>
      <c r="D98" s="62" t="s">
        <v>280</v>
      </c>
      <c r="E98" s="28" t="s">
        <v>7</v>
      </c>
      <c r="F98" s="63" t="s">
        <v>281</v>
      </c>
      <c r="G98" s="36">
        <v>1</v>
      </c>
      <c r="H98" s="52">
        <v>3.99</v>
      </c>
      <c r="I98" s="28" t="s">
        <v>187</v>
      </c>
      <c r="J98" s="21"/>
      <c r="K98" s="15"/>
      <c r="L98" s="15"/>
      <c r="M98" s="15"/>
      <c r="N98" s="15"/>
      <c r="O98" s="15"/>
      <c r="P98" s="15"/>
    </row>
    <row r="99" spans="1:16" s="28" customFormat="1" ht="15.75">
      <c r="A99" s="36" t="s">
        <v>274</v>
      </c>
      <c r="B99" s="28" t="s">
        <v>282</v>
      </c>
      <c r="C99" s="63" t="s">
        <v>283</v>
      </c>
      <c r="D99" s="62" t="s">
        <v>284</v>
      </c>
      <c r="E99" s="28" t="s">
        <v>28</v>
      </c>
      <c r="F99" s="63" t="s">
        <v>285</v>
      </c>
      <c r="G99" s="36">
        <v>1</v>
      </c>
      <c r="H99" s="52">
        <v>3.99</v>
      </c>
      <c r="I99" s="28" t="s">
        <v>187</v>
      </c>
      <c r="J99" s="21"/>
      <c r="K99" s="15"/>
      <c r="L99" s="15"/>
      <c r="M99" s="15"/>
      <c r="N99" s="15"/>
      <c r="O99" s="15"/>
      <c r="P99" s="15"/>
    </row>
    <row r="100" spans="1:16" s="28" customFormat="1" ht="15.75">
      <c r="A100" s="36" t="s">
        <v>274</v>
      </c>
      <c r="B100" s="51" t="s">
        <v>286</v>
      </c>
      <c r="C100" s="63" t="s">
        <v>287</v>
      </c>
      <c r="D100" s="62" t="s">
        <v>288</v>
      </c>
      <c r="E100" s="28" t="s">
        <v>28</v>
      </c>
      <c r="F100" s="63" t="s">
        <v>289</v>
      </c>
      <c r="G100" s="36">
        <v>1</v>
      </c>
      <c r="H100" s="52">
        <v>3.99</v>
      </c>
      <c r="I100" s="28" t="s">
        <v>187</v>
      </c>
      <c r="J100" s="21"/>
      <c r="K100" s="15"/>
      <c r="L100" s="15"/>
      <c r="M100" s="15"/>
      <c r="N100" s="15"/>
      <c r="O100" s="15"/>
      <c r="P100" s="15"/>
    </row>
    <row r="101" spans="1:16" s="28" customFormat="1" ht="15.75">
      <c r="A101" s="36" t="s">
        <v>274</v>
      </c>
      <c r="B101" s="28" t="s">
        <v>290</v>
      </c>
      <c r="C101" s="63" t="s">
        <v>291</v>
      </c>
      <c r="D101" s="62" t="s">
        <v>292</v>
      </c>
      <c r="E101" s="28" t="s">
        <v>28</v>
      </c>
      <c r="F101" s="63" t="s">
        <v>293</v>
      </c>
      <c r="G101" s="36">
        <v>1</v>
      </c>
      <c r="H101" s="52">
        <v>3.99</v>
      </c>
      <c r="I101" s="28" t="s">
        <v>187</v>
      </c>
      <c r="J101" s="21"/>
      <c r="K101" s="15"/>
      <c r="L101" s="15"/>
      <c r="M101" s="15"/>
      <c r="N101" s="15"/>
      <c r="O101" s="15"/>
      <c r="P101" s="15"/>
    </row>
    <row r="102" spans="1:9" s="28" customFormat="1" ht="15.75">
      <c r="A102" s="36" t="s">
        <v>77</v>
      </c>
      <c r="B102" s="28" t="s">
        <v>294</v>
      </c>
      <c r="D102" s="64" t="s">
        <v>81</v>
      </c>
      <c r="E102" s="28" t="s">
        <v>28</v>
      </c>
      <c r="F102" s="65" t="s">
        <v>295</v>
      </c>
      <c r="G102" s="36">
        <v>1</v>
      </c>
      <c r="H102" s="52">
        <v>3.99</v>
      </c>
      <c r="I102" s="28" t="s">
        <v>187</v>
      </c>
    </row>
    <row r="103" spans="1:9" s="28" customFormat="1" ht="15.75">
      <c r="A103" s="36" t="s">
        <v>258</v>
      </c>
      <c r="B103" s="28" t="s">
        <v>296</v>
      </c>
      <c r="D103" s="62" t="s">
        <v>297</v>
      </c>
      <c r="E103" s="28" t="s">
        <v>7</v>
      </c>
      <c r="F103" s="63" t="s">
        <v>298</v>
      </c>
      <c r="G103" s="36">
        <v>1</v>
      </c>
      <c r="H103" s="52">
        <v>3.99</v>
      </c>
      <c r="I103" s="28" t="s">
        <v>187</v>
      </c>
    </row>
    <row r="104" spans="1:9" s="28" customFormat="1" ht="15.75">
      <c r="A104" s="36" t="s">
        <v>299</v>
      </c>
      <c r="B104" s="28" t="s">
        <v>294</v>
      </c>
      <c r="D104" s="64" t="s">
        <v>81</v>
      </c>
      <c r="E104" s="28" t="s">
        <v>28</v>
      </c>
      <c r="F104" s="65" t="s">
        <v>295</v>
      </c>
      <c r="G104" s="36">
        <v>1</v>
      </c>
      <c r="H104" s="52">
        <v>3.99</v>
      </c>
      <c r="I104" s="28" t="s">
        <v>187</v>
      </c>
    </row>
    <row r="105" spans="1:6" ht="15.75">
      <c r="A105" s="41" t="s">
        <v>328</v>
      </c>
      <c r="B105" s="42"/>
      <c r="C105" s="42"/>
      <c r="D105" s="43"/>
      <c r="E105" s="44"/>
      <c r="F105" s="18" t="s">
        <v>394</v>
      </c>
    </row>
    <row r="106" spans="1:16" ht="15.75">
      <c r="A106" s="6" t="s">
        <v>31</v>
      </c>
      <c r="B106" s="25" t="s">
        <v>300</v>
      </c>
      <c r="D106" s="23" t="s">
        <v>311</v>
      </c>
      <c r="E106" s="19" t="s">
        <v>23</v>
      </c>
      <c r="F106" s="12" t="s">
        <v>312</v>
      </c>
      <c r="G106" s="19">
        <v>1</v>
      </c>
      <c r="H106" s="9">
        <v>58</v>
      </c>
      <c r="I106" s="21"/>
      <c r="J106" s="81">
        <f>H106*G106*$P$124*$P$117</f>
        <v>3886.922360489575</v>
      </c>
      <c r="O106" s="15" t="s">
        <v>191</v>
      </c>
      <c r="P106" s="15">
        <v>439.19</v>
      </c>
    </row>
    <row r="107" spans="1:16" ht="15.75">
      <c r="A107" s="6" t="s">
        <v>31</v>
      </c>
      <c r="B107" s="25" t="s">
        <v>302</v>
      </c>
      <c r="D107" s="23" t="s">
        <v>314</v>
      </c>
      <c r="E107" s="19" t="s">
        <v>28</v>
      </c>
      <c r="F107" s="12" t="s">
        <v>315</v>
      </c>
      <c r="G107" s="19">
        <v>1</v>
      </c>
      <c r="H107" s="9">
        <v>5.4</v>
      </c>
      <c r="I107" s="21"/>
      <c r="J107" s="81">
        <f aca="true" t="shared" si="5" ref="J107:J120">H107*G107*$P$124*$P$117</f>
        <v>361.8858749421329</v>
      </c>
      <c r="O107" s="14" t="s">
        <v>192</v>
      </c>
      <c r="P107" s="14">
        <v>260.95</v>
      </c>
    </row>
    <row r="108" spans="1:16" ht="15.75">
      <c r="A108" s="6" t="s">
        <v>31</v>
      </c>
      <c r="B108" s="25" t="s">
        <v>303</v>
      </c>
      <c r="D108" s="23" t="s">
        <v>316</v>
      </c>
      <c r="E108" s="19" t="s">
        <v>23</v>
      </c>
      <c r="F108" s="12" t="s">
        <v>317</v>
      </c>
      <c r="G108" s="19">
        <v>1</v>
      </c>
      <c r="H108" s="9">
        <v>36.95</v>
      </c>
      <c r="I108" s="21"/>
      <c r="J108" s="81">
        <f t="shared" si="5"/>
        <v>2476.237607242928</v>
      </c>
      <c r="O108" s="14" t="s">
        <v>193</v>
      </c>
      <c r="P108" s="14">
        <v>178.24</v>
      </c>
    </row>
    <row r="109" spans="1:16" ht="15.75">
      <c r="A109" s="19" t="s">
        <v>304</v>
      </c>
      <c r="B109" s="15" t="s">
        <v>318</v>
      </c>
      <c r="C109" s="15" t="s">
        <v>319</v>
      </c>
      <c r="D109" s="23" t="s">
        <v>320</v>
      </c>
      <c r="E109" s="19" t="s">
        <v>321</v>
      </c>
      <c r="F109" s="12" t="s">
        <v>322</v>
      </c>
      <c r="G109" s="19">
        <v>1</v>
      </c>
      <c r="H109" s="9">
        <v>30.5</v>
      </c>
      <c r="I109" s="21">
        <f aca="true" t="shared" si="6" ref="I109:I120">H109*G109*$P$124*$P$116</f>
        <v>1964.548868463209</v>
      </c>
      <c r="J109" s="21">
        <f t="shared" si="5"/>
        <v>2043.98503439538</v>
      </c>
      <c r="O109" s="14" t="s">
        <v>110</v>
      </c>
      <c r="P109" s="14">
        <v>63.99</v>
      </c>
    </row>
    <row r="110" spans="1:16" ht="15.75">
      <c r="A110" s="19" t="s">
        <v>304</v>
      </c>
      <c r="B110" s="15" t="s">
        <v>323</v>
      </c>
      <c r="C110" s="15" t="s">
        <v>324</v>
      </c>
      <c r="D110" s="23" t="s">
        <v>325</v>
      </c>
      <c r="E110" s="19" t="s">
        <v>62</v>
      </c>
      <c r="F110" s="12" t="s">
        <v>322</v>
      </c>
      <c r="G110" s="19">
        <v>1</v>
      </c>
      <c r="H110" s="9">
        <v>20.5</v>
      </c>
      <c r="I110" s="21">
        <f t="shared" si="6"/>
        <v>1320.4344853605176</v>
      </c>
      <c r="J110" s="21">
        <f t="shared" si="5"/>
        <v>1373.8260067247636</v>
      </c>
      <c r="O110" s="14" t="s">
        <v>116</v>
      </c>
      <c r="P110" s="15">
        <f>P109/(P106-P112)+0.07</f>
        <v>0.2365582133840027</v>
      </c>
    </row>
    <row r="111" spans="1:16" ht="15.75">
      <c r="A111" s="15" t="s">
        <v>31</v>
      </c>
      <c r="B111" s="15" t="s">
        <v>329</v>
      </c>
      <c r="D111" s="23" t="s">
        <v>330</v>
      </c>
      <c r="E111" s="19" t="s">
        <v>23</v>
      </c>
      <c r="F111" s="12" t="s">
        <v>331</v>
      </c>
      <c r="G111" s="19">
        <v>1</v>
      </c>
      <c r="H111" s="9">
        <v>58</v>
      </c>
      <c r="I111" s="21"/>
      <c r="J111" s="81">
        <f t="shared" si="5"/>
        <v>3886.922360489575</v>
      </c>
      <c r="O111" s="14" t="s">
        <v>116</v>
      </c>
      <c r="P111" s="15">
        <f>P109/(P106-P112)+0.12</f>
        <v>0.28655821338400267</v>
      </c>
    </row>
    <row r="112" spans="1:16" ht="15.75">
      <c r="A112" s="19" t="s">
        <v>54</v>
      </c>
      <c r="B112" s="15" t="s">
        <v>332</v>
      </c>
      <c r="D112" s="23" t="s">
        <v>238</v>
      </c>
      <c r="F112" s="12" t="s">
        <v>239</v>
      </c>
      <c r="G112" s="19">
        <v>1</v>
      </c>
      <c r="H112" s="9">
        <v>6</v>
      </c>
      <c r="I112" s="21">
        <f t="shared" si="6"/>
        <v>386.4686298616149</v>
      </c>
      <c r="J112" s="21">
        <f t="shared" si="5"/>
        <v>402.0954166023698</v>
      </c>
      <c r="O112" s="14" t="s">
        <v>194</v>
      </c>
      <c r="P112" s="14">
        <v>55</v>
      </c>
    </row>
    <row r="113" spans="1:16" ht="15.75">
      <c r="A113" s="19" t="s">
        <v>54</v>
      </c>
      <c r="B113" s="15" t="s">
        <v>332</v>
      </c>
      <c r="D113" s="23" t="s">
        <v>238</v>
      </c>
      <c r="F113" s="12" t="s">
        <v>239</v>
      </c>
      <c r="G113" s="19">
        <v>1</v>
      </c>
      <c r="H113" s="9">
        <v>6</v>
      </c>
      <c r="I113" s="21">
        <f t="shared" si="6"/>
        <v>386.4686298616149</v>
      </c>
      <c r="J113" s="21">
        <f t="shared" si="5"/>
        <v>402.0954166023698</v>
      </c>
      <c r="O113" s="14" t="s">
        <v>195</v>
      </c>
      <c r="P113" s="14">
        <f>P112/P107</f>
        <v>0.2107683464265185</v>
      </c>
    </row>
    <row r="114" spans="1:10" ht="15.75">
      <c r="A114" s="19" t="s">
        <v>54</v>
      </c>
      <c r="B114" s="15" t="s">
        <v>332</v>
      </c>
      <c r="D114" s="23" t="s">
        <v>238</v>
      </c>
      <c r="F114" s="12" t="s">
        <v>239</v>
      </c>
      <c r="G114" s="19">
        <v>1</v>
      </c>
      <c r="H114" s="9">
        <v>6</v>
      </c>
      <c r="I114" s="21">
        <f t="shared" si="6"/>
        <v>386.4686298616149</v>
      </c>
      <c r="J114" s="21">
        <f t="shared" si="5"/>
        <v>402.0954166023698</v>
      </c>
    </row>
    <row r="115" spans="1:15" ht="15.75">
      <c r="A115" s="19" t="s">
        <v>54</v>
      </c>
      <c r="B115" s="15" t="s">
        <v>332</v>
      </c>
      <c r="D115" s="23" t="s">
        <v>238</v>
      </c>
      <c r="F115" s="12" t="s">
        <v>239</v>
      </c>
      <c r="G115" s="19">
        <v>1</v>
      </c>
      <c r="H115" s="9">
        <v>6</v>
      </c>
      <c r="I115" s="21">
        <f t="shared" si="6"/>
        <v>386.4686298616149</v>
      </c>
      <c r="J115" s="21">
        <f t="shared" si="5"/>
        <v>402.0954166023698</v>
      </c>
      <c r="O115" s="38" t="s">
        <v>192</v>
      </c>
    </row>
    <row r="116" spans="1:16" ht="15.75">
      <c r="A116" s="19" t="s">
        <v>54</v>
      </c>
      <c r="B116" s="15" t="s">
        <v>332</v>
      </c>
      <c r="D116" s="23" t="s">
        <v>238</v>
      </c>
      <c r="E116" s="19"/>
      <c r="F116" s="12" t="s">
        <v>239</v>
      </c>
      <c r="G116" s="19">
        <v>1</v>
      </c>
      <c r="H116" s="9">
        <v>6</v>
      </c>
      <c r="I116" s="21">
        <f t="shared" si="6"/>
        <v>386.4686298616149</v>
      </c>
      <c r="J116" s="21">
        <f t="shared" si="5"/>
        <v>402.0954166023698</v>
      </c>
      <c r="O116" s="14" t="s">
        <v>111</v>
      </c>
      <c r="P116" s="39">
        <f>(1-P113)*(1+P110)</f>
        <v>0.9759308834889264</v>
      </c>
    </row>
    <row r="117" spans="1:16" ht="15.75">
      <c r="A117" s="19" t="s">
        <v>54</v>
      </c>
      <c r="B117" s="15" t="s">
        <v>333</v>
      </c>
      <c r="D117" s="23" t="s">
        <v>334</v>
      </c>
      <c r="E117" s="19" t="s">
        <v>7</v>
      </c>
      <c r="F117" s="12" t="s">
        <v>335</v>
      </c>
      <c r="G117" s="19">
        <v>1</v>
      </c>
      <c r="H117" s="9">
        <v>5.4</v>
      </c>
      <c r="I117" s="21">
        <f t="shared" si="6"/>
        <v>347.8217668754534</v>
      </c>
      <c r="J117" s="21">
        <f t="shared" si="5"/>
        <v>361.8858749421329</v>
      </c>
      <c r="O117" s="14" t="s">
        <v>112</v>
      </c>
      <c r="P117" s="39">
        <f>(1-P113)*(1+P111)</f>
        <v>1.0153924661676006</v>
      </c>
    </row>
    <row r="118" spans="1:16" ht="15.75">
      <c r="A118" s="19" t="s">
        <v>54</v>
      </c>
      <c r="B118" s="15" t="s">
        <v>336</v>
      </c>
      <c r="D118" s="23" t="s">
        <v>337</v>
      </c>
      <c r="E118" s="19" t="s">
        <v>7</v>
      </c>
      <c r="F118" s="12" t="s">
        <v>338</v>
      </c>
      <c r="G118" s="19">
        <v>1</v>
      </c>
      <c r="H118" s="9">
        <v>5.4</v>
      </c>
      <c r="I118" s="21">
        <f t="shared" si="6"/>
        <v>347.8217668754534</v>
      </c>
      <c r="J118" s="21">
        <f t="shared" si="5"/>
        <v>361.8858749421329</v>
      </c>
      <c r="O118" s="14"/>
      <c r="P118" s="14"/>
    </row>
    <row r="119" spans="1:10" ht="15.75">
      <c r="A119" s="19" t="s">
        <v>54</v>
      </c>
      <c r="B119" s="15" t="s">
        <v>336</v>
      </c>
      <c r="D119" s="23" t="s">
        <v>337</v>
      </c>
      <c r="E119" s="19" t="s">
        <v>7</v>
      </c>
      <c r="F119" s="12" t="s">
        <v>338</v>
      </c>
      <c r="G119" s="19">
        <v>1</v>
      </c>
      <c r="H119" s="9">
        <v>5.4</v>
      </c>
      <c r="I119" s="21">
        <f t="shared" si="6"/>
        <v>347.8217668754534</v>
      </c>
      <c r="J119" s="21">
        <f t="shared" si="5"/>
        <v>361.8858749421329</v>
      </c>
    </row>
    <row r="120" spans="1:16" ht="15.75">
      <c r="A120" s="19" t="s">
        <v>54</v>
      </c>
      <c r="B120" s="15" t="s">
        <v>339</v>
      </c>
      <c r="D120" s="27" t="s">
        <v>340</v>
      </c>
      <c r="E120" s="19" t="s">
        <v>28</v>
      </c>
      <c r="F120" s="12" t="s">
        <v>341</v>
      </c>
      <c r="G120" s="19">
        <v>1</v>
      </c>
      <c r="H120" s="9">
        <v>5.4</v>
      </c>
      <c r="I120" s="21">
        <f t="shared" si="6"/>
        <v>347.8217668754534</v>
      </c>
      <c r="J120" s="21">
        <f t="shared" si="5"/>
        <v>361.8858749421329</v>
      </c>
      <c r="O120" s="38" t="s">
        <v>193</v>
      </c>
      <c r="P120" s="14"/>
    </row>
    <row r="121" spans="1:16" ht="15.75">
      <c r="A121" s="15" t="s">
        <v>262</v>
      </c>
      <c r="B121" s="15" t="s">
        <v>342</v>
      </c>
      <c r="D121" s="23" t="s">
        <v>343</v>
      </c>
      <c r="E121" s="15" t="s">
        <v>7</v>
      </c>
      <c r="F121" s="12" t="s">
        <v>344</v>
      </c>
      <c r="G121" s="15">
        <v>1</v>
      </c>
      <c r="H121" s="9">
        <v>27.99</v>
      </c>
      <c r="I121" s="21">
        <f aca="true" t="shared" si="7" ref="I121:I136">H121*G121*$P$124*$P$121</f>
        <v>2284.3434499128034</v>
      </c>
      <c r="J121" s="21">
        <f>H121*G121*$P$124*$P$122</f>
        <v>2376.7104499128036</v>
      </c>
      <c r="O121" s="14" t="s">
        <v>111</v>
      </c>
      <c r="P121" s="38">
        <f>1+P110</f>
        <v>1.2365582133840027</v>
      </c>
    </row>
    <row r="122" spans="1:16" ht="15.75">
      <c r="A122" s="15" t="s">
        <v>37</v>
      </c>
      <c r="B122" s="15" t="s">
        <v>345</v>
      </c>
      <c r="D122" s="23" t="s">
        <v>346</v>
      </c>
      <c r="E122" s="15" t="s">
        <v>39</v>
      </c>
      <c r="F122" s="12" t="s">
        <v>347</v>
      </c>
      <c r="G122" s="15">
        <v>1</v>
      </c>
      <c r="H122" s="9">
        <v>13.99</v>
      </c>
      <c r="I122" s="21">
        <f t="shared" si="7"/>
        <v>1141.7636607459851</v>
      </c>
      <c r="J122" s="21">
        <f aca="true" t="shared" si="8" ref="J122:J136">H122*G122*$P$124*$P$122</f>
        <v>1187.9306607459853</v>
      </c>
      <c r="O122" s="14" t="s">
        <v>112</v>
      </c>
      <c r="P122" s="38">
        <f>1+P111</f>
        <v>1.2865582133840028</v>
      </c>
    </row>
    <row r="123" spans="1:9" ht="15.75">
      <c r="A123" s="15" t="s">
        <v>160</v>
      </c>
      <c r="B123" s="15" t="s">
        <v>348</v>
      </c>
      <c r="D123" s="23" t="s">
        <v>349</v>
      </c>
      <c r="E123" s="15" t="s">
        <v>62</v>
      </c>
      <c r="F123" s="12" t="s">
        <v>350</v>
      </c>
      <c r="G123" s="15">
        <v>1</v>
      </c>
      <c r="H123" s="9">
        <v>9.99</v>
      </c>
      <c r="I123" s="71">
        <f>H123*G123*$P$124*$P$122</f>
        <v>848.2792924126085</v>
      </c>
    </row>
    <row r="124" spans="1:16" ht="15.75">
      <c r="A124" s="15" t="s">
        <v>160</v>
      </c>
      <c r="B124" s="15" t="s">
        <v>351</v>
      </c>
      <c r="D124" s="23" t="s">
        <v>352</v>
      </c>
      <c r="E124" s="15" t="s">
        <v>62</v>
      </c>
      <c r="F124" s="12" t="s">
        <v>353</v>
      </c>
      <c r="G124" s="15">
        <v>1</v>
      </c>
      <c r="H124" s="9">
        <v>9.99</v>
      </c>
      <c r="I124" s="21">
        <f t="shared" si="7"/>
        <v>815.3122924126084</v>
      </c>
      <c r="J124" s="21">
        <f t="shared" si="8"/>
        <v>848.2792924126085</v>
      </c>
      <c r="O124" s="14" t="s">
        <v>118</v>
      </c>
      <c r="P124" s="15">
        <v>66</v>
      </c>
    </row>
    <row r="125" spans="1:11" ht="15.75">
      <c r="A125" s="15" t="s">
        <v>84</v>
      </c>
      <c r="B125" s="15" t="s">
        <v>354</v>
      </c>
      <c r="D125" s="27" t="s">
        <v>349</v>
      </c>
      <c r="E125" s="15" t="s">
        <v>62</v>
      </c>
      <c r="F125" s="12" t="s">
        <v>355</v>
      </c>
      <c r="G125" s="15">
        <v>1</v>
      </c>
      <c r="H125" s="9">
        <v>9.99</v>
      </c>
      <c r="I125" s="71">
        <f t="shared" si="7"/>
        <v>815.3122924126084</v>
      </c>
      <c r="J125" s="21"/>
      <c r="K125" s="72">
        <v>600</v>
      </c>
    </row>
    <row r="126" spans="1:11" ht="15.75">
      <c r="A126" s="15" t="s">
        <v>84</v>
      </c>
      <c r="B126" s="15" t="s">
        <v>356</v>
      </c>
      <c r="D126" s="27" t="s">
        <v>357</v>
      </c>
      <c r="E126" s="15" t="s">
        <v>7</v>
      </c>
      <c r="F126" s="12" t="s">
        <v>358</v>
      </c>
      <c r="G126" s="15">
        <v>1</v>
      </c>
      <c r="H126" s="9">
        <v>13.99</v>
      </c>
      <c r="I126" s="71">
        <f t="shared" si="7"/>
        <v>1141.7636607459851</v>
      </c>
      <c r="J126" s="21"/>
      <c r="K126" s="72">
        <v>2000</v>
      </c>
    </row>
    <row r="127" spans="1:10" ht="15.75">
      <c r="A127" s="15" t="s">
        <v>359</v>
      </c>
      <c r="B127" s="15" t="s">
        <v>360</v>
      </c>
      <c r="D127" s="27" t="s">
        <v>361</v>
      </c>
      <c r="E127" s="15" t="s">
        <v>28</v>
      </c>
      <c r="F127" s="12" t="s">
        <v>362</v>
      </c>
      <c r="G127" s="15">
        <v>1</v>
      </c>
      <c r="H127" s="9">
        <v>4.19</v>
      </c>
      <c r="I127" s="21">
        <f t="shared" si="7"/>
        <v>341.9578083292121</v>
      </c>
      <c r="J127" s="21">
        <f t="shared" si="8"/>
        <v>355.7848083292122</v>
      </c>
    </row>
    <row r="128" spans="1:10" ht="15.75">
      <c r="A128" s="15" t="s">
        <v>363</v>
      </c>
      <c r="B128" s="15" t="s">
        <v>360</v>
      </c>
      <c r="D128" s="27" t="s">
        <v>361</v>
      </c>
      <c r="E128" s="15" t="s">
        <v>7</v>
      </c>
      <c r="F128" s="12" t="s">
        <v>362</v>
      </c>
      <c r="G128" s="15">
        <v>1</v>
      </c>
      <c r="H128" s="9">
        <v>4.19</v>
      </c>
      <c r="I128" s="21">
        <f t="shared" si="7"/>
        <v>341.9578083292121</v>
      </c>
      <c r="J128" s="21">
        <f t="shared" si="8"/>
        <v>355.7848083292122</v>
      </c>
    </row>
    <row r="129" spans="1:10" ht="15.75">
      <c r="A129" s="15" t="s">
        <v>363</v>
      </c>
      <c r="B129" s="25" t="s">
        <v>364</v>
      </c>
      <c r="D129" s="23" t="s">
        <v>365</v>
      </c>
      <c r="E129" s="15" t="s">
        <v>7</v>
      </c>
      <c r="F129" s="12" t="s">
        <v>142</v>
      </c>
      <c r="G129" s="15">
        <v>1</v>
      </c>
      <c r="H129" s="9">
        <v>6.99</v>
      </c>
      <c r="I129" s="21">
        <f t="shared" si="7"/>
        <v>570.4737661625759</v>
      </c>
      <c r="J129" s="21">
        <f t="shared" si="8"/>
        <v>593.5407661625759</v>
      </c>
    </row>
    <row r="130" spans="1:10" ht="15.75">
      <c r="A130" s="15" t="s">
        <v>160</v>
      </c>
      <c r="B130" s="15" t="s">
        <v>366</v>
      </c>
      <c r="D130" s="27" t="s">
        <v>367</v>
      </c>
      <c r="E130" s="75" t="s">
        <v>368</v>
      </c>
      <c r="F130" s="12" t="s">
        <v>369</v>
      </c>
      <c r="G130" s="15">
        <v>1</v>
      </c>
      <c r="H130" s="9">
        <v>13.99</v>
      </c>
      <c r="I130" s="21">
        <f t="shared" si="7"/>
        <v>1141.7636607459851</v>
      </c>
      <c r="J130" s="21">
        <f t="shared" si="8"/>
        <v>1187.9306607459853</v>
      </c>
    </row>
    <row r="131" spans="1:10" ht="15.75">
      <c r="A131" s="15" t="s">
        <v>77</v>
      </c>
      <c r="B131" s="61" t="s">
        <v>370</v>
      </c>
      <c r="D131" s="23" t="s">
        <v>371</v>
      </c>
      <c r="E131" s="15" t="s">
        <v>28</v>
      </c>
      <c r="F131" s="12" t="s">
        <v>372</v>
      </c>
      <c r="G131" s="15">
        <v>1</v>
      </c>
      <c r="H131" s="9">
        <v>6.99</v>
      </c>
      <c r="I131" s="21">
        <f t="shared" si="7"/>
        <v>570.4737661625759</v>
      </c>
      <c r="J131" s="21">
        <f t="shared" si="8"/>
        <v>593.5407661625759</v>
      </c>
    </row>
    <row r="132" spans="1:10" ht="15.75">
      <c r="A132" s="14" t="s">
        <v>160</v>
      </c>
      <c r="B132" s="76" t="s">
        <v>373</v>
      </c>
      <c r="C132" s="14"/>
      <c r="D132" s="77" t="s">
        <v>374</v>
      </c>
      <c r="E132" s="14" t="s">
        <v>28</v>
      </c>
      <c r="F132" s="73" t="s">
        <v>375</v>
      </c>
      <c r="G132" s="14">
        <v>1</v>
      </c>
      <c r="H132" s="10">
        <v>6.99</v>
      </c>
      <c r="I132" s="21">
        <f t="shared" si="7"/>
        <v>570.4737661625759</v>
      </c>
      <c r="J132" s="21">
        <f t="shared" si="8"/>
        <v>593.5407661625759</v>
      </c>
    </row>
    <row r="133" spans="1:10" ht="15.75">
      <c r="A133" s="14" t="s">
        <v>31</v>
      </c>
      <c r="B133" s="76" t="s">
        <v>376</v>
      </c>
      <c r="C133" s="14"/>
      <c r="D133" s="77" t="s">
        <v>374</v>
      </c>
      <c r="E133" s="14" t="s">
        <v>62</v>
      </c>
      <c r="F133" s="73" t="s">
        <v>377</v>
      </c>
      <c r="G133" s="14">
        <v>1</v>
      </c>
      <c r="H133" s="10">
        <v>6.99</v>
      </c>
      <c r="I133" s="21"/>
      <c r="J133" s="81">
        <f t="shared" si="8"/>
        <v>593.5407661625759</v>
      </c>
    </row>
    <row r="134" spans="1:10" ht="15.75">
      <c r="A134" s="14" t="s">
        <v>31</v>
      </c>
      <c r="B134" s="76" t="s">
        <v>378</v>
      </c>
      <c r="C134" s="14"/>
      <c r="D134" s="77" t="s">
        <v>379</v>
      </c>
      <c r="E134" s="14" t="s">
        <v>380</v>
      </c>
      <c r="F134" s="73" t="s">
        <v>377</v>
      </c>
      <c r="G134" s="14">
        <v>1</v>
      </c>
      <c r="H134" s="10">
        <v>13.99</v>
      </c>
      <c r="I134" s="21"/>
      <c r="J134" s="81">
        <f t="shared" si="8"/>
        <v>1187.9306607459853</v>
      </c>
    </row>
    <row r="135" spans="1:11" ht="15.75">
      <c r="A135" s="32" t="s">
        <v>381</v>
      </c>
      <c r="B135" s="76" t="s">
        <v>382</v>
      </c>
      <c r="C135" s="14"/>
      <c r="D135" s="74" t="s">
        <v>383</v>
      </c>
      <c r="E135" s="14" t="s">
        <v>384</v>
      </c>
      <c r="F135" s="73" t="s">
        <v>142</v>
      </c>
      <c r="G135" s="32">
        <v>1</v>
      </c>
      <c r="H135" s="10">
        <v>13.99</v>
      </c>
      <c r="I135" s="71">
        <f t="shared" si="7"/>
        <v>1141.7636607459851</v>
      </c>
      <c r="J135" s="21"/>
      <c r="K135" s="80">
        <v>1089.8653125302585</v>
      </c>
    </row>
    <row r="136" spans="1:10" ht="15.75">
      <c r="A136" s="7" t="s">
        <v>77</v>
      </c>
      <c r="B136" s="14" t="s">
        <v>385</v>
      </c>
      <c r="C136" s="14"/>
      <c r="D136" s="74" t="s">
        <v>386</v>
      </c>
      <c r="E136" s="78" t="s">
        <v>28</v>
      </c>
      <c r="F136" s="74" t="s">
        <v>387</v>
      </c>
      <c r="G136" s="14">
        <v>1</v>
      </c>
      <c r="H136" s="10">
        <v>13.99</v>
      </c>
      <c r="I136" s="21">
        <f t="shared" si="7"/>
        <v>1141.7636607459851</v>
      </c>
      <c r="J136" s="21">
        <f t="shared" si="8"/>
        <v>1187.9306607459853</v>
      </c>
    </row>
    <row r="137" spans="1:9" ht="15.75">
      <c r="A137" s="28" t="s">
        <v>199</v>
      </c>
      <c r="B137" s="51" t="s">
        <v>388</v>
      </c>
      <c r="C137" s="28"/>
      <c r="D137" s="62" t="s">
        <v>389</v>
      </c>
      <c r="E137" s="28" t="s">
        <v>62</v>
      </c>
      <c r="F137" s="65" t="s">
        <v>390</v>
      </c>
      <c r="G137" s="28">
        <v>1</v>
      </c>
      <c r="H137" s="52">
        <v>13.99</v>
      </c>
      <c r="I137" s="28" t="s">
        <v>187</v>
      </c>
    </row>
    <row r="138" spans="1:9" ht="15.75">
      <c r="A138" s="35" t="s">
        <v>359</v>
      </c>
      <c r="B138" s="51" t="s">
        <v>385</v>
      </c>
      <c r="C138" s="28"/>
      <c r="D138" s="62" t="s">
        <v>386</v>
      </c>
      <c r="E138" s="54" t="s">
        <v>28</v>
      </c>
      <c r="F138" s="63" t="s">
        <v>391</v>
      </c>
      <c r="G138" s="28">
        <v>1</v>
      </c>
      <c r="H138" s="52">
        <v>13.99</v>
      </c>
      <c r="I138" s="28" t="s">
        <v>187</v>
      </c>
    </row>
    <row r="139" spans="1:9" ht="15.75">
      <c r="A139" s="37" t="s">
        <v>31</v>
      </c>
      <c r="B139" s="55" t="s">
        <v>34</v>
      </c>
      <c r="C139" s="37" t="s">
        <v>32</v>
      </c>
      <c r="D139" s="56" t="s">
        <v>190</v>
      </c>
      <c r="E139" s="37" t="s">
        <v>23</v>
      </c>
      <c r="F139" s="37" t="s">
        <v>33</v>
      </c>
      <c r="G139" s="37">
        <v>1</v>
      </c>
      <c r="H139" s="57">
        <v>19.99</v>
      </c>
      <c r="I139" s="28" t="s">
        <v>187</v>
      </c>
    </row>
    <row r="140" spans="1:9" ht="15.75">
      <c r="A140" s="37" t="s">
        <v>31</v>
      </c>
      <c r="B140" s="55" t="s">
        <v>71</v>
      </c>
      <c r="C140" s="37" t="s">
        <v>73</v>
      </c>
      <c r="D140" s="56" t="s">
        <v>74</v>
      </c>
      <c r="E140" s="37" t="s">
        <v>28</v>
      </c>
      <c r="F140" s="56" t="s">
        <v>72</v>
      </c>
      <c r="G140" s="37">
        <v>1</v>
      </c>
      <c r="H140" s="57">
        <v>3.99</v>
      </c>
      <c r="I140" s="28" t="s">
        <v>187</v>
      </c>
    </row>
    <row r="141" spans="1:16" ht="15.75">
      <c r="A141" s="19">
        <v>1</v>
      </c>
      <c r="D141" s="23"/>
      <c r="F141" s="18"/>
      <c r="O141" s="14"/>
      <c r="P141" s="14"/>
    </row>
    <row r="142" spans="1:17" ht="16.5" thickBot="1">
      <c r="A142" s="19">
        <v>1</v>
      </c>
      <c r="C142" s="28"/>
      <c r="D142" s="23"/>
      <c r="E142" s="19"/>
      <c r="F142" s="12"/>
      <c r="G142" s="19"/>
      <c r="I142" s="82"/>
      <c r="J142" s="82"/>
      <c r="K142" s="28"/>
      <c r="L142" s="28"/>
      <c r="M142" s="28"/>
      <c r="N142" s="28"/>
      <c r="O142" s="14"/>
      <c r="P142" s="14"/>
      <c r="Q142" s="28"/>
    </row>
    <row r="143" spans="1:17" ht="15.75">
      <c r="A143" s="83" t="s">
        <v>395</v>
      </c>
      <c r="B143" s="91"/>
      <c r="C143" s="91"/>
      <c r="D143" s="105"/>
      <c r="E143" s="91"/>
      <c r="F143" s="84" t="s">
        <v>438</v>
      </c>
      <c r="G143" s="91"/>
      <c r="H143" s="106"/>
      <c r="I143" s="91"/>
      <c r="J143" s="91"/>
      <c r="K143" s="91"/>
      <c r="L143" s="85"/>
      <c r="M143" s="85"/>
      <c r="N143" s="85"/>
      <c r="O143" s="107" t="s">
        <v>114</v>
      </c>
      <c r="P143" s="108">
        <f>250+46.99-55</f>
        <v>241.99</v>
      </c>
      <c r="Q143" s="28"/>
    </row>
    <row r="144" spans="1:17" ht="15.75">
      <c r="A144" s="86" t="s">
        <v>396</v>
      </c>
      <c r="B144" s="19" t="s">
        <v>397</v>
      </c>
      <c r="C144" s="36"/>
      <c r="D144" s="109" t="s">
        <v>398</v>
      </c>
      <c r="E144" s="19" t="s">
        <v>28</v>
      </c>
      <c r="F144" s="87" t="s">
        <v>399</v>
      </c>
      <c r="G144" s="19">
        <v>1</v>
      </c>
      <c r="H144" s="20">
        <v>28.5</v>
      </c>
      <c r="I144" s="71">
        <f>H144*G144*$P$149*$P$151</f>
        <v>1923.4353600000002</v>
      </c>
      <c r="J144" s="21"/>
      <c r="K144" s="110">
        <v>12000</v>
      </c>
      <c r="L144" s="36"/>
      <c r="M144" s="36"/>
      <c r="N144" s="36"/>
      <c r="O144" s="32" t="s">
        <v>110</v>
      </c>
      <c r="P144" s="94">
        <v>46.99</v>
      </c>
      <c r="Q144" s="28"/>
    </row>
    <row r="145" spans="1:16" ht="15.75">
      <c r="A145" s="86" t="s">
        <v>396</v>
      </c>
      <c r="B145" s="19" t="s">
        <v>400</v>
      </c>
      <c r="C145" s="36"/>
      <c r="D145" s="111" t="s">
        <v>401</v>
      </c>
      <c r="E145" s="19" t="s">
        <v>28</v>
      </c>
      <c r="F145" s="87" t="s">
        <v>402</v>
      </c>
      <c r="G145" s="19">
        <v>1</v>
      </c>
      <c r="H145" s="20">
        <v>29.5</v>
      </c>
      <c r="I145" s="71">
        <f>H145*G145*$P$149*$P$151</f>
        <v>1990.9243200000003</v>
      </c>
      <c r="J145" s="21"/>
      <c r="K145" s="36"/>
      <c r="L145" s="19"/>
      <c r="M145" s="19"/>
      <c r="N145" s="19"/>
      <c r="O145" s="32" t="s">
        <v>115</v>
      </c>
      <c r="P145" s="94">
        <f>250-55</f>
        <v>195</v>
      </c>
    </row>
    <row r="146" spans="1:17" ht="15.75">
      <c r="A146" s="86" t="s">
        <v>396</v>
      </c>
      <c r="B146" s="19" t="s">
        <v>403</v>
      </c>
      <c r="C146" s="36"/>
      <c r="D146" s="109" t="s">
        <v>404</v>
      </c>
      <c r="E146" s="19" t="s">
        <v>28</v>
      </c>
      <c r="F146" s="87" t="s">
        <v>405</v>
      </c>
      <c r="G146" s="19">
        <v>1</v>
      </c>
      <c r="H146" s="20">
        <v>29.5</v>
      </c>
      <c r="I146" s="71">
        <f>H146*G146*$P$149*$P$151</f>
        <v>1990.9243200000003</v>
      </c>
      <c r="J146" s="21"/>
      <c r="K146" s="36"/>
      <c r="L146" s="36"/>
      <c r="M146" s="36"/>
      <c r="N146" s="36"/>
      <c r="O146" s="32" t="s">
        <v>116</v>
      </c>
      <c r="P146" s="94">
        <f>P144/P145+1+0.07</f>
        <v>1.310974358974359</v>
      </c>
      <c r="Q146" s="28"/>
    </row>
    <row r="147" spans="1:17" ht="15.75">
      <c r="A147" s="86" t="s">
        <v>396</v>
      </c>
      <c r="B147" s="19" t="s">
        <v>406</v>
      </c>
      <c r="C147" s="19"/>
      <c r="D147" s="111" t="s">
        <v>407</v>
      </c>
      <c r="E147" s="19">
        <v>6</v>
      </c>
      <c r="F147" s="87" t="s">
        <v>408</v>
      </c>
      <c r="G147" s="19">
        <v>1</v>
      </c>
      <c r="H147" s="20">
        <v>69.5</v>
      </c>
      <c r="I147" s="71">
        <f>H147*G147*$P$149*$P$151</f>
        <v>4690.482720000001</v>
      </c>
      <c r="J147" s="21"/>
      <c r="K147" s="19"/>
      <c r="L147" s="36"/>
      <c r="M147" s="36"/>
      <c r="N147" s="36"/>
      <c r="O147" s="32" t="s">
        <v>117</v>
      </c>
      <c r="P147" s="94">
        <f>P144/P145+1+0.12</f>
        <v>1.3609743589743588</v>
      </c>
      <c r="Q147" s="28"/>
    </row>
    <row r="148" spans="1:17" ht="15.75">
      <c r="A148" s="86" t="s">
        <v>409</v>
      </c>
      <c r="B148" s="19" t="s">
        <v>410</v>
      </c>
      <c r="C148" s="19"/>
      <c r="D148" s="111" t="s">
        <v>411</v>
      </c>
      <c r="E148" s="19" t="s">
        <v>28</v>
      </c>
      <c r="F148" s="87" t="s">
        <v>412</v>
      </c>
      <c r="G148" s="19">
        <v>1</v>
      </c>
      <c r="H148" s="20">
        <v>31</v>
      </c>
      <c r="I148" s="71">
        <f>H148*G148*$P$149*$P$151</f>
        <v>2092.1577600000005</v>
      </c>
      <c r="J148" s="21"/>
      <c r="K148" s="110">
        <v>6510</v>
      </c>
      <c r="L148" s="36"/>
      <c r="M148" s="36"/>
      <c r="N148" s="36"/>
      <c r="O148" s="32" t="s">
        <v>113</v>
      </c>
      <c r="P148" s="94">
        <f>1-55/250</f>
        <v>0.78</v>
      </c>
      <c r="Q148" s="28"/>
    </row>
    <row r="149" spans="1:16" ht="15.75">
      <c r="A149" s="86" t="s">
        <v>409</v>
      </c>
      <c r="B149" s="19" t="s">
        <v>410</v>
      </c>
      <c r="C149" s="19"/>
      <c r="D149" s="109" t="s">
        <v>413</v>
      </c>
      <c r="E149" s="19" t="s">
        <v>28</v>
      </c>
      <c r="F149" s="87" t="s">
        <v>412</v>
      </c>
      <c r="G149" s="19">
        <v>1</v>
      </c>
      <c r="H149" s="20">
        <v>13</v>
      </c>
      <c r="I149" s="71">
        <f>H149*G149*$P$149*$P$151</f>
        <v>877.35648</v>
      </c>
      <c r="J149" s="21"/>
      <c r="K149" s="19"/>
      <c r="L149" s="19"/>
      <c r="M149" s="19"/>
      <c r="N149" s="19"/>
      <c r="O149" s="32" t="s">
        <v>111</v>
      </c>
      <c r="P149" s="99">
        <f>P148*P146</f>
        <v>1.0225600000000001</v>
      </c>
    </row>
    <row r="150" spans="1:16" ht="15.75">
      <c r="A150" s="86" t="s">
        <v>409</v>
      </c>
      <c r="B150" s="19" t="s">
        <v>414</v>
      </c>
      <c r="C150" s="19"/>
      <c r="D150" s="109" t="s">
        <v>415</v>
      </c>
      <c r="E150" s="19" t="s">
        <v>23</v>
      </c>
      <c r="F150" s="87" t="s">
        <v>416</v>
      </c>
      <c r="G150" s="19">
        <v>1</v>
      </c>
      <c r="H150" s="20">
        <v>32</v>
      </c>
      <c r="I150" s="71">
        <f>H150*G150*$P$149*$P$151</f>
        <v>2159.64672</v>
      </c>
      <c r="J150" s="21"/>
      <c r="K150" s="19"/>
      <c r="L150" s="19"/>
      <c r="M150" s="19"/>
      <c r="N150" s="19"/>
      <c r="O150" s="32" t="s">
        <v>112</v>
      </c>
      <c r="P150" s="99">
        <f>P148*P147</f>
        <v>1.0615599999999998</v>
      </c>
    </row>
    <row r="151" spans="1:16" ht="16.5" thickBot="1">
      <c r="A151" s="112" t="s">
        <v>409</v>
      </c>
      <c r="B151" s="88" t="s">
        <v>414</v>
      </c>
      <c r="C151" s="88"/>
      <c r="D151" s="113" t="s">
        <v>417</v>
      </c>
      <c r="E151" s="88" t="s">
        <v>28</v>
      </c>
      <c r="F151" s="89" t="s">
        <v>416</v>
      </c>
      <c r="G151" s="88">
        <v>1</v>
      </c>
      <c r="H151" s="90">
        <v>17</v>
      </c>
      <c r="I151" s="114">
        <f>H151*G151*$P$149*$P$151</f>
        <v>1147.31232</v>
      </c>
      <c r="J151" s="115"/>
      <c r="K151" s="88"/>
      <c r="L151" s="88"/>
      <c r="M151" s="88"/>
      <c r="N151" s="88"/>
      <c r="O151" s="100" t="s">
        <v>118</v>
      </c>
      <c r="P151" s="101">
        <v>66</v>
      </c>
    </row>
    <row r="152" spans="1:10" ht="15.75">
      <c r="A152" s="19">
        <v>1</v>
      </c>
      <c r="D152" s="27"/>
      <c r="E152" s="19"/>
      <c r="F152" s="12"/>
      <c r="G152" s="19"/>
      <c r="I152" s="116"/>
      <c r="J152" s="116"/>
    </row>
    <row r="153" spans="1:11" ht="15.75">
      <c r="A153" s="19">
        <v>1</v>
      </c>
      <c r="B153" s="33"/>
      <c r="C153" s="32"/>
      <c r="D153" s="117"/>
      <c r="E153" s="103"/>
      <c r="F153" s="103"/>
      <c r="G153" s="32"/>
      <c r="H153" s="104"/>
      <c r="I153" s="34"/>
      <c r="J153" s="34"/>
      <c r="K153" s="103"/>
    </row>
    <row r="154" spans="1:11" ht="30">
      <c r="A154" s="36" t="s">
        <v>434</v>
      </c>
      <c r="B154" s="36" t="s">
        <v>435</v>
      </c>
      <c r="C154" s="36"/>
      <c r="D154" s="36"/>
      <c r="E154" s="36"/>
      <c r="F154" s="36"/>
      <c r="G154" s="36"/>
      <c r="H154" s="66"/>
      <c r="I154" s="118" t="s">
        <v>95</v>
      </c>
      <c r="J154" s="118" t="s">
        <v>454</v>
      </c>
      <c r="K154" s="36" t="s">
        <v>187</v>
      </c>
    </row>
    <row r="155" spans="1:17" ht="15.75">
      <c r="A155" s="36" t="s">
        <v>419</v>
      </c>
      <c r="B155" s="102" t="s">
        <v>455</v>
      </c>
      <c r="C155" s="36"/>
      <c r="D155" s="119" t="s">
        <v>456</v>
      </c>
      <c r="E155" s="36" t="s">
        <v>457</v>
      </c>
      <c r="F155" s="118" t="s">
        <v>458</v>
      </c>
      <c r="G155" s="36">
        <v>1</v>
      </c>
      <c r="H155" s="66"/>
      <c r="I155" s="36"/>
      <c r="J155" s="36"/>
      <c r="K155" s="36" t="s">
        <v>187</v>
      </c>
      <c r="L155" s="24"/>
      <c r="M155" s="24"/>
      <c r="N155" s="24"/>
      <c r="Q155" s="24"/>
    </row>
    <row r="156" spans="1:11" ht="15.75">
      <c r="A156" s="36" t="s">
        <v>419</v>
      </c>
      <c r="B156" s="102" t="s">
        <v>459</v>
      </c>
      <c r="C156" s="36"/>
      <c r="D156" s="119" t="s">
        <v>460</v>
      </c>
      <c r="E156" s="36" t="s">
        <v>62</v>
      </c>
      <c r="F156" s="118" t="s">
        <v>458</v>
      </c>
      <c r="G156" s="36">
        <v>1</v>
      </c>
      <c r="H156" s="66"/>
      <c r="I156" s="36"/>
      <c r="J156" s="36"/>
      <c r="K156" s="36" t="s">
        <v>187</v>
      </c>
    </row>
    <row r="157" spans="1:11" ht="15.75">
      <c r="A157" s="36" t="s">
        <v>84</v>
      </c>
      <c r="B157" s="102" t="s">
        <v>461</v>
      </c>
      <c r="C157" s="36"/>
      <c r="D157" s="120" t="s">
        <v>462</v>
      </c>
      <c r="E157" s="36" t="s">
        <v>28</v>
      </c>
      <c r="F157" s="118" t="s">
        <v>463</v>
      </c>
      <c r="G157" s="36">
        <v>1</v>
      </c>
      <c r="H157" s="66"/>
      <c r="I157" s="36"/>
      <c r="J157" s="36"/>
      <c r="K157" s="36" t="s">
        <v>187</v>
      </c>
    </row>
    <row r="158" spans="1:11" ht="15.75">
      <c r="A158" s="36" t="s">
        <v>441</v>
      </c>
      <c r="B158" s="102" t="s">
        <v>440</v>
      </c>
      <c r="C158" s="36"/>
      <c r="D158" s="36"/>
      <c r="E158" s="36"/>
      <c r="F158" s="118" t="s">
        <v>464</v>
      </c>
      <c r="G158" s="36"/>
      <c r="H158" s="66"/>
      <c r="I158" s="72">
        <v>1200</v>
      </c>
      <c r="J158" s="36"/>
      <c r="K158" s="36" t="s">
        <v>187</v>
      </c>
    </row>
    <row r="159" spans="1:11" ht="15">
      <c r="A159" s="36" t="s">
        <v>396</v>
      </c>
      <c r="B159" s="102" t="s">
        <v>432</v>
      </c>
      <c r="C159" s="36"/>
      <c r="D159" s="36"/>
      <c r="E159" s="36" t="s">
        <v>28</v>
      </c>
      <c r="F159" s="36"/>
      <c r="G159" s="36">
        <v>1</v>
      </c>
      <c r="H159" s="66">
        <v>29.99</v>
      </c>
      <c r="I159" s="36"/>
      <c r="J159" s="36"/>
      <c r="K159" s="36" t="s">
        <v>187</v>
      </c>
    </row>
    <row r="160" spans="1:17" ht="15">
      <c r="A160" s="19">
        <v>1</v>
      </c>
      <c r="M160" s="28"/>
      <c r="N160" s="28"/>
      <c r="O160" s="28"/>
      <c r="P160" s="28"/>
      <c r="Q160" s="28"/>
    </row>
    <row r="161" spans="1:17" ht="15.75" thickBot="1">
      <c r="A161" s="19">
        <v>1</v>
      </c>
      <c r="M161" s="28"/>
      <c r="N161" s="28"/>
      <c r="O161" s="28"/>
      <c r="P161" s="28"/>
      <c r="Q161" s="28"/>
    </row>
    <row r="162" spans="1:16" ht="15.75">
      <c r="A162" s="83" t="s">
        <v>442</v>
      </c>
      <c r="B162" s="91"/>
      <c r="C162" s="91"/>
      <c r="D162" s="91"/>
      <c r="E162" s="91"/>
      <c r="F162" s="18" t="s">
        <v>465</v>
      </c>
      <c r="G162" s="91"/>
      <c r="H162" s="106"/>
      <c r="I162" s="91"/>
      <c r="J162" s="91"/>
      <c r="K162" s="91"/>
      <c r="L162" s="91"/>
      <c r="M162" s="91"/>
      <c r="N162" s="91"/>
      <c r="O162" s="91" t="s">
        <v>191</v>
      </c>
      <c r="P162" s="92">
        <f>SUM(H163:H175)</f>
        <v>358.97</v>
      </c>
    </row>
    <row r="163" spans="1:16" ht="15.75">
      <c r="A163" s="86" t="s">
        <v>419</v>
      </c>
      <c r="B163" s="33" t="s">
        <v>420</v>
      </c>
      <c r="C163" s="19"/>
      <c r="D163" s="117" t="s">
        <v>443</v>
      </c>
      <c r="E163" s="19" t="s">
        <v>444</v>
      </c>
      <c r="F163" s="87" t="s">
        <v>445</v>
      </c>
      <c r="G163" s="19">
        <v>1</v>
      </c>
      <c r="H163" s="20">
        <v>25.5</v>
      </c>
      <c r="I163" s="71">
        <f>H163*G163*$P$171*$P$176</f>
        <v>1688.4487118406055</v>
      </c>
      <c r="J163" s="21"/>
      <c r="K163" s="72">
        <v>5634</v>
      </c>
      <c r="L163" s="19"/>
      <c r="M163" s="19"/>
      <c r="N163" s="19"/>
      <c r="O163" s="32" t="s">
        <v>192</v>
      </c>
      <c r="P163" s="93">
        <f>SUM(H163:H168)</f>
        <v>254</v>
      </c>
    </row>
    <row r="164" spans="1:16" ht="15.75">
      <c r="A164" s="86" t="s">
        <v>396</v>
      </c>
      <c r="B164" s="33" t="s">
        <v>421</v>
      </c>
      <c r="C164" s="19"/>
      <c r="D164" s="109" t="s">
        <v>422</v>
      </c>
      <c r="E164" s="19" t="s">
        <v>28</v>
      </c>
      <c r="F164" s="87" t="s">
        <v>423</v>
      </c>
      <c r="G164" s="19">
        <v>1</v>
      </c>
      <c r="H164" s="20">
        <v>49.5</v>
      </c>
      <c r="I164" s="71">
        <f>H164*G164*$P$171*$P$176</f>
        <v>3277.576911219999</v>
      </c>
      <c r="J164" s="21"/>
      <c r="K164" s="19"/>
      <c r="L164" s="19"/>
      <c r="M164" s="19"/>
      <c r="N164" s="19"/>
      <c r="O164" s="32" t="s">
        <v>193</v>
      </c>
      <c r="P164" s="93">
        <f>SUM(H169:H171)</f>
        <v>104.97</v>
      </c>
    </row>
    <row r="165" spans="1:16" ht="15.75">
      <c r="A165" s="86" t="s">
        <v>396</v>
      </c>
      <c r="B165" s="33" t="s">
        <v>424</v>
      </c>
      <c r="C165" s="19"/>
      <c r="D165" s="109" t="s">
        <v>425</v>
      </c>
      <c r="E165" s="19" t="s">
        <v>426</v>
      </c>
      <c r="F165" s="87" t="s">
        <v>427</v>
      </c>
      <c r="G165" s="19">
        <v>1</v>
      </c>
      <c r="H165" s="20">
        <v>68.5</v>
      </c>
      <c r="I165" s="21">
        <f>H165*G165*$P$171*$P$176</f>
        <v>4535.636735728685</v>
      </c>
      <c r="J165" s="21">
        <f>H165*G165*$P$172*$P$176</f>
        <v>4712.7389010830175</v>
      </c>
      <c r="K165" s="19"/>
      <c r="L165" s="19"/>
      <c r="M165" s="19"/>
      <c r="N165" s="19"/>
      <c r="O165" s="32" t="s">
        <v>110</v>
      </c>
      <c r="P165" s="94">
        <v>63.99</v>
      </c>
    </row>
    <row r="166" spans="1:16" ht="15.75">
      <c r="A166" s="86" t="s">
        <v>396</v>
      </c>
      <c r="B166" s="33" t="s">
        <v>428</v>
      </c>
      <c r="C166" s="36"/>
      <c r="D166" s="109" t="s">
        <v>429</v>
      </c>
      <c r="E166" s="19" t="s">
        <v>28</v>
      </c>
      <c r="F166" s="87" t="s">
        <v>427</v>
      </c>
      <c r="G166" s="19">
        <v>1</v>
      </c>
      <c r="H166" s="20">
        <v>28.5</v>
      </c>
      <c r="I166" s="21">
        <f>H166*G166*$P$171*$P$176</f>
        <v>1887.0897367630298</v>
      </c>
      <c r="J166" s="21">
        <f>H166*G166*$P$172*$P$176</f>
        <v>1960.7745792827152</v>
      </c>
      <c r="K166" s="36"/>
      <c r="L166" s="36"/>
      <c r="M166" s="36"/>
      <c r="N166" s="36"/>
      <c r="O166" s="32" t="s">
        <v>116</v>
      </c>
      <c r="P166" s="95">
        <f>P165/(P162-P168)+0.07</f>
        <v>0.28051419547981704</v>
      </c>
    </row>
    <row r="167" spans="1:16" ht="15.75">
      <c r="A167" s="86" t="s">
        <v>396</v>
      </c>
      <c r="B167" s="33" t="s">
        <v>430</v>
      </c>
      <c r="C167" s="36"/>
      <c r="D167" s="109" t="s">
        <v>431</v>
      </c>
      <c r="E167" s="19" t="s">
        <v>426</v>
      </c>
      <c r="F167" s="87" t="s">
        <v>399</v>
      </c>
      <c r="G167" s="19">
        <v>1</v>
      </c>
      <c r="H167" s="20">
        <v>52.5</v>
      </c>
      <c r="I167" s="21">
        <f>H167*G167*$P$171*$P$176</f>
        <v>3476.2179361424232</v>
      </c>
      <c r="J167" s="21">
        <f>H167*G167*$P$172*$P$176</f>
        <v>3611.953172362897</v>
      </c>
      <c r="K167" s="36"/>
      <c r="L167" s="36"/>
      <c r="M167" s="36"/>
      <c r="N167" s="36"/>
      <c r="O167" s="32" t="s">
        <v>116</v>
      </c>
      <c r="P167" s="95">
        <f>P165/(P162-P168)+0.12</f>
        <v>0.3305141954798171</v>
      </c>
    </row>
    <row r="168" spans="1:16" ht="30">
      <c r="A168" s="96" t="s">
        <v>37</v>
      </c>
      <c r="B168" s="33" t="s">
        <v>446</v>
      </c>
      <c r="C168" s="36"/>
      <c r="D168" s="111" t="s">
        <v>447</v>
      </c>
      <c r="E168" s="19" t="s">
        <v>39</v>
      </c>
      <c r="F168" s="87" t="s">
        <v>448</v>
      </c>
      <c r="G168" s="19">
        <v>1</v>
      </c>
      <c r="H168" s="20">
        <v>29.5</v>
      </c>
      <c r="I168" s="21"/>
      <c r="J168" s="81">
        <f>H168*G168*$P$172*$P$176</f>
        <v>2029.5736873277228</v>
      </c>
      <c r="K168" s="36"/>
      <c r="L168" s="36"/>
      <c r="M168" s="36"/>
      <c r="N168" s="36"/>
      <c r="O168" s="32" t="s">
        <v>194</v>
      </c>
      <c r="P168" s="94">
        <v>55</v>
      </c>
    </row>
    <row r="169" spans="1:16" ht="15.75">
      <c r="A169" s="86" t="s">
        <v>419</v>
      </c>
      <c r="B169" s="19" t="s">
        <v>433</v>
      </c>
      <c r="C169" s="19"/>
      <c r="D169" s="111" t="s">
        <v>449</v>
      </c>
      <c r="E169" s="19" t="s">
        <v>62</v>
      </c>
      <c r="F169" s="87" t="s">
        <v>445</v>
      </c>
      <c r="G169" s="19">
        <v>1</v>
      </c>
      <c r="H169" s="20">
        <v>14.99</v>
      </c>
      <c r="I169" s="123">
        <f>H169*G169*$P$174*$P$176</f>
        <v>1266.8639141560022</v>
      </c>
      <c r="J169" s="34"/>
      <c r="K169" s="19"/>
      <c r="L169" s="19"/>
      <c r="M169" s="19"/>
      <c r="N169" s="19"/>
      <c r="O169" s="32" t="s">
        <v>195</v>
      </c>
      <c r="P169" s="94">
        <f>P168/P163</f>
        <v>0.21653543307086615</v>
      </c>
    </row>
    <row r="170" spans="1:16" ht="15.75">
      <c r="A170" s="86" t="s">
        <v>419</v>
      </c>
      <c r="B170" s="33" t="s">
        <v>436</v>
      </c>
      <c r="C170" s="19"/>
      <c r="D170" s="19"/>
      <c r="E170" s="19" t="s">
        <v>437</v>
      </c>
      <c r="F170" s="87" t="s">
        <v>450</v>
      </c>
      <c r="G170" s="19">
        <v>1</v>
      </c>
      <c r="H170" s="20">
        <v>39.99</v>
      </c>
      <c r="I170" s="123">
        <f>H170*G170*$P$174*$P$176</f>
        <v>3379.7123366977003</v>
      </c>
      <c r="J170" s="34"/>
      <c r="K170" s="72">
        <v>1750</v>
      </c>
      <c r="L170" s="19"/>
      <c r="M170" s="19"/>
      <c r="N170" s="19"/>
      <c r="O170" s="97" t="s">
        <v>192</v>
      </c>
      <c r="P170" s="95"/>
    </row>
    <row r="171" spans="1:16" ht="15.75">
      <c r="A171" s="96" t="s">
        <v>37</v>
      </c>
      <c r="B171" s="33" t="s">
        <v>451</v>
      </c>
      <c r="C171" s="19"/>
      <c r="D171" s="111" t="s">
        <v>452</v>
      </c>
      <c r="E171" s="19">
        <v>14</v>
      </c>
      <c r="F171" s="87" t="s">
        <v>453</v>
      </c>
      <c r="G171" s="19">
        <v>1</v>
      </c>
      <c r="H171" s="20">
        <v>49.99</v>
      </c>
      <c r="I171" s="34"/>
      <c r="J171" s="121">
        <f>H171*G171*$P$175*$P$176</f>
        <v>4389.8187057143805</v>
      </c>
      <c r="K171" s="19"/>
      <c r="L171" s="19"/>
      <c r="M171" s="19"/>
      <c r="N171" s="19"/>
      <c r="O171" s="32" t="s">
        <v>111</v>
      </c>
      <c r="P171" s="98">
        <f>(1-P169)*(1+P166)</f>
        <v>1.003237499608203</v>
      </c>
    </row>
    <row r="172" spans="1:16" ht="15">
      <c r="A172" s="86">
        <v>1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32" t="s">
        <v>112</v>
      </c>
      <c r="P172" s="98">
        <f>(1-P169)*(1+P167)</f>
        <v>1.04241072795466</v>
      </c>
    </row>
    <row r="173" spans="1:16" ht="15">
      <c r="A173" s="86">
        <v>1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97" t="s">
        <v>193</v>
      </c>
      <c r="P173" s="94"/>
    </row>
    <row r="174" spans="1:16" ht="15">
      <c r="A174" s="86">
        <v>1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32" t="s">
        <v>111</v>
      </c>
      <c r="P174" s="99">
        <f>1+P166</f>
        <v>1.280514195479817</v>
      </c>
    </row>
    <row r="175" spans="1:16" ht="15">
      <c r="A175" s="86">
        <v>1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32" t="s">
        <v>112</v>
      </c>
      <c r="P175" s="99">
        <f>1+P167</f>
        <v>1.3305141954798172</v>
      </c>
    </row>
    <row r="176" spans="1:16" ht="16.5" thickBot="1">
      <c r="A176" s="112">
        <v>1</v>
      </c>
      <c r="B176" s="88"/>
      <c r="C176" s="88"/>
      <c r="D176" s="113"/>
      <c r="E176" s="88"/>
      <c r="F176" s="89"/>
      <c r="G176" s="88"/>
      <c r="H176" s="90"/>
      <c r="I176" s="122"/>
      <c r="J176" s="122"/>
      <c r="K176" s="88"/>
      <c r="L176" s="88"/>
      <c r="M176" s="88"/>
      <c r="N176" s="88"/>
      <c r="O176" s="100" t="s">
        <v>118</v>
      </c>
      <c r="P176" s="101">
        <v>66</v>
      </c>
    </row>
    <row r="180" spans="1:7" ht="15.75">
      <c r="A180" s="41" t="s">
        <v>418</v>
      </c>
      <c r="E180" s="19"/>
      <c r="F180" s="79" t="s">
        <v>439</v>
      </c>
      <c r="G180" s="19"/>
    </row>
    <row r="181" spans="1:8" ht="15.75">
      <c r="A181" s="6" t="s">
        <v>31</v>
      </c>
      <c r="B181" s="25" t="s">
        <v>301</v>
      </c>
      <c r="D181" s="23" t="s">
        <v>93</v>
      </c>
      <c r="E181" s="19" t="s">
        <v>28</v>
      </c>
      <c r="F181" s="12" t="s">
        <v>313</v>
      </c>
      <c r="G181" s="19">
        <v>1</v>
      </c>
      <c r="H181" s="9">
        <v>11</v>
      </c>
    </row>
    <row r="182" spans="1:8" ht="15">
      <c r="A182" s="19" t="s">
        <v>54</v>
      </c>
      <c r="B182" s="15" t="s">
        <v>392</v>
      </c>
      <c r="E182" s="19" t="s">
        <v>28</v>
      </c>
      <c r="F182" s="68" t="s">
        <v>393</v>
      </c>
      <c r="G182" s="19">
        <v>1</v>
      </c>
      <c r="H182" s="9">
        <v>5.4</v>
      </c>
    </row>
  </sheetData>
  <sheetProtection formatCells="0" formatColumns="0" formatRows="0" insertColumns="0" insertRows="0" deleteColumns="0" deleteRows="0" sort="0"/>
  <autoFilter ref="A1:S176"/>
  <hyperlinks>
    <hyperlink ref="B6" r:id="rId1" display="https://www.victoriassecret.com/panties/shop-all-panties/lace-waist-shortie-panty-cotton-lingerie?ProductID=139971&amp;CatalogueType=OLS"/>
    <hyperlink ref="B7" r:id="rId2" display="https://www.victoriassecret.com/panties/shop-all-panties/lace-waist-shortie-panty-cotton-lingerie?ProductID=139971&amp;CatalogueType=OLS"/>
    <hyperlink ref="B8" r:id="rId3" display="https://www.victoriassecret.com/panties/shop-all-panties/lace-waist-shortie-panty-cotton-lingerie?ProductID=139971&amp;CatalogueType=OLS"/>
    <hyperlink ref="B9" r:id="rId4" display="https://www.victoriassecret.com/panties/shop-all-panties/lace-waist-shortie-panty-cotton-lingerie?ProductID=139971&amp;CatalogueType=OLS"/>
    <hyperlink ref="B10" r:id="rId5" display="https://www.victoriassecret.com/panties/shop-all-panties/lace-waist-shortie-panty-cotton-lingerie?ProductID=139971&amp;CatalogueType=OLS"/>
    <hyperlink ref="B14" r:id="rId6" display="https://www.victoriassecret.com/panties/shop-all-panties/lace-waist-shortie-panty-cotton-lingerie?ProductID=139971&amp;CatalogueType=OLS"/>
    <hyperlink ref="B3" r:id="rId7" display="https://www.victoriassecret.com/panties/3-for-33-styles/ultra-low-rise-cheeky-panty-the-lacie?ProductID=220542&amp;CatalogueType=OLS"/>
    <hyperlink ref="B17" r:id="rId8" display="https://www.victoriassecret.com/clothing/sale-on-fleece/the-hoodie?ProductID=201530&amp;CatalogueType=OLS."/>
    <hyperlink ref="B4" r:id="rId9" display="https://www.victoriassecret.com/panties/3-for-33-styles/hiphugger-panty-body-by-victoria?ProductID=226292&amp;CatalogueType=OLS"/>
    <hyperlink ref="B11" r:id="rId10" display="https://www.victoriassecret.com/panties/5-for-27-styles/high-leg-brief-panty-allover-lace-from-cotton-lingerie?ProductID=225098&amp;CatalogueType=OLS"/>
    <hyperlink ref="B15" r:id="rId11" display="https://www.victoriassecret.com/sale/swim/paisley-banded-low-rise-bottom-beach-sexy?ProductID=91203&amp;CatalogueType=OLS"/>
    <hyperlink ref="B57" r:id="rId12" display="https://www.victoriassecret.com/sale/clearancebras/multi-way-bra-dream-angels?ProductID=220040&amp;CatalogueType=OLS"/>
    <hyperlink ref="B56" r:id="rId13" display="https://www.victoriassecret.com/sale/clearancebras/lace-strappy-back-push-up-bra-very-sexy?ProductID=220695&amp;CatalogueType=OLS"/>
    <hyperlink ref="B58" r:id="rId14" display="https://www.victoriassecret.com/sale/clearancepanties/lace-waist-cheeky-panty-cotton-lingerie?ProductID=159103&amp;CatalogueType=OLS"/>
    <hyperlink ref="B55" r:id="rId15" display="https://www.victoriassecret.com/sale/clearancepanties/lace-cheeky-panty-very-sexy?ProductID=57694&amp;CatalogueType=OLS"/>
    <hyperlink ref="B54" r:id="rId16" display="https://www.victoriassecret.com/clothing/all-sale-and-specials/vs-slim-boyfriend-short?ProductID=213475&amp;CatalogueType=OLS"/>
    <hyperlink ref="B26" r:id="rId17" display="https://www.victoriassecret.com/panties/shop-all-panties/lace-trim-cheeky-panty-very-sexy?ProductID=220568&amp;CatalogueType=OLS"/>
    <hyperlink ref="B51" r:id="rId18" display="https://www.victoriassecret.com/sleepwear/pajamas/the-dreamer-henley-pajama?ProductID=199647&amp;CatalogueType=OLS"/>
    <hyperlink ref="B52" r:id="rId19" display="https://www.victoriassecret.com/sleepwear/pajamas/the-dreamer-henley-pajama?ProductID=199647&amp;CatalogueType=OLS"/>
    <hyperlink ref="B53" r:id="rId20" display="https://www.victoriassecret.com/sale/clearancebras/demi-bra-dream-angels?ProductID=220626&amp;CatalogueType=OLS"/>
    <hyperlink ref="B38" r:id="rId21" display="https://www.victoriassecret.com/sale/clearancebras/scandalous-balconet-push-up-bra-very-sexy?ProductID=223838&amp;CatalogueType=OLS"/>
    <hyperlink ref="B24" r:id="rId22" display="https://www.victoriassecret.com/sleepwear/pajamas/the-mayfair-tee-jama?ProductID=221987&amp;CatalogueType=OLS"/>
    <hyperlink ref="B27" r:id="rId23" display="https://www.victoriassecret.com/panties/3-for-33-styles/ultra-low-rise-cheeky-panty-the-lacie?ProductID=220542&amp;CatalogueType=OLS"/>
    <hyperlink ref="B28" r:id="rId24" display="https://www.victoriassecret.com/panties/3-for-33-styles/chantilly-lace-cheeky-panty-very-sexy?ProductID=215622&amp;CatalogueType=OLS"/>
    <hyperlink ref="B29" r:id="rId25" display="https://www.victoriassecret.com/panties/3-for-33-styles/chantilly-lace-cheeky-panty-very-sexy?ProductID=215622&amp;CatalogueType=OLS"/>
    <hyperlink ref="B25" r:id="rId26" display="https://www.victoriassecret.com/sleepwear/shop-all-sleep/lace-side-satin-slip-very-sexy?ProductID=198927&amp;CatalogueType=OLS"/>
    <hyperlink ref="B37" r:id="rId27" display="https://www.victoriassecret.com/sale/swim/paisley-banded-low-rise-bottom-beach-sexy?ProductID=91203&amp;CatalogueType=OLS"/>
    <hyperlink ref="B43" r:id="rId28" display="https://www.victoriassecret.com/pink/dorm-category-pillows/pillowcase-set?ProductID=224485&amp;CatalogueType=OLS"/>
    <hyperlink ref="B42" r:id="rId29" display="https://www.victoriassecret.com/sale/clearancebras/perfect-lace-strapless-bra-pink?ProductID=193602&amp;CatalogueType=OLS"/>
    <hyperlink ref="B41" r:id="rId30" display="https://www.victoriassecret.com/clothing/all-sale-and-specials/vs-slim-boyfriend-short?ProductID=213475&amp;CatalogueType=OLS"/>
    <hyperlink ref="B39" r:id="rId31" display="https://www.victoriassecret.com/victorias-secret-sport/all-tops/high-neck-tank-vs-sport?ProductID=199891&amp;CatalogueType=OLS"/>
    <hyperlink ref="B72" r:id="rId32" display="https://www.victoriassecret.com//sleepwear/color-cotton-and-lace-shop/lace-waist-hiphugger-panty-cotton-lingerie?ProductID=227332&amp;CatalogueType=OLS&amp;search=true"/>
    <hyperlink ref="B70" r:id="rId33" display="https://www.victoriassecret.com//pink/bras/personal-bra-boutique/demi-bra-cotton-lingerie?ProductID=224594&amp;CatalogueType=OLS&amp;search=true"/>
    <hyperlink ref="B71" r:id="rId34" display="https://www.victoriassecret.com/bras/buy-more-and-save-bras/perfect-coverage-bra-cotton-lingerie?ProductID=227701&amp;CatalogueType=OLS"/>
    <hyperlink ref="B73" r:id="rId35" display="https://www.victoriassecret.com//panties/new-arrivals/hiphugger-panty-cotton-lingerie?ProductID=227834&amp;CatalogueType=OLS&amp;search=true"/>
    <hyperlink ref="B74" r:id="rId36" display="https://www.victoriassecret.com/panties/5-for-27-styles/lace-waist-thong-panty-cotton-lingerie?ProductID=228100&amp;CatalogueType=OLS"/>
    <hyperlink ref="B75" r:id="rId37" display="https://www.victoriassecret.com/panties/5-for-27-styles/string-bikini-panty-cotton-lingerie?ProductID=228099&amp;CatalogueType=OLS"/>
    <hyperlink ref="B76" r:id="rId38" display="https://www.victoriassecret.com/panties/5-for-27-styles/v-string-panty-cotton-lingerie?ProductID=228074&amp;CatalogueType=OLS"/>
    <hyperlink ref="B82" r:id="rId39" display="https://www.victoriassecret.com/panties/5-for-27-styles/lace-waist-thong-panty-cotton-lingerie?ProductID=228100&amp;CatalogueType=OLS,"/>
    <hyperlink ref="B97" r:id="rId40" display="https://www.victoriassecret.com/sale/clearancepanties/fishnet-lace-up-cheeky-panty-very-sexy?ProductID=212187&amp;CatalogueType=OLS"/>
    <hyperlink ref="B98" r:id="rId41" display="https://www.victoriassecret.com/sale/clearancepanties/lace-trim-mini-bikini-pink?ProductID=223314&amp;CatalogueType=OLS"/>
    <hyperlink ref="B100" r:id="rId42" display="https://www.victoriassecret.com/sale/clearancepanties/lace-trim-cheekini-panty-dream-angels?ProductID=224990&amp;CatalogueType=OLS"/>
    <hyperlink ref="B139" r:id="rId43" display="https://www.victoriassecret.com/sale/clearancebras/multi-way-bra-dream-angels?ProductID=220040&amp;CatalogueType=OLS"/>
    <hyperlink ref="B140" r:id="rId44" display="https://www.victoriassecret.com/sale/clearancepanties/lace-cheeky-panty-very-sexy?ProductID=57694&amp;CatalogueType=OLS"/>
    <hyperlink ref="B108" r:id="rId45" display="https://www.victoriassecret.com/valentines-day/50-and-under-gifts/the-date-push-up-bra-pink?ProductID=176709&amp;CatalogueType=OLS"/>
    <hyperlink ref="B107" r:id="rId46" display="https://www.victoriassecret.com/valentines-day/50-and-under-gifts/the-date-no-show-cheekster-panty-pink?ProductID=228281&amp;CatalogueType=OLS"/>
    <hyperlink ref="B106" r:id="rId47" display="https://www.victoriassecret.com/bras/push-up/add-2-cups-push-up-bra-bombshell?ProductID=211852&amp;CatalogueType=OLS"/>
    <hyperlink ref="B129" r:id="rId48" display="https://www.victoriassecret.com/clothing/clear-ance/miniskirt?ProductID=126678&amp;CatalogueType=OLS"/>
    <hyperlink ref="B132" r:id="rId49" display="https://www.victoriassecret.com/clothing/clear-ance/velour-zip-hoodie?ProductID=211838&amp;CatalogueType=OLS"/>
    <hyperlink ref="B133" r:id="rId50" display="https://www.victoriassecret.com/clothing/clear-ance/velour-zip-hoodie?ProductID=207052&amp;CatalogueType=OLS"/>
    <hyperlink ref="B134" r:id="rId51" display="https://www.victoriassecret.com/clothing/clear-ance/velour-pant?ProductID=208186&amp;CatalogueType=OLS"/>
    <hyperlink ref="B138" r:id="rId52" display="https://www.victoriassecret.com/sale/bottoms-sale/the-most-loved-yoga-crop-pant?ProductID=219996&amp;CatalogueType=OLS"/>
    <hyperlink ref="B135" r:id="rId53" display="https://www.victoriassecret.com/clothing/clear-ance/maxi-bra-top-dress?ProductID=222660&amp;CatalogueType=OLS"/>
    <hyperlink ref="B137" r:id="rId54" display="https://www.victoriassecret.com/clothing/clear-ance/foldover-multi-way-maxi-dress?ProductID=214555&amp;CatalogueType=OLS"/>
    <hyperlink ref="B181" r:id="rId55" display="https://www.victoriassecret.com/bras/push-up/lace-trim-cheeky-panty-very-sexy?ProductID=228150&amp;CatalogueType=OLS"/>
    <hyperlink ref="B170" r:id="rId56" display="https://www.victoriassecret.com/swimwear/one-piece/unforgettable-one-piece-forever-sexy?ProductID=206508&amp;CatalogueType=OLS"/>
    <hyperlink ref="B163" r:id="rId57" display="https://www.victoriassecret.com/swimwear/very-sexy/the-itsy-very-sexy?ProductID=205083&amp;CatalogueType=OLS"/>
    <hyperlink ref="B164" r:id="rId58" display="https://www.victoriassecret.com/swimwear/shop-by-size/swing-racerback-tunic?ProductID=221817&amp;CatalogueType=OLS"/>
    <hyperlink ref="B165" r:id="rId59" display="https://www.victoriassecret.com/swimwear/shop-by-size/the-bombshell-add-2-cups-push-up-halter-bombshell-swim-tops?ProductID=226357&amp;CatalogueType=OLS"/>
    <hyperlink ref="B166" r:id="rId60" display="https://www.victoriassecret.com/swimwear/bandeau/the-knockout-bikini-very-sexy?ProductID=226512&amp;CatalogueType=OLS"/>
    <hyperlink ref="B167" r:id="rId61" display="https://www.victoriassecret.com/swimwear/bandeau/the-knockout-bandeau-very-sexy?ProductID=205483&amp;CatalogueType=OLS"/>
    <hyperlink ref="B158" r:id="rId62" display="https://www.victoriassecret.com/sale/clearancebras/demi-bra-the-t-shirt?ProductID=189150&amp;CatalogueType=OLS"/>
    <hyperlink ref="B159" r:id="rId63" display="https://www.victoriassecret.com/sleepwear/shop-all-sleep-mobile/the-fireside-long-jane-pajama?ProductID=215867&amp;CatalogueType=OLS"/>
  </hyperlinks>
  <printOptions/>
  <pageMargins left="0.7" right="0.7" top="0.75" bottom="0.75" header="0.3" footer="0.3"/>
  <pageSetup orientation="portrait" paperSize="9" r:id="rId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2015-01-22T06:50:52Z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