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185" windowWidth="25605" windowHeight="156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'Лист1'!$A$1:$S$251</definedName>
  </definedNames>
  <calcPr fullCalcOnLoad="1"/>
</workbook>
</file>

<file path=xl/sharedStrings.xml><?xml version="1.0" encoding="utf-8"?>
<sst xmlns="http://schemas.openxmlformats.org/spreadsheetml/2006/main" count="1245" uniqueCount="619">
  <si>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</si>
  <si>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</si>
  <si>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</si>
  <si>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</si>
  <si>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</si>
  <si>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</si>
  <si>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</si>
  <si>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</si>
  <si>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</si>
  <si>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</si>
  <si>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</si>
  <si>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https://www.victoriassecret.com/panties/shop-all-panties/lace-trim-cheeky-panty-very-sexy?ProductID=220568&amp;CatalogueType=OLS</t>
  </si>
  <si>
    <t>М</t>
  </si>
  <si>
    <t>VERY SEXY
LACE-TRIM CHEEKY PANTY</t>
  </si>
  <si>
    <t>https://www.victoriassecret.com/panties/shop-all-panties/lace-waist-shortie-panty-cotton-lingerie?ProductID=139971&amp;CatalogueType=OLS</t>
  </si>
  <si>
    <t>COTTON LINGERIE
LACE-WAIST SHORTIE PANTY</t>
  </si>
  <si>
    <t>https://www.victoriassecret.com/sleepwear/pajamas/the-dreamer-henley-pajama?ProductID=199647&amp;CatalogueType=OLS</t>
  </si>
  <si>
    <t>THE DREAMER HENLEY PAJAMA</t>
  </si>
  <si>
    <t>DREAM ANGELS
DEMI BRA</t>
  </si>
  <si>
    <t>36C</t>
  </si>
  <si>
    <t>https://www.victoriassecret.com/sale/clearancebras/demi-bra-dream-angels?ProductID=220626&amp;CatalogueType=OLS</t>
  </si>
  <si>
    <t>VERY SEXY
SCANDALOUS BALCONET PUSH-UP BRA</t>
  </si>
  <si>
    <t>https://www.victoriassecret.com/sale/clearancebras/scandalous-balconet-push-up-bra-very-sexy?ProductID=223838&amp;CatalogueType=OLS</t>
  </si>
  <si>
    <t>34B</t>
  </si>
  <si>
    <t>https://www.victoriassecret.com/sleepwear/pajamas/the-mayfair-tee-jama?ProductID=221987&amp;CatalogueType=OLS</t>
  </si>
  <si>
    <t>NEW! THE MAYFAIR TEE-JAMA</t>
  </si>
  <si>
    <t>THE LACIE
ULTRA-LOW RISE CHEEKY PANTY</t>
  </si>
  <si>
    <t>https://www.victoriassecret.com/panties/3-for-33-styles/ultra-low-rise-cheeky-panty-the-lacie?ProductID=220542&amp;CatalogueType=OLS</t>
  </si>
  <si>
    <t>S</t>
  </si>
  <si>
    <t>VERY SEXY
CHANTILLY LACE CHEEKY PANTY</t>
  </si>
  <si>
    <t>https://www.victoriassecret.com/panties/3-for-33-styles/chantilly-lace-cheeky-panty-very-sexy?ProductID=215622&amp;CatalogueType=OLS</t>
  </si>
  <si>
    <t>Neff241288</t>
  </si>
  <si>
    <t>DREAM ANGELS
MULTI-WAY BRA</t>
  </si>
  <si>
    <t>Black/Ivory Cross Dye</t>
  </si>
  <si>
    <t>https://www.victoriassecret.com/sale/clearancebras/multi-way-bra-dream-angels?ProductID=220040&amp;CatalogueType=OLS</t>
  </si>
  <si>
    <t>М regular</t>
  </si>
  <si>
    <t>https://www.victoriassecret.com/panties/3-for-33-styles/hiphugger-panty-body-by-victoria?ProductID=226292&amp;CatalogueType=OLS</t>
  </si>
  <si>
    <t>Svetlana.Kulkova</t>
  </si>
  <si>
    <t>Daisy Print (3VB)</t>
  </si>
  <si>
    <t>L</t>
  </si>
  <si>
    <t>JH-334-621 </t>
  </si>
  <si>
    <t>https://www.victoriassecret.com/victorias-secret-sport/all-tops/high-neck-tank-vs-sport?ProductID=199891&amp;CatalogueType=OLS</t>
  </si>
  <si>
    <t>Black Pearl/Animal Mesh (3VG)</t>
  </si>
  <si>
    <t>JH-322-274</t>
  </si>
  <si>
    <t>https://www.victoriassecret.com/panties/5-for-27-styles/high-leg-brief-panty-allover-lace-from-cotton-lingerie?ProductID=225098&amp;CatalogueType=OLS</t>
  </si>
  <si>
    <t>Pink Rocket (G38)</t>
  </si>
  <si>
    <t>JH-322-508 </t>
  </si>
  <si>
    <t>https://www.victoriassecret.com/panties/5-for-27-styles/lace-cheekster-panty-pink?ProductID=195899&amp;CatalogueType=OLS</t>
  </si>
  <si>
    <t>JH-301-877</t>
  </si>
  <si>
    <t>Buff With Peach (B15)</t>
  </si>
  <si>
    <t>https://www.victoriassecret.com/bras/bra-sale/hiphugger-panty-cotton-lingerie?ProductID=216941&amp;CatalogueType=OLS</t>
  </si>
  <si>
    <t>JH-313-838</t>
  </si>
  <si>
    <t>Colorful Leopard (43H)</t>
  </si>
  <si>
    <t>https://www.victoriassecret.com/sale/clearancebras/perfect-lace-strapless-bra-pink?ProductID=193602&amp;CatalogueType=OLS</t>
  </si>
  <si>
    <t>Airis*</t>
  </si>
  <si>
    <t>White (L20)</t>
  </si>
  <si>
    <t>JI-319-530</t>
  </si>
  <si>
    <t>JH-324-350</t>
  </si>
  <si>
    <t>https://www.victoriassecret.com/pink/dorm-category-pillows/pillowcase-set?ProductID=224485&amp;CatalogueType=OLS</t>
  </si>
  <si>
    <t>Berry Ikat (5Z6)</t>
  </si>
  <si>
    <t>OS</t>
  </si>
  <si>
    <t>https://www.victoriassecret.com/sale/swim/paisley-banded-low-rise-bottom-beach-sexy?ProductID=91203&amp;CatalogueType=OLS</t>
  </si>
  <si>
    <t>M</t>
  </si>
  <si>
    <t>Dark Multi Paisley (48V)</t>
  </si>
  <si>
    <t>S.R</t>
  </si>
  <si>
    <t>https://www.victoriassecret.com/sleepwear/shop-all-sleep/lace-side-satin-slip-very-sexy?ProductID=198927&amp;CatalogueType=OLS</t>
  </si>
  <si>
    <t>Neon Nectar (39S)</t>
  </si>
  <si>
    <t>Neon Nectar Lace W/ Cut Out Back (39S)</t>
  </si>
  <si>
    <t>VERY SEX LACE-SIDE SATIN SLIP </t>
  </si>
  <si>
    <t>VERY SEXY PUSH-UP BRA </t>
  </si>
  <si>
    <t>https://www.victoriassecret.com/bras/shop-all-bras/push-up-bra-very-sexy?ProductID=220197&amp;CatalogueType=OLS</t>
  </si>
  <si>
    <t>https://www.victoriassecret.com/sale/clearancepanties/lace-cheeky-panty-very-sexy?ProductID=57694&amp;CatalogueType=OLS</t>
  </si>
  <si>
    <t>Nude (DJ5)</t>
  </si>
  <si>
    <t xml:space="preserve">VERY SEXYLACE CHEEKY PANTY </t>
  </si>
  <si>
    <t>JI-290-255</t>
  </si>
  <si>
    <t>https://www.victoriassecret.com/clothing/sale-on-fleece/the-hoodie?ProductID=201530&amp;CatalogueType=OLS.</t>
  </si>
  <si>
    <t>JH-319-249</t>
  </si>
  <si>
    <t>Lu Lu</t>
  </si>
  <si>
    <t>https://www.victoriassecret.com/sale/clearancepanties/lace-waist-cheeky-panty-cotton-lingerie?ProductID=159103&amp;CatalogueType=OLS</t>
  </si>
  <si>
    <t>Yliano4ka</t>
  </si>
  <si>
    <t xml:space="preserve">С06 или 3WZ </t>
  </si>
  <si>
    <t>JI-315-641</t>
  </si>
  <si>
    <t>https://www.victoriassecret.com/sale/clearancebras/lace-strappy-back-push-up-bra-very-sexy?ProductID=220695&amp;CatalogueType=OLS</t>
  </si>
  <si>
    <t>JI-324-522</t>
  </si>
  <si>
    <t>ponka100</t>
  </si>
  <si>
    <t>Studded Heart/Black (6SH)</t>
  </si>
  <si>
    <t>https://www.victoriassecret.com/swimwear/specials/paisley-push-up-halter-beach-sexy?ProductID=189717&amp;CatalogueType=OLS</t>
  </si>
  <si>
    <t>JH-280-258</t>
  </si>
  <si>
    <t>Multicolor Neon (Y89)</t>
  </si>
  <si>
    <t>JH-280-406</t>
  </si>
  <si>
    <t>АленаЧ</t>
  </si>
  <si>
    <t>JH-325-079</t>
  </si>
  <si>
    <t>Bright Cherry Jingle Bell (E51)</t>
  </si>
  <si>
    <t>JH-325-119</t>
  </si>
  <si>
    <t>JH-304-355</t>
  </si>
  <si>
    <t>White (DK9)</t>
  </si>
  <si>
    <t>Light Nude (608)</t>
  </si>
  <si>
    <t>Estimated Ship: Feb. 14</t>
  </si>
  <si>
    <t>Ink Blot (K95)</t>
  </si>
  <si>
    <t>Estimated Ship: Feb. 13</t>
  </si>
  <si>
    <t>Black (DL3)</t>
  </si>
  <si>
    <t>Estimated Ship: Jan. 20</t>
  </si>
  <si>
    <t>Estimated Ship: Feb. 12</t>
  </si>
  <si>
    <t>Bright Cherry (3YU)</t>
  </si>
  <si>
    <t>JH-294-513</t>
  </si>
  <si>
    <t>JH-327-238</t>
  </si>
  <si>
    <t>Order Date: 1/8/2015</t>
  </si>
  <si>
    <t>JH-311-282</t>
  </si>
  <si>
    <t>https://www.victoriassecret.com/clothing/all-sale-and-specials/vs-slim-boyfriend-short?ProductID=213475&amp;CatalogueType=OLS</t>
  </si>
  <si>
    <t>Tie-Dye (DR7)</t>
  </si>
  <si>
    <t>доставка</t>
  </si>
  <si>
    <t>итог.% предоплата</t>
  </si>
  <si>
    <t>итог.% постоплата</t>
  </si>
  <si>
    <t>скидка=22%</t>
  </si>
  <si>
    <t>итого=заказ+доставка-скидка</t>
  </si>
  <si>
    <t>заказ за вычетом скидки</t>
  </si>
  <si>
    <t>доставка+орг% по предоплате</t>
  </si>
  <si>
    <t>доставка+орг% по постоплате</t>
  </si>
  <si>
    <t>предварительный курс $</t>
  </si>
  <si>
    <t>ВЫКУПЛЕНО 8 ЯНВАРЯ</t>
  </si>
  <si>
    <t>Order Date: 1/9/2015</t>
  </si>
  <si>
    <t>JH-331-127</t>
  </si>
  <si>
    <t>M.R</t>
  </si>
  <si>
    <t>Iris/Sunny Plaid (4HW)</t>
  </si>
  <si>
    <t>JH-325-123</t>
  </si>
  <si>
    <t>Iconic Stripes Prints (HC8)</t>
  </si>
  <si>
    <t>JH-317-989</t>
  </si>
  <si>
    <t>Brilliant Purple/Harbor Blue Cross Dye (3VT)</t>
  </si>
  <si>
    <t>JH-329-616</t>
  </si>
  <si>
    <t>Silver Bay (4B8)</t>
  </si>
  <si>
    <t>https://www.victoriassecret.com/panties/3-for-33-styles/dot-mesh-cheeky-panty-very-sexy?ProductID=218680&amp;CatalogueType=OLS</t>
  </si>
  <si>
    <t>JH-329-613</t>
  </si>
  <si>
    <t>Lullaby Pink (S36)</t>
  </si>
  <si>
    <t>Estimated Ship: Jan. 24</t>
  </si>
  <si>
    <t>https://www.victoriassecret.com/panties/5-for-27-styles/itsy-panty-cotton-lingerie?ProductID=220278&amp;CatalogueType=OLS</t>
  </si>
  <si>
    <t>JH-326-924</t>
  </si>
  <si>
    <t>Pink Stripe (3UZ)</t>
  </si>
  <si>
    <t>Pink Stripe Logo Print (AN4)</t>
  </si>
  <si>
    <t>https://www.victoriassecret.com/panties/5-for-27-styles/cheekster-panty-pink?ProductID=213473&amp;CatalogueType=OLS</t>
  </si>
  <si>
    <t>JH-301-876</t>
  </si>
  <si>
    <t>Natural Leopard (4RF)</t>
  </si>
  <si>
    <t>JH-317-343</t>
  </si>
  <si>
    <t>Black (093)</t>
  </si>
  <si>
    <t>https://www.victoriassecret.com//pink/panties/tropical-lace-cheekster-panty-pink?ProductID=218658&amp;CatalogueType=OLS&amp;search=true</t>
  </si>
  <si>
    <t>JH-328-917</t>
  </si>
  <si>
    <t>Blue Tie Dye (2CN)</t>
  </si>
  <si>
    <t>https://www.victoriassecret.com/pink/new-arrivals/varsity-hoodie-pink?ProductID=220549&amp;CatalogueType=OLS</t>
  </si>
  <si>
    <t>JH-330-892</t>
  </si>
  <si>
    <t>Blue (C45)</t>
  </si>
  <si>
    <t>JH-294-514</t>
  </si>
  <si>
    <t>JI-332-577</t>
  </si>
  <si>
    <t>Inkblot (J84)</t>
  </si>
  <si>
    <t>https://www.victoriassecret.com/clothing/clear-ance/supermodel-slim-pant-victorias-secret-sport?ProductID=223907&amp;CatalogueType=OLS&amp;swatchImage=4VX</t>
  </si>
  <si>
    <t>JH-322-310</t>
  </si>
  <si>
    <t>L.S</t>
  </si>
  <si>
    <t>Grey Animal Print Mesh (3VG)</t>
  </si>
  <si>
    <t>34AA</t>
  </si>
  <si>
    <t>https://www.victoriassecret.com/catalogue/catalogue/the-cotton-mayfair-pajama?ProductID=217939&amp;CatalogueType=OLS&amp;cqo=true&amp;cqoCat=SL</t>
  </si>
  <si>
    <t>SL-294-676</t>
  </si>
  <si>
    <t>Navy Floral Dot (3NU)</t>
  </si>
  <si>
    <t>Таша С</t>
  </si>
  <si>
    <t>https://www.victoriassecret.com/sleepwear/sale-and-clearance/one-size-sexy-cami?ProductID=163414&amp;CatalogueType=OLS</t>
  </si>
  <si>
    <t>JH-311-459 </t>
  </si>
  <si>
    <t>White (092)</t>
  </si>
  <si>
    <t>ариша11</t>
  </si>
  <si>
    <t>https://www.victoriassecret.com/clothing/all-sale-and-specials/textured-zip-cardigan-a-kiss-of-cashmere?ProductID=201540&amp;CatalogueType=OLS</t>
  </si>
  <si>
    <t>JH-319-138</t>
  </si>
  <si>
    <t>Medium Heather Grey Texture (5QD)</t>
  </si>
  <si>
    <t>https://www.victoriassecret.com/clothing/bottoms-sale/full-miniskirt?ProductID=164998&amp;CatalogueType=OLS</t>
  </si>
  <si>
    <t>JH-310-543</t>
  </si>
  <si>
    <t>American Blue (4F9)</t>
  </si>
  <si>
    <t>https://www.victoriassecret.com/sale/clearancebras/limited-edition-lace-strappy-push-up-bra-very-sexy?ProductID=223893&amp;CatalogueType=OLS</t>
  </si>
  <si>
    <t>JI-332-582</t>
  </si>
  <si>
    <t>Inkblot (4B3)</t>
  </si>
  <si>
    <t>https://www.victoriassecret.com/sale/clearancebras/limited-edition-push-up-bra?ProductID=220692&amp;CatalogueType=OLS</t>
  </si>
  <si>
    <t>JI-324-518</t>
  </si>
  <si>
    <t>Vanilla (755)</t>
  </si>
  <si>
    <t>m.n</t>
  </si>
  <si>
    <t>https://www.victoriassecret.com/sale/clearancepanties/lace-waist-cheeky-panty-cotton-lingerie?ProductID=159103&amp;CatalogueType=OLS&amp;swatchImage=BW9</t>
  </si>
  <si>
    <t>California Coral (BW9)</t>
  </si>
  <si>
    <t>JH-321-635</t>
  </si>
  <si>
    <t>Navy/ Bright Pink Lurex Plaid (GH2)</t>
  </si>
  <si>
    <t>Victoria Pink/ Pink Lurex Plaid (3UF)</t>
  </si>
  <si>
    <t>JI-328-797</t>
  </si>
  <si>
    <t>Iconic Stripe Neckline Lace (v29)</t>
  </si>
  <si>
    <t>ВЫКУПЛЕНО 9 ЯНВАРЯ</t>
  </si>
  <si>
    <t>Blue Ombre</t>
  </si>
  <si>
    <t>нет в наличии</t>
  </si>
  <si>
    <t>32C</t>
  </si>
  <si>
    <t>Ignited (2FD) or any color</t>
  </si>
  <si>
    <t>JI-323-698</t>
  </si>
  <si>
    <t>итог.сумма заказа</t>
  </si>
  <si>
    <t>неклиранс</t>
  </si>
  <si>
    <t>клиранс</t>
  </si>
  <si>
    <t>скидка с неклиранса</t>
  </si>
  <si>
    <t>скидка с неклиранса%</t>
  </si>
  <si>
    <t>https://www.victoriassecret.com/clothing/clear-ance/the-relaxed-blazer-easy-mixers?ProductID=198108&amp;CatalogueType=OLS</t>
  </si>
  <si>
    <t>JH-311-043</t>
  </si>
  <si>
    <t>Berry Stained (66G)</t>
  </si>
  <si>
    <t>Dianaaa</t>
  </si>
  <si>
    <t>Order Date: 1/14/2015</t>
  </si>
  <si>
    <t>https://www.victoriassecret.com/panties/shop-all-panties/cheekini-panty-body-by-victoria?ProductID=220876&amp;CatalogueType=OLS</t>
  </si>
  <si>
    <t>JH-334-624</t>
  </si>
  <si>
    <t>Pink Dot Print (HA9)</t>
  </si>
  <si>
    <t>https://www.victoriassecret.com/panties/shop-all-panties/cutout-fishnet-cheeky-panty-very-sexy?ProductID=221881&amp;CatalogueType=OLS</t>
  </si>
  <si>
    <t>JH-330-567</t>
  </si>
  <si>
    <t>Seychelles (2AV)</t>
  </si>
  <si>
    <t>https://www.victoriassecret.com/panties/3-for-33-styles/perfect-coverage-bra-body-by-victoria?ProductID=225180&amp;CatalogueType=OLS</t>
  </si>
  <si>
    <t>JH-331-519 </t>
  </si>
  <si>
    <t>38C</t>
  </si>
  <si>
    <t>Navy Daisies (3VB)</t>
  </si>
  <si>
    <t>https://www.victoriassecret.com/sleepwear/new-arrivals/kimono-very-sexy?ProductID=182594&amp;CatalogueType=OLS</t>
  </si>
  <si>
    <t>JH-335-306</t>
  </si>
  <si>
    <t>S/M</t>
  </si>
  <si>
    <t>Neon Nector (39S)</t>
  </si>
  <si>
    <t>https://www.victoriassecret.com//pink/bras/personal-bra-boutique/demi-bra-cotton-lingerie?ProductID=224594&amp;CatalogueType=OLS&amp;search=true</t>
  </si>
  <si>
    <t>JH-327-448</t>
  </si>
  <si>
    <t>38D</t>
  </si>
  <si>
    <t>Hazy Heather Patchwork (38H)</t>
  </si>
  <si>
    <t>https://www.victoriassecret.com/bras/buy-more-and-save-bras/perfect-coverage-bra-cotton-lingerie?ProductID=227701&amp;CatalogueType=OLS</t>
  </si>
  <si>
    <t>JH-324-728</t>
  </si>
  <si>
    <t>Black/White Stripe Strappy Back (3D6)</t>
  </si>
  <si>
    <t>К@лерия</t>
  </si>
  <si>
    <t>https://www.victoriassecret.com//sleepwear/color-cotton-and-lace-shop/lace-waist-hiphugger-panty-cotton-lingerie?ProductID=227332&amp;CatalogueType=OLS&amp;search=true</t>
  </si>
  <si>
    <t>JH-327-959</t>
  </si>
  <si>
    <t>Black Chevron (M82)</t>
  </si>
  <si>
    <t>https://www.victoriassecret.com//panties/new-arrivals/hiphugger-panty-cotton-lingerie?ProductID=227834&amp;CatalogueType=OLS&amp;search=true</t>
  </si>
  <si>
    <t>JH-322-516</t>
  </si>
  <si>
    <t>Black And White Strappy (3D6)</t>
  </si>
  <si>
    <t>https://www.victoriassecret.com/panties/5-for-27-styles/lace-waist-thong-panty-cotton-lingerie?ProductID=228100&amp;CatalogueType=OLS</t>
  </si>
  <si>
    <t>JH-313-901</t>
  </si>
  <si>
    <t>Black Stripe (3W6)</t>
  </si>
  <si>
    <t>https://www.victoriassecret.com/panties/5-for-27-styles/string-bikini-panty-cotton-lingerie?ProductID=228099&amp;CatalogueType=OLS</t>
  </si>
  <si>
    <t>JH-313-898</t>
  </si>
  <si>
    <t>Black/White Stripe (3W6)</t>
  </si>
  <si>
    <t>https://www.victoriassecret.com/panties/5-for-27-styles/v-string-panty-cotton-lingerie?ProductID=228074&amp;CatalogueType=OLS</t>
  </si>
  <si>
    <t>JH-313-837</t>
  </si>
  <si>
    <t>https://www.victoriassecret.com/valentines-day/50-and-under-gifts/love-addict-deep-softening-body-butter-vs-fantasies?ProductID=225092&amp;CatalogueType=OLS</t>
  </si>
  <si>
    <t>JH-335-618</t>
  </si>
  <si>
    <t>Love Addict (7A3)</t>
  </si>
  <si>
    <t>https://www.victoriassecret.com/beauty/vs-fantasies-bodycare-specials/secret-escape-body-butter-vs-fantasies?ProductID=195052&amp;CatalogueType=OLS</t>
  </si>
  <si>
    <t>JH-328-006</t>
  </si>
  <si>
    <t>Secret Escape (PMF)</t>
  </si>
  <si>
    <t>https://www.victoriassecret.com/beauty/vs-fantasies-bodycare-specials/aqua-kiss-deep-softening-body-butter-vs-fantasies?ProductID=154946&amp;CatalogueType=OLS</t>
  </si>
  <si>
    <t>JH-317-848</t>
  </si>
  <si>
    <t>Aqua Kiss (96F)</t>
  </si>
  <si>
    <t>https://www.victoriassecret.com/panties/5-for-27-styles/lace-waist-thong-panty-cotton-lingerie?ProductID=228100&amp;CatalogueType=OLS,</t>
  </si>
  <si>
    <t>Black Pearl (U01)</t>
  </si>
  <si>
    <t>https://www.victoriassecret.com/sale/tops-and-tees/strappy-ribbed-tank?ProductID=207853&amp;CatalogueType=OLS</t>
  </si>
  <si>
    <t>JH-325-161</t>
  </si>
  <si>
    <t>Grey Stripe (U07)</t>
  </si>
  <si>
    <t>Каплина Татьяна</t>
  </si>
  <si>
    <t>https://www.victoriassecret.com/sale/swim/strappy-add-2-cups-push-up-halter-bombshell-swim-tops?ProductID=206231&amp;CatalogueType=OLS</t>
  </si>
  <si>
    <t>JH-326-858</t>
  </si>
  <si>
    <t>34A</t>
  </si>
  <si>
    <t>Pink Feather/Animal (5ZB)</t>
  </si>
  <si>
    <t>https://www.victoriassecret.com/sale/swim/strappy-string-bottom-very-sexy?ProductID=207001&amp;CatalogueType=OLS</t>
  </si>
  <si>
    <t>JH-299-007</t>
  </si>
  <si>
    <t>Juliettt</t>
  </si>
  <si>
    <t>https://www.victoriassecret.com/sale/swim/low-rise-bottom-very-sexy?ProductID=187974&amp;CatalogueType=OLS</t>
  </si>
  <si>
    <t>JH-320-152</t>
  </si>
  <si>
    <t>Coral Blaze (57Z)</t>
  </si>
  <si>
    <t>stellar81</t>
  </si>
  <si>
    <t>https://www.victoriassecret.com/sale/clearancebras/strappy-back-push-up-bra-very-sexy?ProductID=220888&amp;CatalogueType=OLS</t>
  </si>
  <si>
    <t>JI-323-000</t>
  </si>
  <si>
    <t>Euphoria Pink Beaded (416)</t>
  </si>
  <si>
    <t>Carnival Blue (J69)</t>
  </si>
  <si>
    <t>https://www.victoriassecret.com/sleepwear/sale-and-clearance/lace-chiffon-slip-dream-angels?ProductID=224579&amp;CatalogueType=OLS</t>
  </si>
  <si>
    <t>JH-333-805</t>
  </si>
  <si>
    <t>Pink Cocktail (B68)</t>
  </si>
  <si>
    <t>https://www.victoriassecret.com/clothing/all-sale-and-specials/vs-high-waist-short?ProductID=181851&amp;CatalogueType=OLS,</t>
  </si>
  <si>
    <t>JH-315-931</t>
  </si>
  <si>
    <t>Moonlight Angel (3KP)</t>
  </si>
  <si>
    <t>ВЫКУПЛЕНО 14 ЯНВАРЯ</t>
  </si>
  <si>
    <t>Mashule4ka</t>
  </si>
  <si>
    <t>https://www.victoriassecret.com/sale/clearancepanties/fishnet-lace-up-cheeky-panty-very-sexy?ProductID=212187&amp;CatalogueType=OLS</t>
  </si>
  <si>
    <t>JI-331-736</t>
  </si>
  <si>
    <t>Fishnet Lace-Up Cheeky Panty</t>
  </si>
  <si>
    <t>https://www.victoriassecret.com/sale/clearancepanties/lace-trim-mini-bikini-pink?ProductID=223314&amp;CatalogueType=OLS</t>
  </si>
  <si>
    <t>Lace Trim Mini Bikini</t>
  </si>
  <si>
    <t>JI-332-726</t>
  </si>
  <si>
    <t>Heather Silver and Mint </t>
  </si>
  <si>
    <t>https://www.victoriassecret.com/sale/clearancepanties/seamless-thong-panty-pink?ProductID=223301&amp;CatalogueType=OLS</t>
  </si>
  <si>
    <t>Seamless Thong Panty</t>
  </si>
  <si>
    <t>JI-332-638</t>
  </si>
  <si>
    <t>black/white stripe </t>
  </si>
  <si>
    <t>https://www.victoriassecret.com/sale/clearancepanties/lace-trim-cheekini-panty-dream-angels?ProductID=224990&amp;CatalogueType=OLS</t>
  </si>
  <si>
    <t>Lace-Trim Cheekini Panty</t>
  </si>
  <si>
    <t>JI-331-801</t>
  </si>
  <si>
    <t>frosted iris </t>
  </si>
  <si>
    <t>https://www.victoriassecret.com/sale/clearancepanties/cheekster-panty-pink?ProductID=223311&amp;CatalogueType=OLS</t>
  </si>
  <si>
    <t>Cheekster Panty</t>
  </si>
  <si>
    <t>JI-332-712</t>
  </si>
  <si>
    <t>plum cake</t>
  </si>
  <si>
    <t>https://www.victoriassecret.com/sale/clearancepanties/lace-waist-cheeky-panty-cotton-lingerie?ProductID=159103&amp;CatalogueType=OLS,</t>
  </si>
  <si>
    <t>Citrus (2ZA)</t>
  </si>
  <si>
    <t>https://www.victoriassecret.com/sale/clearancepanties/lace-waist-cheeky-panty-cotton-lingerie?ProductID=179493&amp;CatalogueType=OLS</t>
  </si>
  <si>
    <t>JI-315-658</t>
  </si>
  <si>
    <t>Ombre Geo (DC6)  or Citrus (N05)</t>
  </si>
  <si>
    <t>союз</t>
  </si>
  <si>
    <t>https://www.victoriassecret.com/bras/push-up/add-2-cups-push-up-bra-bombshell?ProductID=211852&amp;CatalogueType=OLS</t>
  </si>
  <si>
    <t>https://www.victoriassecret.com/bras/push-up/lace-trim-cheeky-panty-very-sexy?ProductID=228150&amp;CatalogueType=OLS</t>
  </si>
  <si>
    <t>https://www.victoriassecret.com/valentines-day/50-and-under-gifts/the-date-no-show-cheekster-panty-pink?ProductID=228281&amp;CatalogueType=OLS</t>
  </si>
  <si>
    <t>https://www.victoriassecret.com/valentines-day/50-and-under-gifts/the-date-push-up-bra-pink?ProductID=176709&amp;CatalogueType=OLS</t>
  </si>
  <si>
    <t>ТН</t>
  </si>
  <si>
    <t>трусы</t>
  </si>
  <si>
    <t>JI-335-151</t>
  </si>
  <si>
    <t>Ink blot (J84)</t>
  </si>
  <si>
    <t>Iconic stripe (v29)</t>
  </si>
  <si>
    <t>Pirouette Pink Fishnet/black (3gh)</t>
  </si>
  <si>
    <t>пристрой</t>
  </si>
  <si>
    <t>JH-330-803</t>
  </si>
  <si>
    <t>Floral Ribbon Slot (48T)</t>
  </si>
  <si>
    <t>Pirouette Pink (2PT)</t>
  </si>
  <si>
    <t>JH-332-254</t>
  </si>
  <si>
    <t>Neon Purple (2SK)</t>
  </si>
  <si>
    <t>JH-304-323</t>
  </si>
  <si>
    <t>Sassy Berry (2SK)</t>
  </si>
  <si>
    <t>https://www.victoriassecret.com//swimwear/shop-bra-sized-styles/the-high-tie-halter-beach-sexy?ProductID=205315&amp;CatalogueType=OLS&amp;search=true</t>
  </si>
  <si>
    <t>THE HIGH-TIE HALTER</t>
  </si>
  <si>
    <t>JH-307-654</t>
  </si>
  <si>
    <t>36С</t>
  </si>
  <si>
    <t>Little Leopard (58K)</t>
  </si>
  <si>
    <t>https://www.victoriassecret.com//swimwear/bottoms-guide/the-teeny-bikini-beach-sexy?ProductID=215883&amp;CatalogueType=OLS&amp;search=true</t>
  </si>
  <si>
    <t>THE TEENY BIKINI</t>
  </si>
  <si>
    <t>JH-324-644</t>
  </si>
  <si>
    <r>
      <rPr>
        <b/>
        <sz val="11"/>
        <color indexed="10"/>
        <rFont val="Calibri"/>
        <family val="2"/>
      </rPr>
      <t>окончательный</t>
    </r>
    <r>
      <rPr>
        <sz val="11"/>
        <rFont val="Calibri"/>
        <family val="2"/>
      </rPr>
      <t xml:space="preserve"> курс $</t>
    </r>
  </si>
  <si>
    <t>Оплаты</t>
  </si>
  <si>
    <t>Order Date: 1/17/2015</t>
  </si>
  <si>
    <t>https://www.victoriassecret.com/valentines-day/valentines-day-boutique/push-up-bra-dream-angels?ProductID=228250&amp;CatalogueType=OLS</t>
  </si>
  <si>
    <t>JH-330-078</t>
  </si>
  <si>
    <t>White Metallic Lace (DJ4)</t>
  </si>
  <si>
    <t>https://www.victoriassecret.com/beauty/vs-fantasies-bodycare-specials/love-addict-deep-softening-body-butter-vs-fantasies?ProductID=225092&amp;CatalogueType=OLS</t>
  </si>
  <si>
    <t>https://www.victoriassecret.com/valentines-day/50-and-under-gifts/low-rise-bikini-panty-cotton-lingerie?ProductID=227958&amp;CatalogueType=OLS</t>
  </si>
  <si>
    <t>JH-315-276</t>
  </si>
  <si>
    <t>Sweetheart Print (4PC)</t>
  </si>
  <si>
    <t>https://www.victoriassecret.com//panties/everyday-perfect-hidden/string-bikini-panty-cotton-lingerie?ProductID=227960&amp;CatalogueType=OLS&amp;search=true</t>
  </si>
  <si>
    <t>JH-329-700</t>
  </si>
  <si>
    <t>Sunset Rainbow Heather (72R)</t>
  </si>
  <si>
    <t>https://www.victoriassecret.com//panties/cotton-panties/lace-waist-brief-panty-cotton-lingerie?ProductID=227345&amp;CatalogueType=OLS&amp;search=true</t>
  </si>
  <si>
    <t>JH-335-103</t>
  </si>
  <si>
    <t>Swell Leopard (3TZ)</t>
  </si>
  <si>
    <t>https://www.victoriassecret.com/clothing/clear-ance/ribbed-double-v-tunic-sweater-a-kiss-of-cashmere?ProductID=201557&amp;CatalogueType=OLS</t>
  </si>
  <si>
    <t>JH-319-382</t>
  </si>
  <si>
    <t>Charcoal Heather Grey Texture (630)</t>
  </si>
  <si>
    <t>https://www.victoriassecret.com/sale/clothing/fleece-crop-top?ProductID=203570&amp;CatalogueType=OLS</t>
  </si>
  <si>
    <t>JH-325-388</t>
  </si>
  <si>
    <t>Heather Grey (3UY)</t>
  </si>
  <si>
    <t>https://www.victoriassecret.com/victorias-secret-sport/clearance/the-player-by-victoriarsquos-secret-racerback-sport-bra-victorias-secret-sport?ProductID=226515&amp;CatalogueType=OLS</t>
  </si>
  <si>
    <t>JH-300-797</t>
  </si>
  <si>
    <t>Purple Rose (43V)</t>
  </si>
  <si>
    <t>https://www.victoriassecret.com/victorias-secret-sport/clearance/the-player-by-victorias-secret-cami-sport-bra-victorias-secret-sport?ProductID=213461&amp;CatalogueType=OLS</t>
  </si>
  <si>
    <t>JH-300-793</t>
  </si>
  <si>
    <t>Carnival (66H)</t>
  </si>
  <si>
    <t>https://www.victoriassecret.com/victorias-secret-sport/clearance/the-player-by-victoriarsquos-secret-racerback-sport-bra-victorias-secret-sport?ProductID=226445&amp;CatalogueType=OLS</t>
  </si>
  <si>
    <t>Hello Lovely Solid (S45)</t>
  </si>
  <si>
    <t>https://www.victoriassecret.com/clothing/clear-ance/the-supermodel-sweatshirt?ProductID=222690&amp;CatalogueType=OLS</t>
  </si>
  <si>
    <t>JH-319-073</t>
  </si>
  <si>
    <t>Faux Suede Sleeves (5GH)</t>
  </si>
  <si>
    <t>Zoyann</t>
  </si>
  <si>
    <t>https://www.victoriassecret.com/clothing/clear-ance/the-essential-bra-top-cami?ProductID=195907&amp;CatalogueType=OLS</t>
  </si>
  <si>
    <t>JH-325-140</t>
  </si>
  <si>
    <t>Fire Coral (3DU)</t>
  </si>
  <si>
    <t>Kally</t>
  </si>
  <si>
    <t>https://www.victoriassecret.com/clothing/clear-ance/miniskirt?ProductID=126678&amp;CatalogueType=OLS</t>
  </si>
  <si>
    <t>JH-297-220</t>
  </si>
  <si>
    <t>https://www.victoriassecret.com/clothing/clear-ance/the-maxi-skirt-easy-mixers?ProductID=179879&amp;CatalogueType=OLS</t>
  </si>
  <si>
    <t>JH-315-081</t>
  </si>
  <si>
    <t>XS.R</t>
  </si>
  <si>
    <t>Plum Pinstripe (P08)</t>
  </si>
  <si>
    <t>https://www.victoriassecret.com/clothing/clear-ance/high-neck-tank-victorias-secret-sport?ProductID=199891&amp;CatalogueType=OLS&amp;swatchImage=68N</t>
  </si>
  <si>
    <t>JH-322-273</t>
  </si>
  <si>
    <t>Pirouette Pink (68N)</t>
  </si>
  <si>
    <t>https://www.victoriassecret.com/clothing/clear-ance/velour-zip-hoodie?ProductID=211838&amp;CatalogueType=OLS</t>
  </si>
  <si>
    <t>JH-325-155</t>
  </si>
  <si>
    <t>Black (2PM)</t>
  </si>
  <si>
    <t>https://www.victoriassecret.com/clothing/clear-ance/velour-zip-hoodie?ProductID=207052&amp;CatalogueType=OLS</t>
  </si>
  <si>
    <t>Wine (6Q8)</t>
  </si>
  <si>
    <t>https://www.victoriassecret.com/clothing/clear-ance/velour-pant?ProductID=208186&amp;CatalogueType=OLS</t>
  </si>
  <si>
    <t>JH-325-158</t>
  </si>
  <si>
    <t>M.Regular</t>
  </si>
  <si>
    <t>belkastrelka</t>
  </si>
  <si>
    <t>https://www.victoriassecret.com/clothing/clear-ance/maxi-bra-top-dress?ProductID=222660&amp;CatalogueType=OLS</t>
  </si>
  <si>
    <t>JH-319-823</t>
  </si>
  <si>
    <t>S.short 38 inseam</t>
  </si>
  <si>
    <t>https://www.victoriassecret.com/sale/bottoms-sale/the-most-loved-yoga-crop-pant?ProductID=219996&amp;CatalogueType=OLS</t>
  </si>
  <si>
    <t>JH-208-002</t>
  </si>
  <si>
    <t>White Sequin Wings (5re)</t>
  </si>
  <si>
    <t>https://www.victoriassecret.com/clothing/clear-ance/foldover-multi-way-maxi-dress?ProductID=214555&amp;CatalogueType=OLS</t>
  </si>
  <si>
    <t>JH-312-910</t>
  </si>
  <si>
    <t>pink as shown in the picture</t>
  </si>
  <si>
    <t>White Sequin Wings </t>
  </si>
  <si>
    <t>ВЫКУПЛЕНО 17 ЯНВАРЯ</t>
  </si>
  <si>
    <t>Order Date: 1/20/2015</t>
  </si>
  <si>
    <t>salgasha</t>
  </si>
  <si>
    <t>https://www.victoriassecret.com/swimwear/bandeau/the-itsy-very-sexy?ProductID=226516&amp;CatalogueType=OLS</t>
  </si>
  <si>
    <t>JH-331-844</t>
  </si>
  <si>
    <t>Modern Snake (78X)</t>
  </si>
  <si>
    <t>https://www.victoriassecret.com/sleepwear/shop-all-sleep-mobile/cami-and-short-set-signature-cotton?ProductID=202383&amp;CatalogueType=OLS</t>
  </si>
  <si>
    <t>JH-320-531</t>
  </si>
  <si>
    <t>Victoria Pink Angel (705)</t>
  </si>
  <si>
    <t>https://www.victoriassecret.com/swimwear/shop-by-size/low-armhole-crop-tank-anytime-tees?ProductID=218664&amp;CatalogueType=OLS</t>
  </si>
  <si>
    <t>JH-329-049</t>
  </si>
  <si>
    <t>Island Hopper/White (7A6)</t>
  </si>
  <si>
    <t>https://www.victoriassecret.com/swimwear/shop-by-size/linen-romper?ProductID=90648&amp;CatalogueType=OLS</t>
  </si>
  <si>
    <t>JH-330-737</t>
  </si>
  <si>
    <t>White/Blue Ikat (6XT)</t>
  </si>
  <si>
    <t>Yuliy@</t>
  </si>
  <si>
    <t>https://www.victoriassecret.com/swimwear/specials/sequin-bandeau-beach-sexy?ProductID=189724&amp;CatalogueType=OLS</t>
  </si>
  <si>
    <t>JH-283-537</t>
  </si>
  <si>
    <t>Raspberry Ice (H72)</t>
  </si>
  <si>
    <t>JH-281-734</t>
  </si>
  <si>
    <t>https://www.victoriassecret.com/swimwear/specials/bead-trim-push-up-bandeau-top-beach-sexy?ProductID=189750&amp;CatalogueType=OLS</t>
  </si>
  <si>
    <t>JH-301-588</t>
  </si>
  <si>
    <t>Black Gold (3Q4)</t>
  </si>
  <si>
    <t>JH-301-589</t>
  </si>
  <si>
    <t>Ladypearls</t>
  </si>
  <si>
    <t>https://www.victoriassecret.com/swimwear/very-sexy/the-itsy-very-sexy?ProductID=205083&amp;CatalogueType=OLS</t>
  </si>
  <si>
    <t>https://www.victoriassecret.com/swimwear/shop-by-size/swing-racerback-tunic?ProductID=221817&amp;CatalogueType=OLS</t>
  </si>
  <si>
    <t>JH-330-459</t>
  </si>
  <si>
    <t>Mint Ice (2GE)</t>
  </si>
  <si>
    <t>https://www.victoriassecret.com/swimwear/shop-by-size/the-bombshell-add-2-cups-push-up-halter-bombshell-swim-tops?ProductID=226357&amp;CatalogueType=OLS</t>
  </si>
  <si>
    <t>JH-327-668</t>
  </si>
  <si>
    <t>36B</t>
  </si>
  <si>
    <t>Tribal Print (6WY)</t>
  </si>
  <si>
    <t>https://www.victoriassecret.com/swimwear/bandeau/the-knockout-bikini-very-sexy?ProductID=226512&amp;CatalogueType=OLS</t>
  </si>
  <si>
    <t>JH-331-468</t>
  </si>
  <si>
    <t>https://www.victoriassecret.com/swimwear/bandeau/the-knockout-bandeau-very-sexy?ProductID=205483&amp;CatalogueType=OLS</t>
  </si>
  <si>
    <t>JH-292-948</t>
  </si>
  <si>
    <t>https://www.victoriassecret.com/swimwear/very-sexy/bandeau-very-sexy?ProductID=220118&amp;CatalogueType=OLS</t>
  </si>
  <si>
    <t>https://www.victoriassecret.com/swimwear/one-piece/unforgettable-one-piece-forever-sexy?ProductID=206508&amp;CatalogueType=OLS</t>
  </si>
  <si>
    <t xml:space="preserve">34А </t>
  </si>
  <si>
    <t>ВЫКУПЛЕНО 20 ЯНВАРЯ</t>
  </si>
  <si>
    <t>https://www.victoriassecret.com/sale/clearancebras/demi-bra-the-t-shirt?ProductID=189150&amp;CatalogueType=OLS</t>
  </si>
  <si>
    <t>altea</t>
  </si>
  <si>
    <t>Order Date: 1/22/2015</t>
  </si>
  <si>
    <t>JH-324-941</t>
  </si>
  <si>
    <t>34C</t>
  </si>
  <si>
    <t>Red Ignited (6NN)</t>
  </si>
  <si>
    <t>https://www.victoriassecret.com/clothing/new-arrivals-clothing/graphic-legging?ProductID=224672&amp;CatalogueType=OLS</t>
  </si>
  <si>
    <t>JH-325-681</t>
  </si>
  <si>
    <t>Heather Grey/Solar Sorbet Stripes (7AZ)</t>
  </si>
  <si>
    <t>JH-311-165</t>
  </si>
  <si>
    <t>Soft Leopard (4RT)</t>
  </si>
  <si>
    <t>https://www.victoriassecret.com/clothing/dresses-c/lace-inset-shirtdress?ProductID=203212&amp;CatalogueType=OLS</t>
  </si>
  <si>
    <t>JH-317-447</t>
  </si>
  <si>
    <t>Winterberry (P75)</t>
  </si>
  <si>
    <t>https://www.victoriassecret.com/swimwear/clearance/twist-bandeau-top-forever-sexy?ProductID=206935&amp;CatalogueType=OLS</t>
  </si>
  <si>
    <t>JH-306-286</t>
  </si>
  <si>
    <t>32B</t>
  </si>
  <si>
    <t>Blue Stripe (4S2)</t>
  </si>
  <si>
    <t>https://www.victoriassecret.com/swimwear/clearance/foldover-bottom-forever-sexy?ProductID=206910&amp;CatalogueType=OLS</t>
  </si>
  <si>
    <t>JH-306-358</t>
  </si>
  <si>
    <t>Black Garden Floral Foil (4SU)</t>
  </si>
  <si>
    <t>Rich Grape Marl (P78)</t>
  </si>
  <si>
    <t>ВЫКУПЛЕНО 22 ЯНВАРЯ</t>
  </si>
  <si>
    <t>Order Date: 1/26/2015</t>
  </si>
  <si>
    <t>Mora</t>
  </si>
  <si>
    <t>https://www.victoriassecret.com/beauty/hair-care/total-volume-shampoo-victorias-secret-hair?ProductID=212953&amp;CatalogueType=OLS</t>
  </si>
  <si>
    <t>LJ-322-579</t>
  </si>
  <si>
    <t>https://www.victoriassecret.com/beauty/hair-care/total-volume-conditioner-victorias-secret-hair?ProductID=212952&amp;CatalogueType=OLS</t>
  </si>
  <si>
    <t>LJ-322-580</t>
  </si>
  <si>
    <t>https://www.victoriassecret.com/beauty/hair-care/major-shine-shampoo-victorias-secret-hair?ProductID=212949&amp;CatalogueType=OLS</t>
  </si>
  <si>
    <t>LJ-322-574</t>
  </si>
  <si>
    <t>https://www.victoriassecret.com/beauty/all-body-care/passion-struck-blush-creamy-body-wash-vs-fantasies?ProductID=228653&amp;CatalogueType=OLS</t>
  </si>
  <si>
    <t>LJ-336-947</t>
  </si>
  <si>
    <t>Passion Struck Blush (U59)</t>
  </si>
  <si>
    <t>Estimated Ship: Feb. 18</t>
  </si>
  <si>
    <t>https://www.victoriassecret.com/beauty/all-body-care/love-spell-smoothing-body-scrub-vs-fantasies?ProductID=166546&amp;CatalogueType=OLS</t>
  </si>
  <si>
    <t>LJ-320-383</t>
  </si>
  <si>
    <t>Love Spell (999)</t>
  </si>
  <si>
    <t>https://www.victoriassecret.com/beauty/all-body-care/amber-romance-smoothing-body-scrub-vs-fantasies?ProductID=154948&amp;CatalogueType=OLS</t>
  </si>
  <si>
    <t>LJ-317-852</t>
  </si>
  <si>
    <t>Amber Romance (259)</t>
  </si>
  <si>
    <t>https://www.victoriassecret.com/beauty/all-body-care/aqua-kiss-smoothing-body-scrub-vs-fantasies?ProductID=154952&amp;CatalogueType=OLS</t>
  </si>
  <si>
    <t>LJ-317-859</t>
  </si>
  <si>
    <t>https://www.victoriassecret.com/beauty/all-body-care/secret-escape-smoothing-body-scrub-vs-fantasies?ProductID=195053&amp;CatalogueType=OLS</t>
  </si>
  <si>
    <t>LJ-328-007</t>
  </si>
  <si>
    <t>https://www.victoriassecret.com/catalogue/sequin-bandeau-beach-sexy?ProductID=226787&amp;CatalogueType=OLS&amp;cqo=true&amp;cqoCat=KZ</t>
  </si>
  <si>
    <t>KZ-283-537</t>
  </si>
  <si>
    <t>Maldive (890)</t>
  </si>
  <si>
    <t>KZ-281-734</t>
  </si>
  <si>
    <t>little_signorina</t>
  </si>
  <si>
    <t>Dane4ka</t>
  </si>
  <si>
    <t>https://www.victoriassecret.com//panties/shop-all-panties-mobile/lace-trim-cheekini-panty-dream-angels?ProductID=228159&amp;CatalogueType=OLS&amp;search=true</t>
  </si>
  <si>
    <t>LJ-325-295</t>
  </si>
  <si>
    <t>Ignited (2FD)</t>
  </si>
  <si>
    <t>https://www.victoriassecret.com/panties/new-arrivals/lace-trim-cheeky-panty-very-sexy?ProductID=228149&amp;CatalogueType=OLS</t>
  </si>
  <si>
    <t>LJ-325-123</t>
  </si>
  <si>
    <t>Floral Print With Ribbon Slot (48T)</t>
  </si>
  <si>
    <t>https://www.victoriassecret.com/sale/panties-special/hiphugger-panty-cotton-lingerie?ProductID=229289&amp;CatalogueType=OLS</t>
  </si>
  <si>
    <t>LJ-329-696</t>
  </si>
  <si>
    <t>Paisley Lace Up (3PR)</t>
  </si>
  <si>
    <t>LJ-322-516</t>
  </si>
  <si>
    <t>LJ-313-838</t>
  </si>
  <si>
    <t>Love Me Graphic (CN4)</t>
  </si>
  <si>
    <t>МАТРЕШКА НН</t>
  </si>
  <si>
    <t>https://www.victoriassecret.com/panties/5-for-27-styles/lace-waist-cheekini-panty-cotton-lingerie?ProductID=227805&amp;CatalogueType=OLS</t>
  </si>
  <si>
    <t>LJ-307-167</t>
  </si>
  <si>
    <t>Teeny Heart Print (4K2)</t>
  </si>
  <si>
    <t>https://www.victoriassecret.com//panties/hiphuggers/lace-waist-hiphugger-panty-cotton-lingerie?ProductID=227332&amp;CatalogueType=OLS&amp;search=true</t>
  </si>
  <si>
    <t>LJ-327-959</t>
  </si>
  <si>
    <t>Teeny Hearts Print (4K2)</t>
  </si>
  <si>
    <t>https://www.victoriassecret.com/clearance/pink/sheet-set-pink?ProductID=225548&amp;CatalogueType=OLS</t>
  </si>
  <si>
    <t>LR-332-620</t>
  </si>
  <si>
    <t>F</t>
  </si>
  <si>
    <t>Apricot Print (3R8)</t>
  </si>
  <si>
    <t>https://www.victoriassecret.com/clearance/bras/scandalous-balconet-push-up-bra-very-sexy?ProductID=223838&amp;CatalogueType=OLS</t>
  </si>
  <si>
    <t>LR-332-577</t>
  </si>
  <si>
    <t>https://www.victoriassecret.com/clearance/swim/cheeky-hipkini-bottom-very-sexy?ProductID=207007&amp;CatalogueType=OLS</t>
  </si>
  <si>
    <t>LR-308-736</t>
  </si>
  <si>
    <t>Polo Match Green (38Y)</t>
  </si>
  <si>
    <t>https://www.victoriassecret.com/clearance/swim/twist-bandeau-top-very-sexy?ProductID=206292&amp;CatalogueType=OLS&amp;swatchImage=38Y</t>
  </si>
  <si>
    <t>LR-320-989</t>
  </si>
  <si>
    <t>https://www.victoriassecret.com/clearance/swim/twist-bandeau-top-very-sexy?ProductID=206292&amp;CatalogueType=OLS</t>
  </si>
  <si>
    <t>Purple Paisley (4SA)</t>
  </si>
  <si>
    <t>32A</t>
  </si>
  <si>
    <t>Aqua Reef (4R6)</t>
  </si>
  <si>
    <t>https://www.victoriassecret.com/clearance/bras/victorias-secret-darling-twist-front-push-up-bra?ProductID=228037&amp;CatalogueType=OLS</t>
  </si>
  <si>
    <t>LR-325-279</t>
  </si>
  <si>
    <t>ВЫКУПЛЕНО 26 ЯНВАРЯ</t>
  </si>
  <si>
    <t>https://www.victoriassecret.com/sale/yoga-pants-and-leggings/the-most-loved-yoga-pant?ProductID=224595&amp;CatalogueType=OLShttps://www.victoriassecret.com/sale/yoga-pants-and-leggings/the-most-loved-yoga-pant?ProductID=224595&amp;CatalogueType=OLS</t>
  </si>
  <si>
    <t>https://www.victoriassecret.com/clearance/swim/ruched-cheeky-bikini-bottom-pink?ProductID=196190&amp;CatalogueType=OLS</t>
  </si>
  <si>
    <t>LR-320-114</t>
  </si>
  <si>
    <t>White Gold Bling (57E)</t>
  </si>
  <si>
    <t>https://www.victoriassecret.com/clearance/swim/ruched-cheeky-bikini-bottom-pink?ProductID=108877&amp;CatalogueType=OLS</t>
  </si>
  <si>
    <t>LR-312-392</t>
  </si>
  <si>
    <t>Neon Yellow (909)</t>
  </si>
  <si>
    <t>https://www.victoriassecret.com/clearance/panties/cheekini-panty-body-by-victoria?ProductID=168274&amp;CatalogueType=OLS</t>
  </si>
  <si>
    <t>LR-312-815</t>
  </si>
  <si>
    <t>Blue Diamond (C48)</t>
  </si>
  <si>
    <t>Starstruck Print (CL6)</t>
  </si>
  <si>
    <t>https://www.victoriassecret.com/clearance/panties/lace-trim-cheekini-panty-dream-angels?ProductID=225540&amp;CatalogueType=OLS</t>
  </si>
  <si>
    <t>LR-299-039</t>
  </si>
  <si>
    <t>White Lace (DK9) </t>
  </si>
  <si>
    <t>https://www.victoriassecret.com/clearance/swim/knotted-back-flounce-crop-top-pink?ProductID=189958&amp;CatalogueType=OLS</t>
  </si>
  <si>
    <t>LR-324-227</t>
  </si>
  <si>
    <t>https://www.victoriassecret.com/clearance/bras/lace-strappy-back-push-up-bra-very-sexy?ProductID=223610&amp;CatalogueType=OLS</t>
  </si>
  <si>
    <t>LR-327-949</t>
  </si>
  <si>
    <t>32D</t>
  </si>
  <si>
    <t>White/Blue (DQ5)</t>
  </si>
  <si>
    <t>LR-322-746 </t>
  </si>
  <si>
    <t>32B </t>
  </si>
  <si>
    <t>Pale Plum Marl (48Y) </t>
  </si>
  <si>
    <t>Academy Blue Marl (2Z3) </t>
  </si>
  <si>
    <t>fig purple marl (13F) </t>
  </si>
  <si>
    <t>Order Date: 02/03/2015</t>
  </si>
  <si>
    <t>LJ-290-289</t>
  </si>
  <si>
    <t>Black/Front Pink Heart (7CZ)</t>
  </si>
  <si>
    <t>https://www.victoriassecret.com//clothing/trend-edit-top-ten/the-most-loved-yoga-legging?ProductID=223416&amp;CatalogueType=OLS&amp;search=true</t>
  </si>
  <si>
    <t>LJ-290-290</t>
  </si>
  <si>
    <t>S.S</t>
  </si>
  <si>
    <t>Pretty Floral (AK3)</t>
  </si>
  <si>
    <t>katrysya</t>
  </si>
  <si>
    <t>https://www.victoriassecret.com/sale/swim/triangle-bikini-set-beach-sexy?ProductID=120351&amp;CatalogueType=OLS</t>
  </si>
  <si>
    <t>LJ-305-383</t>
  </si>
  <si>
    <t>Neon Coral (626)</t>
  </si>
  <si>
    <t>Pumpi</t>
  </si>
  <si>
    <t>https://www.victoriassecret.com/victorias-secret-sport/sports-bras/incredible-by-victoria39s-secret-front-close-sport-bra-victorias-secret-sport?ProductID=205543&amp;CatalogueType=OLS</t>
  </si>
  <si>
    <t>LJ-323-429</t>
  </si>
  <si>
    <t>Hello Lovely (S45)</t>
  </si>
  <si>
    <t>https://www.victoriassecret.com/victorias-secret-sport/all-tops/gym-tank-victorias-secret-sport?ProductID=209240&amp;CatalogueType=OLS</t>
  </si>
  <si>
    <t>LJ-334-338</t>
  </si>
  <si>
    <t>Hello Lovely VSX Graphic (7FS)</t>
  </si>
  <si>
    <t>juliawinter</t>
  </si>
  <si>
    <t>https://www.victoriassecret.com/swimwear/essentials/the-knockout-bandeau-very-sexy?ProductID=228821&amp;CatalogueType=OLS</t>
  </si>
  <si>
    <t>LJ-292-940</t>
  </si>
  <si>
    <t>32С </t>
  </si>
  <si>
    <t>ИришНН</t>
  </si>
  <si>
    <t>https://www.victoriassecret.com/swimwear/push-up/neon-paisley-push-up-triangle-top-beach-sexy?ProductID=189711&amp;CatalogueType=OLS</t>
  </si>
  <si>
    <t>LJ-269-662</t>
  </si>
  <si>
    <t>Pink (NA4)</t>
  </si>
  <si>
    <t>LJ-269-663</t>
  </si>
  <si>
    <t>https://www.victoriassecret.com/clearance/clothing/pocket-tee?ProductID=151093&amp;CatalogueType=OLS</t>
  </si>
  <si>
    <t>KY-316-168</t>
  </si>
  <si>
    <t>Victoria Pink (2KH)</t>
  </si>
  <si>
    <t>https://www.victoriassecret.com/clearance/swim/cropped-top-beach-sexy?ProductID=182524&amp;CatalogueType=OLS</t>
  </si>
  <si>
    <t>LR-318-470</t>
  </si>
  <si>
    <t>https://www.victoriassecret.com/clearance/swim/low-rise-bottom-beach-sexy?ProductID=180142&amp;CatalogueType=OLS</t>
  </si>
  <si>
    <t>LR-316-872</t>
  </si>
  <si>
    <t>Stripe (63B)</t>
  </si>
  <si>
    <t>https://www.victoriassecret.com/clearance/swim/long-sleeve-rashguard-beach-sexy?ProductID=181815&amp;CatalogueType=OLS</t>
  </si>
  <si>
    <t>LR-324-200</t>
  </si>
  <si>
    <t>American Blue/Morning Sky (6PQ)</t>
  </si>
  <si>
    <t>Leopard (4RF)</t>
  </si>
  <si>
    <t>https://www.victoriassecret.com/clearance/bras/demi-bra-the-t-shirt?ProductID=189143&amp;CatalogueType=OLS</t>
  </si>
  <si>
    <t>LR-322-743</t>
  </si>
  <si>
    <t>Blue Ocean Stripe (BJ9)</t>
  </si>
  <si>
    <t>https://www.victoriassecret.com/clearance/swim/tank-maxi-dress?ProductID=126218&amp;CatalogueType=OLS</t>
  </si>
  <si>
    <t>LR-307-195</t>
  </si>
  <si>
    <t>Navy/White Stripe (Q31)</t>
  </si>
  <si>
    <t>ВЫКУПЛЕНО 03 ФЕВРАЛЯ</t>
  </si>
  <si>
    <t>https://www.victoriassecret.com/clearance/bras/victoria39s-secret-darling-temptation-push-up-bra?ProductID=220947&amp;CatalogueType=OLS</t>
  </si>
  <si>
    <t>LR-313-612</t>
  </si>
  <si>
    <t>white embellished</t>
  </si>
  <si>
    <t>https://www.victoriassecret.com/clearance/bras/wear-everywhere-strapless-bra-pink?ProductID=223266&amp;CatalogueType=OLS</t>
  </si>
  <si>
    <t>LR-333-962</t>
  </si>
  <si>
    <t>32A or 32AA</t>
  </si>
  <si>
    <t>Mint Chevron (3HJ)</t>
  </si>
  <si>
    <t>LR-299-042</t>
  </si>
  <si>
    <t>Tinted Lilac Iridescent Ace (966)</t>
  </si>
  <si>
    <t>https://www.victoriassecret.com/sale/swim/ruched-hipkini-beach-sexy?ProductID=222657&amp;CatalogueType=OLS</t>
  </si>
  <si>
    <t>JH-325-998</t>
  </si>
  <si>
    <t>White Paisley (4SX)</t>
  </si>
  <si>
    <t>https://www.victoriassecret.com/sale/vsx-sport/the-player-by-victoriarsquos-secret-racerback-sport-bra-victorias-secret-sport?ProductID=226442&amp;CatalogueType=OLS&amp;swatchImage=6Q7,</t>
  </si>
  <si>
    <t>LJ-300-797</t>
  </si>
  <si>
    <t>Wicked Rose Logo</t>
  </si>
  <si>
    <t>SnegaL</t>
  </si>
  <si>
    <t>https://www.victoriassecret.com/swimwear/push-up/the-knockout-bandeau-very-sexy?ProductID=211635&amp;CatalogueType=OLS</t>
  </si>
  <si>
    <t>Everglade Green (5YX)</t>
  </si>
  <si>
    <t>LJ-331-473</t>
  </si>
  <si>
    <t>https://www.victoriassecret.com/sleepwear/new-arrivals/6-days-of-lacie-thong-panty-gift-set?ProductID=223326&amp;CatalogueType=OLS</t>
  </si>
  <si>
    <t>LJ-330-591</t>
  </si>
  <si>
    <t>Beautiful Girl</t>
  </si>
  <si>
    <t>https://www.victoriassecret.com/sale/clothing/the-most-loved-yoga-legging?ProductID=228295&amp;CatalogueType=OLS</t>
  </si>
  <si>
    <t>LJ-334-991 </t>
  </si>
  <si>
    <t>Rhinestone Wings (6YC)</t>
  </si>
  <si>
    <t>БУДЕТ В СЛЕДУЮЩЕМ ВЫКУПЕ</t>
  </si>
  <si>
    <t>600р учтено в раздаче 04.02.15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</si>
</sst>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Palatino Linotype"/>
      <family val="1"/>
    </font>
    <font>
      <b/>
      <sz val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alatino Linotype"/>
      <family val="1"/>
    </font>
    <font>
      <b/>
      <sz val="10"/>
      <color indexed="10"/>
      <name val="Arial"/>
      <family val="2"/>
    </font>
    <font>
      <sz val="10"/>
      <color indexed="23"/>
      <name val="Palatino Linotype"/>
      <family val="1"/>
    </font>
    <font>
      <sz val="9"/>
      <color indexed="63"/>
      <name val="Arial"/>
      <family val="2"/>
    </font>
    <font>
      <b/>
      <sz val="11"/>
      <name val="Calibri"/>
      <family val="2"/>
    </font>
    <font>
      <sz val="9"/>
      <color indexed="23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u val="single"/>
      <sz val="11"/>
      <color indexed="10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b/>
      <sz val="11"/>
      <color indexed="21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alatino Linotype"/>
      <family val="1"/>
    </font>
    <font>
      <b/>
      <sz val="10"/>
      <color rgb="FFFF0000"/>
      <name val="Arial"/>
      <family val="2"/>
    </font>
    <font>
      <sz val="10"/>
      <color rgb="FF666666"/>
      <name val="Palatino Linotype"/>
      <family val="1"/>
    </font>
    <font>
      <sz val="11"/>
      <color rgb="FF7030A0"/>
      <name val="Calibri"/>
      <family val="2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u val="single"/>
      <sz val="11"/>
      <color rgb="FFFF0000"/>
      <name val="Calibri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0" fillId="0" borderId="1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45" fillId="0" borderId="10" xfId="42" applyFill="1" applyBorder="1" applyAlignment="1">
      <alignment/>
    </xf>
    <xf numFmtId="0" fontId="61" fillId="0" borderId="0" xfId="0" applyFont="1" applyFill="1" applyAlignment="1">
      <alignment horizontal="left" wrapText="1"/>
    </xf>
    <xf numFmtId="0" fontId="62" fillId="0" borderId="0" xfId="0" applyFont="1" applyFill="1" applyAlignment="1">
      <alignment/>
    </xf>
    <xf numFmtId="0" fontId="45" fillId="0" borderId="0" xfId="42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5" fillId="0" borderId="0" xfId="42" applyFill="1" applyBorder="1" applyAlignment="1">
      <alignment/>
    </xf>
    <xf numFmtId="174" fontId="0" fillId="0" borderId="0" xfId="0" applyNumberForma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6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5" fillId="0" borderId="0" xfId="42" applyFill="1" applyBorder="1" applyAlignment="1">
      <alignment horizontal="left" vertical="center"/>
    </xf>
    <xf numFmtId="0" fontId="45" fillId="0" borderId="0" xfId="42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7" fillId="0" borderId="0" xfId="42" applyFont="1" applyFill="1" applyAlignment="1">
      <alignment/>
    </xf>
    <xf numFmtId="176" fontId="57" fillId="0" borderId="0" xfId="0" applyNumberFormat="1" applyFont="1" applyFill="1" applyAlignment="1">
      <alignment/>
    </xf>
    <xf numFmtId="0" fontId="68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67" fillId="0" borderId="10" xfId="42" applyFont="1" applyFill="1" applyBorder="1" applyAlignment="1">
      <alignment/>
    </xf>
    <xf numFmtId="0" fontId="68" fillId="0" borderId="0" xfId="0" applyFont="1" applyFill="1" applyAlignment="1">
      <alignment/>
    </xf>
    <xf numFmtId="176" fontId="57" fillId="0" borderId="10" xfId="0" applyNumberFormat="1" applyFont="1" applyFill="1" applyBorder="1" applyAlignment="1">
      <alignment/>
    </xf>
    <xf numFmtId="174" fontId="57" fillId="0" borderId="10" xfId="0" applyNumberFormat="1" applyFont="1" applyFill="1" applyBorder="1" applyAlignment="1">
      <alignment/>
    </xf>
    <xf numFmtId="176" fontId="66" fillId="0" borderId="0" xfId="0" applyNumberFormat="1" applyFont="1" applyFill="1" applyAlignment="1">
      <alignment/>
    </xf>
    <xf numFmtId="0" fontId="64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wrapText="1"/>
    </xf>
    <xf numFmtId="176" fontId="57" fillId="0" borderId="0" xfId="0" applyNumberFormat="1" applyFont="1" applyFill="1" applyBorder="1" applyAlignment="1">
      <alignment/>
    </xf>
    <xf numFmtId="174" fontId="57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6" fillId="0" borderId="0" xfId="0" applyFont="1" applyFill="1" applyAlignment="1">
      <alignment/>
    </xf>
    <xf numFmtId="174" fontId="71" fillId="0" borderId="1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39" fillId="0" borderId="0" xfId="42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/>
    </xf>
    <xf numFmtId="174" fontId="71" fillId="0" borderId="0" xfId="0" applyNumberFormat="1" applyFont="1" applyFill="1" applyAlignment="1">
      <alignment/>
    </xf>
    <xf numFmtId="174" fontId="70" fillId="0" borderId="10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/>
    </xf>
    <xf numFmtId="0" fontId="65" fillId="0" borderId="13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59" fillId="0" borderId="0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59" fillId="0" borderId="16" xfId="0" applyFont="1" applyFill="1" applyBorder="1" applyAlignment="1">
      <alignment wrapText="1"/>
    </xf>
    <xf numFmtId="176" fontId="0" fillId="0" borderId="16" xfId="0" applyNumberFormat="1" applyFill="1" applyBorder="1" applyAlignment="1">
      <alignment/>
    </xf>
    <xf numFmtId="0" fontId="0" fillId="0" borderId="14" xfId="0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67" fillId="0" borderId="0" xfId="42" applyFont="1" applyFill="1" applyBorder="1" applyAlignment="1">
      <alignment/>
    </xf>
    <xf numFmtId="0" fontId="59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1" fillId="0" borderId="14" xfId="0" applyFont="1" applyFill="1" applyBorder="1" applyAlignment="1">
      <alignment horizontal="left" wrapText="1"/>
    </xf>
    <xf numFmtId="176" fontId="0" fillId="0" borderId="14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1" fillId="0" borderId="0" xfId="0" applyFont="1" applyFill="1" applyBorder="1" applyAlignment="1">
      <alignment horizontal="left" wrapText="1"/>
    </xf>
    <xf numFmtId="0" fontId="71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61" fillId="0" borderId="16" xfId="0" applyFont="1" applyFill="1" applyBorder="1" applyAlignment="1">
      <alignment/>
    </xf>
    <xf numFmtId="174" fontId="71" fillId="0" borderId="22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174" fontId="70" fillId="0" borderId="0" xfId="0" applyNumberFormat="1" applyFon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71" fillId="0" borderId="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65" fillId="0" borderId="23" xfId="0" applyFont="1" applyFill="1" applyBorder="1" applyAlignment="1">
      <alignment horizontal="left" vertical="center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176" fontId="6" fillId="33" borderId="18" xfId="0" applyNumberFormat="1" applyFont="1" applyFill="1" applyBorder="1" applyAlignment="1">
      <alignment/>
    </xf>
    <xf numFmtId="176" fontId="6" fillId="34" borderId="18" xfId="0" applyNumberFormat="1" applyFont="1" applyFill="1" applyBorder="1" applyAlignment="1">
      <alignment/>
    </xf>
    <xf numFmtId="0" fontId="70" fillId="0" borderId="18" xfId="0" applyFont="1" applyFill="1" applyBorder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left" wrapText="1"/>
    </xf>
    <xf numFmtId="0" fontId="59" fillId="0" borderId="0" xfId="0" applyFont="1" applyAlignment="1">
      <alignment wrapText="1"/>
    </xf>
    <xf numFmtId="0" fontId="6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176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15" xfId="0" applyFont="1" applyFill="1" applyBorder="1" applyAlignment="1">
      <alignment/>
    </xf>
    <xf numFmtId="0" fontId="39" fillId="0" borderId="0" xfId="42" applyFont="1" applyFill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31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76" fontId="0" fillId="33" borderId="0" xfId="0" applyNumberFormat="1" applyFill="1" applyBorder="1" applyAlignment="1">
      <alignment/>
    </xf>
    <xf numFmtId="0" fontId="68" fillId="0" borderId="0" xfId="0" applyFont="1" applyBorder="1" applyAlignment="1">
      <alignment/>
    </xf>
    <xf numFmtId="0" fontId="45" fillId="0" borderId="0" xfId="42" applyBorder="1" applyAlignment="1">
      <alignment/>
    </xf>
    <xf numFmtId="0" fontId="61" fillId="0" borderId="0" xfId="0" applyFont="1" applyFill="1" applyBorder="1" applyAlignment="1">
      <alignment horizontal="left"/>
    </xf>
    <xf numFmtId="0" fontId="0" fillId="0" borderId="18" xfId="0" applyBorder="1" applyAlignment="1">
      <alignment/>
    </xf>
    <xf numFmtId="176" fontId="0" fillId="34" borderId="0" xfId="0" applyNumberFormat="1" applyFill="1" applyBorder="1" applyAlignment="1">
      <alignment/>
    </xf>
    <xf numFmtId="0" fontId="45" fillId="0" borderId="16" xfId="42" applyFill="1" applyBorder="1" applyAlignment="1">
      <alignment/>
    </xf>
    <xf numFmtId="0" fontId="0" fillId="0" borderId="16" xfId="0" applyBorder="1" applyAlignment="1">
      <alignment/>
    </xf>
    <xf numFmtId="176" fontId="0" fillId="34" borderId="16" xfId="0" applyNumberFormat="1" applyFill="1" applyBorder="1" applyAlignment="1">
      <alignment/>
    </xf>
    <xf numFmtId="174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33" borderId="0" xfId="0" applyFont="1" applyFill="1" applyBorder="1" applyAlignment="1">
      <alignment wrapText="1"/>
    </xf>
    <xf numFmtId="0" fontId="61" fillId="0" borderId="0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6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59" fillId="34" borderId="0" xfId="0" applyFont="1" applyFill="1" applyBorder="1" applyAlignment="1">
      <alignment wrapText="1"/>
    </xf>
    <xf numFmtId="0" fontId="63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6" fillId="0" borderId="15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176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8" xfId="0" applyFont="1" applyBorder="1" applyAlignment="1">
      <alignment/>
    </xf>
    <xf numFmtId="0" fontId="39" fillId="0" borderId="16" xfId="42" applyFont="1" applyFill="1" applyBorder="1" applyAlignment="1">
      <alignment/>
    </xf>
    <xf numFmtId="0" fontId="6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 wrapText="1"/>
    </xf>
    <xf numFmtId="176" fontId="6" fillId="0" borderId="16" xfId="0" applyNumberFormat="1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0" xfId="0" applyFont="1" applyAlignment="1">
      <alignment/>
    </xf>
    <xf numFmtId="0" fontId="68" fillId="0" borderId="0" xfId="0" applyFont="1" applyAlignment="1">
      <alignment horizontal="left" wrapText="1"/>
    </xf>
    <xf numFmtId="0" fontId="68" fillId="0" borderId="0" xfId="0" applyFont="1" applyAlignment="1">
      <alignment wrapText="1"/>
    </xf>
    <xf numFmtId="176" fontId="57" fillId="0" borderId="0" xfId="0" applyNumberFormat="1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42" applyFont="1" applyAlignment="1">
      <alignment/>
    </xf>
    <xf numFmtId="0" fontId="57" fillId="0" borderId="15" xfId="0" applyFont="1" applyFill="1" applyBorder="1" applyAlignment="1">
      <alignment/>
    </xf>
    <xf numFmtId="0" fontId="68" fillId="0" borderId="0" xfId="0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/>
    </xf>
    <xf numFmtId="0" fontId="71" fillId="0" borderId="0" xfId="0" applyFont="1" applyBorder="1" applyAlignment="1">
      <alignment/>
    </xf>
    <xf numFmtId="174" fontId="71" fillId="0" borderId="10" xfId="0" applyNumberFormat="1" applyFont="1" applyBorder="1" applyAlignment="1">
      <alignment/>
    </xf>
    <xf numFmtId="174" fontId="0" fillId="9" borderId="10" xfId="0" applyNumberFormat="1" applyFill="1" applyBorder="1" applyAlignment="1">
      <alignment/>
    </xf>
    <xf numFmtId="174" fontId="71" fillId="0" borderId="0" xfId="0" applyNumberFormat="1" applyFont="1" applyBorder="1" applyAlignment="1">
      <alignment/>
    </xf>
    <xf numFmtId="174" fontId="70" fillId="0" borderId="16" xfId="0" applyNumberFormat="1" applyFont="1" applyBorder="1" applyAlignment="1">
      <alignment/>
    </xf>
    <xf numFmtId="174" fontId="70" fillId="0" borderId="0" xfId="0" applyNumberFormat="1" applyFont="1" applyBorder="1" applyAlignment="1">
      <alignment/>
    </xf>
    <xf numFmtId="174" fontId="70" fillId="0" borderId="10" xfId="0" applyNumberFormat="1" applyFont="1" applyBorder="1" applyAlignment="1">
      <alignment/>
    </xf>
    <xf numFmtId="0" fontId="71" fillId="0" borderId="16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shop-all-panties/lace-waist-shortie-panty-cotton-lingerie?ProductID=139971&amp;CatalogueType=OLS" TargetMode="External" /><Relationship Id="rId2" Type="http://schemas.openxmlformats.org/officeDocument/2006/relationships/hyperlink" Target="https://www.victoriassecret.com/panties/shop-all-panties/lace-waist-shortie-panty-cotton-lingerie?ProductID=139971&amp;CatalogueType=OLS" TargetMode="External" /><Relationship Id="rId3" Type="http://schemas.openxmlformats.org/officeDocument/2006/relationships/hyperlink" Target="https://www.victoriassecret.com/panties/shop-all-panties/lace-waist-shortie-panty-cotton-lingerie?ProductID=139971&amp;CatalogueType=OLS" TargetMode="External" /><Relationship Id="rId4" Type="http://schemas.openxmlformats.org/officeDocument/2006/relationships/hyperlink" Target="https://www.victoriassecret.com/panties/shop-all-panties/lace-waist-shortie-panty-cotton-lingerie?ProductID=139971&amp;CatalogueType=OLS" TargetMode="External" /><Relationship Id="rId5" Type="http://schemas.openxmlformats.org/officeDocument/2006/relationships/hyperlink" Target="https://www.victoriassecret.com/panties/shop-all-panties/lace-waist-shortie-panty-cotton-lingerie?ProductID=139971&amp;CatalogueType=OLS" TargetMode="External" /><Relationship Id="rId6" Type="http://schemas.openxmlformats.org/officeDocument/2006/relationships/hyperlink" Target="https://www.victoriassecret.com/panties/shop-all-panties/lace-waist-shortie-panty-cotton-lingerie?ProductID=139971&amp;CatalogueType=OLS" TargetMode="External" /><Relationship Id="rId7" Type="http://schemas.openxmlformats.org/officeDocument/2006/relationships/hyperlink" Target="https://www.victoriassecret.com/panties/3-for-33-styles/ultra-low-rise-cheeky-panty-the-lacie?ProductID=220542&amp;CatalogueType=OLS" TargetMode="External" /><Relationship Id="rId8" Type="http://schemas.openxmlformats.org/officeDocument/2006/relationships/hyperlink" Target="https://www.victoriassecret.com/clothing/sale-on-fleece/the-hoodie?ProductID=201530&amp;CatalogueType=OLS." TargetMode="External" /><Relationship Id="rId9" Type="http://schemas.openxmlformats.org/officeDocument/2006/relationships/hyperlink" Target="https://www.victoriassecret.com/panties/3-for-33-styles/hiphugger-panty-body-by-victoria?ProductID=226292&amp;CatalogueType=OLS" TargetMode="External" /><Relationship Id="rId10" Type="http://schemas.openxmlformats.org/officeDocument/2006/relationships/hyperlink" Target="https://www.victoriassecret.com/panties/5-for-27-styles/high-leg-brief-panty-allover-lace-from-cotton-lingerie?ProductID=225098&amp;CatalogueType=OLS" TargetMode="External" /><Relationship Id="rId11" Type="http://schemas.openxmlformats.org/officeDocument/2006/relationships/hyperlink" Target="https://www.victoriassecret.com/sale/swim/paisley-banded-low-rise-bottom-beach-sexy?ProductID=91203&amp;CatalogueType=OLS" TargetMode="External" /><Relationship Id="rId12" Type="http://schemas.openxmlformats.org/officeDocument/2006/relationships/hyperlink" Target="https://www.victoriassecret.com/sale/clearancebras/multi-way-bra-dream-angels?ProductID=220040&amp;CatalogueType=OLS" TargetMode="External" /><Relationship Id="rId13" Type="http://schemas.openxmlformats.org/officeDocument/2006/relationships/hyperlink" Target="https://www.victoriassecret.com/sale/clearancebras/lace-strappy-back-push-up-bra-very-sexy?ProductID=220695&amp;CatalogueType=OLS" TargetMode="External" /><Relationship Id="rId14" Type="http://schemas.openxmlformats.org/officeDocument/2006/relationships/hyperlink" Target="https://www.victoriassecret.com/sale/clearancepanties/lace-waist-cheeky-panty-cotton-lingerie?ProductID=159103&amp;CatalogueType=OLS" TargetMode="External" /><Relationship Id="rId15" Type="http://schemas.openxmlformats.org/officeDocument/2006/relationships/hyperlink" Target="https://www.victoriassecret.com/sale/clearancepanties/lace-cheeky-panty-very-sexy?ProductID=57694&amp;CatalogueType=OLS" TargetMode="External" /><Relationship Id="rId16" Type="http://schemas.openxmlformats.org/officeDocument/2006/relationships/hyperlink" Target="https://www.victoriassecret.com/clothing/all-sale-and-specials/vs-slim-boyfriend-short?ProductID=213475&amp;CatalogueType=OLS" TargetMode="External" /><Relationship Id="rId17" Type="http://schemas.openxmlformats.org/officeDocument/2006/relationships/hyperlink" Target="https://www.victoriassecret.com/panties/shop-all-panties/lace-trim-cheeky-panty-very-sexy?ProductID=220568&amp;CatalogueType=OLS" TargetMode="External" /><Relationship Id="rId18" Type="http://schemas.openxmlformats.org/officeDocument/2006/relationships/hyperlink" Target="https://www.victoriassecret.com/sleepwear/pajamas/the-dreamer-henley-pajama?ProductID=199647&amp;CatalogueType=OLS" TargetMode="External" /><Relationship Id="rId19" Type="http://schemas.openxmlformats.org/officeDocument/2006/relationships/hyperlink" Target="https://www.victoriassecret.com/sleepwear/pajamas/the-dreamer-henley-pajama?ProductID=199647&amp;CatalogueType=OLS" TargetMode="External" /><Relationship Id="rId20" Type="http://schemas.openxmlformats.org/officeDocument/2006/relationships/hyperlink" Target="https://www.victoriassecret.com/sale/clearancebras/demi-bra-dream-angels?ProductID=220626&amp;CatalogueType=OLS" TargetMode="External" /><Relationship Id="rId21" Type="http://schemas.openxmlformats.org/officeDocument/2006/relationships/hyperlink" Target="https://www.victoriassecret.com/sale/clearancebras/scandalous-balconet-push-up-bra-very-sexy?ProductID=223838&amp;CatalogueType=OLS" TargetMode="External" /><Relationship Id="rId22" Type="http://schemas.openxmlformats.org/officeDocument/2006/relationships/hyperlink" Target="https://www.victoriassecret.com/sleepwear/pajamas/the-mayfair-tee-jama?ProductID=221987&amp;CatalogueType=OLS" TargetMode="External" /><Relationship Id="rId23" Type="http://schemas.openxmlformats.org/officeDocument/2006/relationships/hyperlink" Target="https://www.victoriassecret.com/panties/3-for-33-styles/ultra-low-rise-cheeky-panty-the-lacie?ProductID=220542&amp;CatalogueType=OLS" TargetMode="External" /><Relationship Id="rId24" Type="http://schemas.openxmlformats.org/officeDocument/2006/relationships/hyperlink" Target="https://www.victoriassecret.com/panties/3-for-33-styles/chantilly-lace-cheeky-panty-very-sexy?ProductID=215622&amp;CatalogueType=OLS" TargetMode="External" /><Relationship Id="rId25" Type="http://schemas.openxmlformats.org/officeDocument/2006/relationships/hyperlink" Target="https://www.victoriassecret.com/panties/3-for-33-styles/chantilly-lace-cheeky-panty-very-sexy?ProductID=215622&amp;CatalogueType=OLS" TargetMode="External" /><Relationship Id="rId26" Type="http://schemas.openxmlformats.org/officeDocument/2006/relationships/hyperlink" Target="https://www.victoriassecret.com/sleepwear/shop-all-sleep/lace-side-satin-slip-very-sexy?ProductID=198927&amp;CatalogueType=OLS" TargetMode="External" /><Relationship Id="rId27" Type="http://schemas.openxmlformats.org/officeDocument/2006/relationships/hyperlink" Target="https://www.victoriassecret.com/sale/swim/paisley-banded-low-rise-bottom-beach-sexy?ProductID=91203&amp;CatalogueType=OLS" TargetMode="External" /><Relationship Id="rId28" Type="http://schemas.openxmlformats.org/officeDocument/2006/relationships/hyperlink" Target="https://www.victoriassecret.com/pink/dorm-category-pillows/pillowcase-set?ProductID=224485&amp;CatalogueType=OLS" TargetMode="External" /><Relationship Id="rId29" Type="http://schemas.openxmlformats.org/officeDocument/2006/relationships/hyperlink" Target="https://www.victoriassecret.com/sale/clearancebras/perfect-lace-strapless-bra-pink?ProductID=193602&amp;CatalogueType=OLS" TargetMode="External" /><Relationship Id="rId30" Type="http://schemas.openxmlformats.org/officeDocument/2006/relationships/hyperlink" Target="https://www.victoriassecret.com/clothing/all-sale-and-specials/vs-slim-boyfriend-short?ProductID=213475&amp;CatalogueType=OLS" TargetMode="External" /><Relationship Id="rId31" Type="http://schemas.openxmlformats.org/officeDocument/2006/relationships/hyperlink" Target="https://www.victoriassecret.com/victorias-secret-sport/all-tops/high-neck-tank-vs-sport?ProductID=199891&amp;CatalogueType=OLS" TargetMode="External" /><Relationship Id="rId32" Type="http://schemas.openxmlformats.org/officeDocument/2006/relationships/hyperlink" Target="https://www.victoriassecret.com/sleepwear/color-cotton-and-lace-shop/lace-waist-hiphugger-panty-cotton-lingerie?ProductID=227332&amp;CatalogueType=OLS&amp;search=true" TargetMode="External" /><Relationship Id="rId33" Type="http://schemas.openxmlformats.org/officeDocument/2006/relationships/hyperlink" Target="https://www.victoriassecret.com//pink/bras/personal-bra-boutique/demi-bra-cotton-lingerie?ProductID=224594&amp;CatalogueType=OLS&amp;search=true" TargetMode="External" /><Relationship Id="rId34" Type="http://schemas.openxmlformats.org/officeDocument/2006/relationships/hyperlink" Target="https://www.victoriassecret.com/bras/buy-more-and-save-bras/perfect-coverage-bra-cotton-lingerie?ProductID=227701&amp;CatalogueType=OLS" TargetMode="External" /><Relationship Id="rId35" Type="http://schemas.openxmlformats.org/officeDocument/2006/relationships/hyperlink" Target="https://www.victoriassecret.com/panties/new-arrivals/hiphugger-panty-cotton-lingerie?ProductID=227834&amp;CatalogueType=OLS&amp;search=true" TargetMode="External" /><Relationship Id="rId36" Type="http://schemas.openxmlformats.org/officeDocument/2006/relationships/hyperlink" Target="https://www.victoriassecret.com/panties/5-for-27-styles/lace-waist-thong-panty-cotton-lingerie?ProductID=228100&amp;CatalogueType=OLS" TargetMode="External" /><Relationship Id="rId37" Type="http://schemas.openxmlformats.org/officeDocument/2006/relationships/hyperlink" Target="https://www.victoriassecret.com/panties/5-for-27-styles/string-bikini-panty-cotton-lingerie?ProductID=228099&amp;CatalogueType=OLS" TargetMode="External" /><Relationship Id="rId38" Type="http://schemas.openxmlformats.org/officeDocument/2006/relationships/hyperlink" Target="https://www.victoriassecret.com/panties/5-for-27-styles/v-string-panty-cotton-lingerie?ProductID=228074&amp;CatalogueType=OLS" TargetMode="External" /><Relationship Id="rId39" Type="http://schemas.openxmlformats.org/officeDocument/2006/relationships/hyperlink" Target="https://www.victoriassecret.com/panties/5-for-27-styles/lace-waist-thong-panty-cotton-lingerie?ProductID=228100&amp;CatalogueType=OLS," TargetMode="External" /><Relationship Id="rId40" Type="http://schemas.openxmlformats.org/officeDocument/2006/relationships/hyperlink" Target="https://www.victoriassecret.com/sale/clearancepanties/fishnet-lace-up-cheeky-panty-very-sexy?ProductID=212187&amp;CatalogueType=OLS" TargetMode="External" /><Relationship Id="rId41" Type="http://schemas.openxmlformats.org/officeDocument/2006/relationships/hyperlink" Target="https://www.victoriassecret.com/sale/clearancepanties/lace-trim-mini-bikini-pink?ProductID=223314&amp;CatalogueType=OLS" TargetMode="External" /><Relationship Id="rId42" Type="http://schemas.openxmlformats.org/officeDocument/2006/relationships/hyperlink" Target="https://www.victoriassecret.com/sale/clearancepanties/lace-trim-cheekini-panty-dream-angels?ProductID=224990&amp;CatalogueType=OLS" TargetMode="External" /><Relationship Id="rId43" Type="http://schemas.openxmlformats.org/officeDocument/2006/relationships/hyperlink" Target="https://www.victoriassecret.com/sale/clearancebras/multi-way-bra-dream-angels?ProductID=220040&amp;CatalogueType=OLS" TargetMode="External" /><Relationship Id="rId44" Type="http://schemas.openxmlformats.org/officeDocument/2006/relationships/hyperlink" Target="https://www.victoriassecret.com/sale/clearancepanties/lace-cheeky-panty-very-sexy?ProductID=57694&amp;CatalogueType=OLS" TargetMode="External" /><Relationship Id="rId45" Type="http://schemas.openxmlformats.org/officeDocument/2006/relationships/hyperlink" Target="https://www.victoriassecret.com/valentines-day/50-and-under-gifts/the-date-push-up-bra-pink?ProductID=176709&amp;CatalogueType=OLS" TargetMode="External" /><Relationship Id="rId46" Type="http://schemas.openxmlformats.org/officeDocument/2006/relationships/hyperlink" Target="https://www.victoriassecret.com/valentines-day/50-and-under-gifts/the-date-no-show-cheekster-panty-pink?ProductID=228281&amp;CatalogueType=OLS" TargetMode="External" /><Relationship Id="rId47" Type="http://schemas.openxmlformats.org/officeDocument/2006/relationships/hyperlink" Target="https://www.victoriassecret.com/bras/push-up/add-2-cups-push-up-bra-bombshell?ProductID=211852&amp;CatalogueType=OLS" TargetMode="External" /><Relationship Id="rId48" Type="http://schemas.openxmlformats.org/officeDocument/2006/relationships/hyperlink" Target="https://www.victoriassecret.com/clothing/clear-ance/miniskirt?ProductID=126678&amp;CatalogueType=OLS" TargetMode="External" /><Relationship Id="rId49" Type="http://schemas.openxmlformats.org/officeDocument/2006/relationships/hyperlink" Target="https://www.victoriassecret.com/clothing/clear-ance/velour-zip-hoodie?ProductID=211838&amp;CatalogueType=OLS" TargetMode="External" /><Relationship Id="rId50" Type="http://schemas.openxmlformats.org/officeDocument/2006/relationships/hyperlink" Target="https://www.victoriassecret.com/clothing/clear-ance/velour-zip-hoodie?ProductID=207052&amp;CatalogueType=OLS" TargetMode="External" /><Relationship Id="rId51" Type="http://schemas.openxmlformats.org/officeDocument/2006/relationships/hyperlink" Target="https://www.victoriassecret.com/clothing/clear-ance/velour-pant?ProductID=208186&amp;CatalogueType=OLS" TargetMode="External" /><Relationship Id="rId52" Type="http://schemas.openxmlformats.org/officeDocument/2006/relationships/hyperlink" Target="https://www.victoriassecret.com/sale/bottoms-sale/the-most-loved-yoga-crop-pant?ProductID=219996&amp;CatalogueType=OLS" TargetMode="External" /><Relationship Id="rId53" Type="http://schemas.openxmlformats.org/officeDocument/2006/relationships/hyperlink" Target="https://www.victoriassecret.com/clothing/clear-ance/maxi-bra-top-dress?ProductID=222660&amp;CatalogueType=OLS" TargetMode="External" /><Relationship Id="rId54" Type="http://schemas.openxmlformats.org/officeDocument/2006/relationships/hyperlink" Target="https://www.victoriassecret.com/clothing/clear-ance/foldover-multi-way-maxi-dress?ProductID=214555&amp;CatalogueType=OLS" TargetMode="External" /><Relationship Id="rId55" Type="http://schemas.openxmlformats.org/officeDocument/2006/relationships/hyperlink" Target="https://www.victoriassecret.com/swimwear/one-piece/unforgettable-one-piece-forever-sexy?ProductID=206508&amp;CatalogueType=OLS" TargetMode="External" /><Relationship Id="rId56" Type="http://schemas.openxmlformats.org/officeDocument/2006/relationships/hyperlink" Target="https://www.victoriassecret.com/swimwear/very-sexy/the-itsy-very-sexy?ProductID=205083&amp;CatalogueType=OLS" TargetMode="External" /><Relationship Id="rId57" Type="http://schemas.openxmlformats.org/officeDocument/2006/relationships/hyperlink" Target="https://www.victoriassecret.com/swimwear/shop-by-size/swing-racerback-tunic?ProductID=221817&amp;CatalogueType=OLS" TargetMode="External" /><Relationship Id="rId58" Type="http://schemas.openxmlformats.org/officeDocument/2006/relationships/hyperlink" Target="https://www.victoriassecret.com/swimwear/shop-by-size/the-bombshell-add-2-cups-push-up-halter-bombshell-swim-tops?ProductID=226357&amp;CatalogueType=OLS" TargetMode="External" /><Relationship Id="rId59" Type="http://schemas.openxmlformats.org/officeDocument/2006/relationships/hyperlink" Target="https://www.victoriassecret.com/swimwear/bandeau/the-knockout-bikini-very-sexy?ProductID=226512&amp;CatalogueType=OLS" TargetMode="External" /><Relationship Id="rId60" Type="http://schemas.openxmlformats.org/officeDocument/2006/relationships/hyperlink" Target="https://www.victoriassecret.com/swimwear/bandeau/the-knockout-bandeau-very-sexy?ProductID=205483&amp;CatalogueType=OLS" TargetMode="External" /><Relationship Id="rId61" Type="http://schemas.openxmlformats.org/officeDocument/2006/relationships/hyperlink" Target="https://www.victoriassecret.com/bras/push-up/lace-trim-cheeky-panty-very-sexy?ProductID=228150&amp;CatalogueType=OLS" TargetMode="External" /><Relationship Id="rId62" Type="http://schemas.openxmlformats.org/officeDocument/2006/relationships/hyperlink" Target="https://www.victoriassecret.com/catalogue/sequin-bandeau-beach-sexy?ProductID=226787&amp;CatalogueType=OLS&amp;cqo=true&amp;cqoCat=KZ" TargetMode="External" /><Relationship Id="rId63" Type="http://schemas.openxmlformats.org/officeDocument/2006/relationships/hyperlink" Target="https://www.victoriassecret.com/catalogue/sequin-bandeau-beach-sexy?ProductID=226787&amp;CatalogueType=OLS&amp;cqo=true&amp;cqoCat=KZ" TargetMode="External" /><Relationship Id="rId64" Type="http://schemas.openxmlformats.org/officeDocument/2006/relationships/hyperlink" Target="https://www.victoriassecret.com/catalogue/sequin-bandeau-beach-sexy?ProductID=226787&amp;CatalogueType=OLS&amp;cqo=true&amp;cqoCat=KZ" TargetMode="External" /><Relationship Id="rId65" Type="http://schemas.openxmlformats.org/officeDocument/2006/relationships/hyperlink" Target="https://www.victoriassecret.com/sale/panties-special/hiphugger-panty-cotton-lingerie?ProductID=229289&amp;CatalogueType=OLS" TargetMode="External" /><Relationship Id="rId66" Type="http://schemas.openxmlformats.org/officeDocument/2006/relationships/hyperlink" Target="https://www.victoriassecret.com/sale/panties-special/hiphugger-panty-cotton-lingerie?ProductID=229289&amp;CatalogueType=OLS" TargetMode="External" /><Relationship Id="rId67" Type="http://schemas.openxmlformats.org/officeDocument/2006/relationships/hyperlink" Target="https://www.victoriassecret.com/clearance/bras/victorias-secret-darling-twist-front-push-up-bra?ProductID=228037&amp;CatalogueType=OLS" TargetMode="External" /><Relationship Id="rId68" Type="http://schemas.openxmlformats.org/officeDocument/2006/relationships/hyperlink" Target="https://www.victoriassecret.com//panties/shop-all-panties-mobile/lace-trim-cheekini-panty-dream-angels?ProductID=228159&amp;CatalogueType=OLS&amp;search=true" TargetMode="External" /><Relationship Id="rId69" Type="http://schemas.openxmlformats.org/officeDocument/2006/relationships/hyperlink" Target="https://www.victoriassecret.com/catalogue/sequin-bandeau-beach-sexy?ProductID=226787&amp;CatalogueType=OLS&amp;cqo=true&amp;cqoCat=KZ" TargetMode="External" /><Relationship Id="rId70" Type="http://schemas.openxmlformats.org/officeDocument/2006/relationships/hyperlink" Target="https://www.victoriassecret.com/clearance/swim/twist-bandeau-top-very-sexy?ProductID=206292&amp;CatalogueType=OLS" TargetMode="External" /><Relationship Id="rId71" Type="http://schemas.openxmlformats.org/officeDocument/2006/relationships/hyperlink" Target="https://www.victoriassecret.com/clearance/swim/cheeky-hipkini-bottom-very-sexy?ProductID=207007&amp;CatalogueType=OLS" TargetMode="External" /><Relationship Id="rId72" Type="http://schemas.openxmlformats.org/officeDocument/2006/relationships/hyperlink" Target="https://www.victoriassecret.com/clearance/swim/twist-bandeau-top-very-sexy?ProductID=206292&amp;CatalogueType=OLS" TargetMode="External" /><Relationship Id="rId73" Type="http://schemas.openxmlformats.org/officeDocument/2006/relationships/hyperlink" Target="https://www.victoriassecret.com/clearance/swim/twist-bandeau-top-very-sexy?ProductID=206292&amp;CatalogueType=OLS" TargetMode="External" /><Relationship Id="rId74" Type="http://schemas.openxmlformats.org/officeDocument/2006/relationships/hyperlink" Target="https://www.victoriassecret.com/clearance/swim/ruched-cheeky-bikini-bottom-pink?ProductID=108877&amp;CatalogueType=OLS" TargetMode="External" /><Relationship Id="rId75" Type="http://schemas.openxmlformats.org/officeDocument/2006/relationships/hyperlink" Target="https://www.victoriassecret.com/clearance/panties/lace-trim-cheekini-panty-dream-angels?ProductID=225540&amp;CatalogueType=OLS" TargetMode="External" /><Relationship Id="rId76" Type="http://schemas.openxmlformats.org/officeDocument/2006/relationships/hyperlink" Target="https://www.victoriassecret.com/clearance/bras/lace-strappy-back-push-up-bra-very-sexy?ProductID=223610&amp;CatalogueType=OLS" TargetMode="External" /><Relationship Id="rId77" Type="http://schemas.openxmlformats.org/officeDocument/2006/relationships/hyperlink" Target="https://www.victoriassecret.com/sale/yoga-pants-and-leggings/the-most-loved-yoga-pant?ProductID=224595&amp;CatalogueType=OLShttps://www.victoriassecret.com/sale/yoga-pants-and-leggings/the-most-loved-yoga-pant?ProductID=224595&amp;CatalogueType=OLS" TargetMode="External" /><Relationship Id="rId78" Type="http://schemas.openxmlformats.org/officeDocument/2006/relationships/hyperlink" Target="https://www.victoriassecret.com/clearance/clothing/pocket-tee?ProductID=151093&amp;CatalogueType=OLS" TargetMode="External" /><Relationship Id="rId79" Type="http://schemas.openxmlformats.org/officeDocument/2006/relationships/hyperlink" Target="https://www.victoriassecret.com/clearance/swim/knotted-back-flounce-crop-top-pink?ProductID=189958&amp;CatalogueType=OLS" TargetMode="External" /><Relationship Id="rId80" Type="http://schemas.openxmlformats.org/officeDocument/2006/relationships/hyperlink" Target="https://www.victoriassecret.com/swimwear/clearance/twist-bandeau-top-forever-sexy?ProductID=206935&amp;CatalogueType=OLS" TargetMode="External" /><Relationship Id="rId81" Type="http://schemas.openxmlformats.org/officeDocument/2006/relationships/hyperlink" Target="https://www.victoriassecret.com/swimwear/clearance/foldover-bottom-forever-sexy?ProductID=206910&amp;CatalogueType=OLS" TargetMode="External" /><Relationship Id="rId82" Type="http://schemas.openxmlformats.org/officeDocument/2006/relationships/hyperlink" Target="https://www.victoriassecret.com/swimwear/push-up/neon-paisley-push-up-triangle-top-beach-sexy?ProductID=189711&amp;CatalogueType=OLS" TargetMode="External" /><Relationship Id="rId83" Type="http://schemas.openxmlformats.org/officeDocument/2006/relationships/hyperlink" Target="https://www.victoriassecret.com/sale/clearancebras/demi-bra-the-t-shirt?ProductID=189150&amp;CatalogueType=OLS" TargetMode="External" /><Relationship Id="rId84" Type="http://schemas.openxmlformats.org/officeDocument/2006/relationships/hyperlink" Target="https://www.victoriassecret.com/sale/swim/ruched-hipkini-beach-sexy?ProductID=222657&amp;CatalogueType=OLS" TargetMode="External" /><Relationship Id="rId85" Type="http://schemas.openxmlformats.org/officeDocument/2006/relationships/hyperlink" Target="https://www.victoriassecret.com/clearance/swim/ruched-cheeky-bikini-bottom-pink?ProductID=196190&amp;CatalogueType=OLS" TargetMode="External" /><Relationship Id="rId86" Type="http://schemas.openxmlformats.org/officeDocument/2006/relationships/hyperlink" Target="https://www.victoriassecret.com/clearance/panties/cheekini-panty-body-by-victoria?ProductID=168274&amp;CatalogueType=OLS" TargetMode="External" /><Relationship Id="rId87" Type="http://schemas.openxmlformats.org/officeDocument/2006/relationships/hyperlink" Target="https://www.victoriassecret.com/clearance/panties/cheekini-panty-body-by-victoria?ProductID=168274&amp;CatalogueType=OLS" TargetMode="External" /><Relationship Id="rId88" Type="http://schemas.openxmlformats.org/officeDocument/2006/relationships/hyperlink" Target="https://www.victoriassecret.com/clearance/bras/victorias-secret-darling-twist-front-push-up-bra?ProductID=228037&amp;CatalogueType=OLS" TargetMode="External" /><Relationship Id="rId89" Type="http://schemas.openxmlformats.org/officeDocument/2006/relationships/hyperlink" Target="https://www.victoriassecret.com/sale/clothing/the-most-loved-yoga-legging?ProductID=228295&amp;CatalogueType=OLS" TargetMode="External" /><Relationship Id="rId90" Type="http://schemas.openxmlformats.org/officeDocument/2006/relationships/hyperlink" Target="https://www.victoriassecret.com/sleepwear/new-arrivals/6-days-of-lacie-thong-panty-gift-set?ProductID=223326&amp;CatalogueType=OLS" TargetMode="External" /><Relationship Id="rId91" Type="http://schemas.openxmlformats.org/officeDocument/2006/relationships/hyperlink" Target="https://www.victoriassecret.com/sale/vsx-sport/the-player-by-victoriarsquos-secret-racerback-sport-bra-victorias-secret-sport?ProductID=226442&amp;CatalogueType=OLS&amp;swatchImage=6Q7," TargetMode="External" /><Relationship Id="rId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2"/>
  <sheetViews>
    <sheetView tabSelected="1" zoomScalePageLayoutView="0" workbookViewId="0" topLeftCell="A1">
      <pane ySplit="1" topLeftCell="A221" activePane="bottomLeft" state="frozen"/>
      <selection pane="topLeft" activeCell="A1" sqref="A1"/>
      <selection pane="bottomLeft" activeCell="J251" sqref="J251"/>
    </sheetView>
  </sheetViews>
  <sheetFormatPr defaultColWidth="8.8515625" defaultRowHeight="15"/>
  <cols>
    <col min="1" max="3" width="8.8515625" style="15" customWidth="1"/>
    <col min="4" max="4" width="10.8515625" style="15" bestFit="1" customWidth="1"/>
    <col min="5" max="5" width="8.8515625" style="15" customWidth="1"/>
    <col min="6" max="6" width="35.421875" style="15" bestFit="1" customWidth="1"/>
    <col min="7" max="7" width="8.8515625" style="15" customWidth="1"/>
    <col min="8" max="8" width="9.140625" style="9" customWidth="1"/>
    <col min="9" max="9" width="12.28125" style="15" bestFit="1" customWidth="1"/>
    <col min="10" max="10" width="11.8515625" style="15" bestFit="1" customWidth="1"/>
    <col min="11" max="14" width="8.8515625" style="15" customWidth="1"/>
    <col min="15" max="15" width="28.140625" style="15" bestFit="1" customWidth="1"/>
    <col min="16" max="16384" width="8.8515625" style="15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8</v>
      </c>
      <c r="I1" s="4" t="s">
        <v>9</v>
      </c>
      <c r="J1" s="4" t="s">
        <v>10</v>
      </c>
      <c r="K1" s="15" t="s">
        <v>327</v>
      </c>
    </row>
    <row r="2" spans="1:16" ht="15" customHeight="1">
      <c r="A2" s="17" t="s">
        <v>106</v>
      </c>
      <c r="B2" s="1"/>
      <c r="C2" s="1"/>
      <c r="D2" s="11"/>
      <c r="E2" s="2"/>
      <c r="F2" s="18" t="s">
        <v>119</v>
      </c>
      <c r="G2" s="1"/>
      <c r="H2" s="3"/>
      <c r="I2" s="4"/>
      <c r="J2" s="4"/>
      <c r="O2" s="14" t="s">
        <v>114</v>
      </c>
      <c r="P2" s="14">
        <f>250+46.99-55</f>
        <v>241.99</v>
      </c>
    </row>
    <row r="3" spans="1:17" ht="15.75" customHeight="1">
      <c r="A3" s="5" t="s">
        <v>31</v>
      </c>
      <c r="B3" s="22" t="s">
        <v>27</v>
      </c>
      <c r="C3" s="5" t="s">
        <v>26</v>
      </c>
      <c r="D3" s="23" t="s">
        <v>91</v>
      </c>
      <c r="E3" s="5" t="s">
        <v>28</v>
      </c>
      <c r="F3" s="12" t="s">
        <v>92</v>
      </c>
      <c r="G3" s="5">
        <v>1</v>
      </c>
      <c r="H3" s="8">
        <v>11</v>
      </c>
      <c r="I3" s="71">
        <f aca="true" t="shared" si="0" ref="I3:I19">H3*G3*$P$13*$P$11</f>
        <v>652.3932800000001</v>
      </c>
      <c r="J3" s="21">
        <v>520</v>
      </c>
      <c r="K3" s="72">
        <v>20000</v>
      </c>
      <c r="O3" s="14" t="s">
        <v>110</v>
      </c>
      <c r="P3" s="14">
        <v>46.99</v>
      </c>
      <c r="Q3" s="24"/>
    </row>
    <row r="4" spans="1:17" ht="15.75" customHeight="1">
      <c r="A4" s="6" t="s">
        <v>37</v>
      </c>
      <c r="B4" s="25" t="s">
        <v>36</v>
      </c>
      <c r="D4" s="26" t="s">
        <v>40</v>
      </c>
      <c r="E4" s="6" t="s">
        <v>39</v>
      </c>
      <c r="F4" s="6" t="s">
        <v>38</v>
      </c>
      <c r="G4" s="6">
        <v>1</v>
      </c>
      <c r="H4" s="9">
        <v>11</v>
      </c>
      <c r="I4" s="21"/>
      <c r="J4" s="81">
        <f>H4*G4*$P$13*$P$12</f>
        <v>677.27528</v>
      </c>
      <c r="K4" s="72"/>
      <c r="O4" s="14" t="s">
        <v>115</v>
      </c>
      <c r="P4" s="14">
        <f>250-55</f>
        <v>195</v>
      </c>
      <c r="Q4" s="24"/>
    </row>
    <row r="5" spans="1:16" s="24" customFormat="1" ht="15.75" customHeight="1">
      <c r="A5" s="5" t="s">
        <v>31</v>
      </c>
      <c r="B5" s="14" t="s">
        <v>11</v>
      </c>
      <c r="C5" s="14"/>
      <c r="D5" s="27" t="s">
        <v>93</v>
      </c>
      <c r="E5" s="14" t="s">
        <v>7</v>
      </c>
      <c r="F5" s="13" t="s">
        <v>66</v>
      </c>
      <c r="G5" s="14">
        <v>1</v>
      </c>
      <c r="H5" s="10">
        <v>11</v>
      </c>
      <c r="I5" s="71">
        <f t="shared" si="0"/>
        <v>652.3932800000001</v>
      </c>
      <c r="J5" s="21"/>
      <c r="O5" s="14"/>
      <c r="P5" s="14"/>
    </row>
    <row r="6" spans="1:17" ht="15.75" customHeight="1">
      <c r="A6" s="5" t="s">
        <v>31</v>
      </c>
      <c r="B6" s="22" t="s">
        <v>14</v>
      </c>
      <c r="C6" s="5" t="s">
        <v>15</v>
      </c>
      <c r="D6" s="23" t="s">
        <v>94</v>
      </c>
      <c r="E6" s="5" t="s">
        <v>12</v>
      </c>
      <c r="F6" s="12" t="s">
        <v>95</v>
      </c>
      <c r="G6" s="5">
        <v>1</v>
      </c>
      <c r="H6" s="8">
        <v>5.4</v>
      </c>
      <c r="I6" s="71">
        <f t="shared" si="0"/>
        <v>320.2657920000001</v>
      </c>
      <c r="J6" s="21"/>
      <c r="K6" s="28"/>
      <c r="O6" s="14" t="s">
        <v>116</v>
      </c>
      <c r="P6" s="14">
        <f>P3/P4+1+0.07</f>
        <v>1.310974358974359</v>
      </c>
      <c r="Q6" s="24"/>
    </row>
    <row r="7" spans="1:17" ht="15.75" customHeight="1">
      <c r="A7" s="5" t="s">
        <v>31</v>
      </c>
      <c r="B7" s="22" t="s">
        <v>14</v>
      </c>
      <c r="C7" s="5" t="s">
        <v>15</v>
      </c>
      <c r="D7" s="23" t="s">
        <v>94</v>
      </c>
      <c r="E7" s="5" t="s">
        <v>12</v>
      </c>
      <c r="F7" s="12" t="s">
        <v>96</v>
      </c>
      <c r="G7" s="5">
        <v>1</v>
      </c>
      <c r="H7" s="8">
        <v>5.4</v>
      </c>
      <c r="I7" s="71">
        <f t="shared" si="0"/>
        <v>320.2657920000001</v>
      </c>
      <c r="J7" s="21"/>
      <c r="K7" s="28" t="s">
        <v>97</v>
      </c>
      <c r="O7" s="14" t="s">
        <v>117</v>
      </c>
      <c r="P7" s="14">
        <f>P3/P4+1+0.12</f>
        <v>1.3609743589743588</v>
      </c>
      <c r="Q7" s="24"/>
    </row>
    <row r="8" spans="1:16" ht="15.75" customHeight="1">
      <c r="A8" s="5" t="s">
        <v>31</v>
      </c>
      <c r="B8" s="22" t="s">
        <v>14</v>
      </c>
      <c r="C8" s="5" t="s">
        <v>15</v>
      </c>
      <c r="D8" s="23" t="s">
        <v>94</v>
      </c>
      <c r="E8" s="5" t="s">
        <v>12</v>
      </c>
      <c r="F8" s="12" t="s">
        <v>98</v>
      </c>
      <c r="G8" s="5">
        <v>1</v>
      </c>
      <c r="H8" s="8">
        <v>5.4</v>
      </c>
      <c r="I8" s="71">
        <f t="shared" si="0"/>
        <v>320.2657920000001</v>
      </c>
      <c r="J8" s="21"/>
      <c r="K8" s="28" t="s">
        <v>99</v>
      </c>
      <c r="O8" s="14"/>
      <c r="P8" s="14"/>
    </row>
    <row r="9" spans="1:16" ht="15.75" customHeight="1">
      <c r="A9" s="5" t="s">
        <v>31</v>
      </c>
      <c r="B9" s="22" t="s">
        <v>14</v>
      </c>
      <c r="C9" s="5" t="s">
        <v>15</v>
      </c>
      <c r="D9" s="23" t="s">
        <v>94</v>
      </c>
      <c r="E9" s="5" t="s">
        <v>12</v>
      </c>
      <c r="F9" s="12" t="s">
        <v>100</v>
      </c>
      <c r="G9" s="5">
        <v>1</v>
      </c>
      <c r="H9" s="8">
        <v>5.4</v>
      </c>
      <c r="I9" s="71">
        <f t="shared" si="0"/>
        <v>320.2657920000001</v>
      </c>
      <c r="J9" s="21"/>
      <c r="K9" s="28" t="s">
        <v>101</v>
      </c>
      <c r="O9" s="14" t="s">
        <v>113</v>
      </c>
      <c r="P9" s="14">
        <f>1-55/250</f>
        <v>0.78</v>
      </c>
    </row>
    <row r="10" spans="1:16" ht="15.75" customHeight="1">
      <c r="A10" s="5" t="s">
        <v>31</v>
      </c>
      <c r="B10" s="22" t="s">
        <v>14</v>
      </c>
      <c r="C10" s="5" t="s">
        <v>15</v>
      </c>
      <c r="D10" s="23" t="s">
        <v>94</v>
      </c>
      <c r="E10" s="5" t="s">
        <v>12</v>
      </c>
      <c r="F10" s="12" t="s">
        <v>45</v>
      </c>
      <c r="G10" s="5">
        <v>1</v>
      </c>
      <c r="H10" s="8">
        <v>5.4</v>
      </c>
      <c r="I10" s="71">
        <f t="shared" si="0"/>
        <v>320.2657920000001</v>
      </c>
      <c r="J10" s="21"/>
      <c r="K10" s="28" t="s">
        <v>102</v>
      </c>
      <c r="O10" s="14"/>
      <c r="P10" s="14"/>
    </row>
    <row r="11" spans="1:16" ht="15.75" customHeight="1">
      <c r="A11" s="6" t="s">
        <v>37</v>
      </c>
      <c r="B11" s="25" t="s">
        <v>44</v>
      </c>
      <c r="D11" s="26" t="s">
        <v>46</v>
      </c>
      <c r="E11" s="6" t="s">
        <v>39</v>
      </c>
      <c r="F11" s="15" t="s">
        <v>45</v>
      </c>
      <c r="G11" s="6">
        <v>2</v>
      </c>
      <c r="H11" s="9">
        <f>27/5</f>
        <v>5.4</v>
      </c>
      <c r="I11" s="21"/>
      <c r="J11" s="81">
        <f>H11*G11*$P$13*$P$12</f>
        <v>664.961184</v>
      </c>
      <c r="O11" s="14" t="s">
        <v>111</v>
      </c>
      <c r="P11" s="38">
        <f>P9*P6</f>
        <v>1.0225600000000001</v>
      </c>
    </row>
    <row r="12" spans="1:16" ht="15.75" customHeight="1">
      <c r="A12" s="6" t="s">
        <v>37</v>
      </c>
      <c r="B12" s="15" t="s">
        <v>47</v>
      </c>
      <c r="D12" s="29" t="s">
        <v>48</v>
      </c>
      <c r="E12" s="6" t="s">
        <v>39</v>
      </c>
      <c r="F12" s="13" t="s">
        <v>49</v>
      </c>
      <c r="G12" s="6">
        <v>1</v>
      </c>
      <c r="H12" s="9">
        <f>27/5</f>
        <v>5.4</v>
      </c>
      <c r="I12" s="21"/>
      <c r="J12" s="81">
        <f>H12*G12*$P$13*$P$12</f>
        <v>332.480592</v>
      </c>
      <c r="O12" s="14" t="s">
        <v>112</v>
      </c>
      <c r="P12" s="38">
        <f>P9*P7</f>
        <v>1.0615599999999998</v>
      </c>
    </row>
    <row r="13" spans="1:16" ht="15.75" customHeight="1">
      <c r="A13" s="6" t="s">
        <v>37</v>
      </c>
      <c r="B13" s="15" t="s">
        <v>50</v>
      </c>
      <c r="D13" s="29" t="s">
        <v>51</v>
      </c>
      <c r="E13" s="6" t="s">
        <v>39</v>
      </c>
      <c r="F13" s="13" t="s">
        <v>52</v>
      </c>
      <c r="G13" s="6">
        <v>1</v>
      </c>
      <c r="H13" s="9">
        <f>27/5</f>
        <v>5.4</v>
      </c>
      <c r="I13" s="21"/>
      <c r="J13" s="81">
        <f>H13*G13*$P$13*$P$12</f>
        <v>332.480592</v>
      </c>
      <c r="O13" s="70" t="s">
        <v>326</v>
      </c>
      <c r="P13" s="69">
        <v>58</v>
      </c>
    </row>
    <row r="14" spans="1:10" ht="15.75" customHeight="1">
      <c r="A14" s="5" t="s">
        <v>31</v>
      </c>
      <c r="B14" s="22" t="s">
        <v>14</v>
      </c>
      <c r="C14" s="5" t="s">
        <v>15</v>
      </c>
      <c r="D14" s="23" t="s">
        <v>94</v>
      </c>
      <c r="E14" s="5" t="s">
        <v>7</v>
      </c>
      <c r="F14" s="12" t="s">
        <v>103</v>
      </c>
      <c r="G14" s="5">
        <v>1</v>
      </c>
      <c r="H14" s="8">
        <v>5.4</v>
      </c>
      <c r="I14" s="71">
        <f t="shared" si="0"/>
        <v>320.2657920000001</v>
      </c>
      <c r="J14" s="21"/>
    </row>
    <row r="15" spans="1:11" ht="15.75" customHeight="1">
      <c r="A15" s="30" t="s">
        <v>54</v>
      </c>
      <c r="B15" s="25" t="s">
        <v>61</v>
      </c>
      <c r="C15" s="14"/>
      <c r="D15" s="27" t="s">
        <v>104</v>
      </c>
      <c r="E15" s="7" t="s">
        <v>62</v>
      </c>
      <c r="F15" s="16" t="s">
        <v>63</v>
      </c>
      <c r="G15" s="7">
        <v>1</v>
      </c>
      <c r="H15" s="10">
        <v>26</v>
      </c>
      <c r="I15" s="71">
        <f t="shared" si="0"/>
        <v>1542.0204800000001</v>
      </c>
      <c r="J15" s="200">
        <f>SUMIF(A:A,A15,I:I)-SUMIF(A:A,A15,K:K)</f>
        <v>249.2799268281342</v>
      </c>
      <c r="K15" s="72">
        <v>6000</v>
      </c>
    </row>
    <row r="16" spans="1:10" s="24" customFormat="1" ht="15.75" customHeight="1">
      <c r="A16" s="5" t="s">
        <v>31</v>
      </c>
      <c r="B16" s="14" t="s">
        <v>70</v>
      </c>
      <c r="C16" s="31" t="s">
        <v>69</v>
      </c>
      <c r="D16" s="27" t="s">
        <v>105</v>
      </c>
      <c r="E16" s="14" t="s">
        <v>23</v>
      </c>
      <c r="F16" s="16" t="s">
        <v>67</v>
      </c>
      <c r="G16" s="14">
        <v>1</v>
      </c>
      <c r="H16" s="10">
        <v>48</v>
      </c>
      <c r="I16" s="71">
        <f t="shared" si="0"/>
        <v>2846.8070400000006</v>
      </c>
      <c r="J16" s="21"/>
    </row>
    <row r="17" spans="1:11" s="24" customFormat="1" ht="15.75" customHeight="1">
      <c r="A17" s="5" t="s">
        <v>77</v>
      </c>
      <c r="B17" s="25" t="s">
        <v>75</v>
      </c>
      <c r="C17" s="14"/>
      <c r="D17" s="26" t="s">
        <v>76</v>
      </c>
      <c r="E17" s="14" t="s">
        <v>28</v>
      </c>
      <c r="F17" s="13" t="s">
        <v>85</v>
      </c>
      <c r="G17" s="14">
        <v>1</v>
      </c>
      <c r="H17" s="10">
        <v>40</v>
      </c>
      <c r="I17" s="21"/>
      <c r="J17" s="81">
        <f>H17*G17*$P$13*$P$12</f>
        <v>2462.8191999999995</v>
      </c>
      <c r="K17" s="13"/>
    </row>
    <row r="18" spans="1:11" s="24" customFormat="1" ht="15.75" customHeight="1">
      <c r="A18" s="32" t="s">
        <v>90</v>
      </c>
      <c r="B18" s="14" t="s">
        <v>86</v>
      </c>
      <c r="C18" s="14"/>
      <c r="D18" s="23" t="s">
        <v>87</v>
      </c>
      <c r="E18" s="14" t="s">
        <v>28</v>
      </c>
      <c r="F18" s="12" t="s">
        <v>88</v>
      </c>
      <c r="G18" s="14">
        <v>1</v>
      </c>
      <c r="H18" s="10">
        <v>28</v>
      </c>
      <c r="I18" s="71">
        <f t="shared" si="0"/>
        <v>1660.6374400000002</v>
      </c>
      <c r="J18" s="21"/>
      <c r="K18" s="72">
        <v>3430</v>
      </c>
    </row>
    <row r="19" spans="1:10" s="24" customFormat="1" ht="15.75" customHeight="1">
      <c r="A19" s="32" t="s">
        <v>90</v>
      </c>
      <c r="B19" s="14" t="s">
        <v>86</v>
      </c>
      <c r="C19" s="14"/>
      <c r="D19" s="27" t="s">
        <v>89</v>
      </c>
      <c r="E19" s="14" t="s">
        <v>62</v>
      </c>
      <c r="F19" s="12" t="s">
        <v>88</v>
      </c>
      <c r="G19" s="14">
        <v>1</v>
      </c>
      <c r="H19" s="10">
        <v>21</v>
      </c>
      <c r="I19" s="71">
        <f t="shared" si="0"/>
        <v>1245.47808</v>
      </c>
      <c r="J19" s="21">
        <f>2906-3430</f>
        <v>-524</v>
      </c>
    </row>
    <row r="20" spans="1:10" s="24" customFormat="1" ht="15.75" customHeight="1">
      <c r="A20" s="32">
        <v>1</v>
      </c>
      <c r="B20" s="14"/>
      <c r="C20" s="14"/>
      <c r="D20" s="27"/>
      <c r="E20" s="14"/>
      <c r="F20" s="12"/>
      <c r="G20" s="14"/>
      <c r="H20" s="10"/>
      <c r="I20" s="34"/>
      <c r="J20" s="34"/>
    </row>
    <row r="21" spans="1:10" s="24" customFormat="1" ht="15.75" customHeight="1">
      <c r="A21" s="32">
        <v>1</v>
      </c>
      <c r="B21" s="14"/>
      <c r="C21" s="14"/>
      <c r="D21" s="27"/>
      <c r="E21" s="14"/>
      <c r="F21" s="12"/>
      <c r="G21" s="14"/>
      <c r="H21" s="10"/>
      <c r="I21" s="34"/>
      <c r="J21" s="34"/>
    </row>
    <row r="22" spans="1:10" s="24" customFormat="1" ht="15.75" customHeight="1">
      <c r="A22" s="32">
        <v>1</v>
      </c>
      <c r="B22" s="14"/>
      <c r="C22" s="14"/>
      <c r="D22" s="27"/>
      <c r="E22" s="14"/>
      <c r="F22" s="12"/>
      <c r="G22" s="14"/>
      <c r="H22" s="10"/>
      <c r="I22" s="34"/>
      <c r="J22" s="34"/>
    </row>
    <row r="23" spans="1:16" ht="15" customHeight="1">
      <c r="A23" s="17" t="s">
        <v>120</v>
      </c>
      <c r="B23" s="1"/>
      <c r="C23" s="1"/>
      <c r="D23" s="11"/>
      <c r="E23" s="2"/>
      <c r="F23" s="18" t="s">
        <v>185</v>
      </c>
      <c r="O23" s="15" t="s">
        <v>191</v>
      </c>
      <c r="P23" s="15">
        <v>608.78</v>
      </c>
    </row>
    <row r="24" spans="1:16" ht="15.75" customHeight="1">
      <c r="A24" s="192" t="s">
        <v>31</v>
      </c>
      <c r="B24" s="22" t="s">
        <v>24</v>
      </c>
      <c r="C24" s="5" t="s">
        <v>25</v>
      </c>
      <c r="D24" s="26" t="s">
        <v>121</v>
      </c>
      <c r="E24" s="13" t="s">
        <v>122</v>
      </c>
      <c r="F24" s="13" t="s">
        <v>123</v>
      </c>
      <c r="G24" s="5">
        <v>1</v>
      </c>
      <c r="H24" s="8">
        <v>52</v>
      </c>
      <c r="I24" s="71">
        <f aca="true" t="shared" si="1" ref="I24:I37">H24*G24*$P$41*$P$33</f>
        <v>3131.196852754374</v>
      </c>
      <c r="J24" s="21"/>
      <c r="O24" s="14" t="s">
        <v>192</v>
      </c>
      <c r="P24" s="14">
        <v>251.95</v>
      </c>
    </row>
    <row r="25" spans="1:16" s="24" customFormat="1" ht="15.75" customHeight="1">
      <c r="A25" s="192" t="s">
        <v>31</v>
      </c>
      <c r="B25" s="25" t="s">
        <v>65</v>
      </c>
      <c r="C25" s="14"/>
      <c r="D25" s="31" t="s">
        <v>68</v>
      </c>
      <c r="E25" s="14" t="s">
        <v>7</v>
      </c>
      <c r="F25" s="13" t="s">
        <v>66</v>
      </c>
      <c r="G25" s="14">
        <v>1</v>
      </c>
      <c r="H25" s="10">
        <v>52</v>
      </c>
      <c r="I25" s="71">
        <f t="shared" si="1"/>
        <v>3131.196852754374</v>
      </c>
      <c r="J25" s="21"/>
      <c r="O25" s="14" t="s">
        <v>193</v>
      </c>
      <c r="P25" s="14">
        <v>356.83</v>
      </c>
    </row>
    <row r="26" spans="1:19" s="24" customFormat="1" ht="15.75" customHeight="1">
      <c r="A26" s="192" t="s">
        <v>31</v>
      </c>
      <c r="B26" s="22" t="s">
        <v>11</v>
      </c>
      <c r="C26" s="5" t="s">
        <v>13</v>
      </c>
      <c r="D26" s="29" t="s">
        <v>124</v>
      </c>
      <c r="E26" s="5" t="s">
        <v>12</v>
      </c>
      <c r="F26" s="13" t="s">
        <v>125</v>
      </c>
      <c r="G26" s="5">
        <v>1</v>
      </c>
      <c r="H26" s="8">
        <v>11</v>
      </c>
      <c r="I26" s="71">
        <f t="shared" si="1"/>
        <v>662.368565005733</v>
      </c>
      <c r="J26" s="21"/>
      <c r="K26" s="15"/>
      <c r="L26" s="15"/>
      <c r="M26" s="15"/>
      <c r="N26" s="15"/>
      <c r="O26" s="14" t="s">
        <v>110</v>
      </c>
      <c r="P26" s="14">
        <v>73.99</v>
      </c>
      <c r="Q26" s="15"/>
      <c r="R26" s="15"/>
      <c r="S26" s="15"/>
    </row>
    <row r="27" spans="1:16" ht="15.75" customHeight="1">
      <c r="A27" s="192" t="s">
        <v>31</v>
      </c>
      <c r="B27" s="22" t="s">
        <v>27</v>
      </c>
      <c r="C27" s="5" t="s">
        <v>26</v>
      </c>
      <c r="D27" s="29" t="s">
        <v>126</v>
      </c>
      <c r="E27" s="5" t="s">
        <v>28</v>
      </c>
      <c r="F27" s="13" t="s">
        <v>127</v>
      </c>
      <c r="G27" s="5">
        <v>1</v>
      </c>
      <c r="H27" s="8">
        <v>11</v>
      </c>
      <c r="I27" s="71">
        <f t="shared" si="1"/>
        <v>662.368565005733</v>
      </c>
      <c r="J27" s="21"/>
      <c r="O27" s="14" t="s">
        <v>116</v>
      </c>
      <c r="P27" s="15">
        <f>P26/(P23-P29)+0.07</f>
        <v>0.20360901441005455</v>
      </c>
    </row>
    <row r="28" spans="1:16" ht="15.75" customHeight="1">
      <c r="A28" s="192" t="s">
        <v>31</v>
      </c>
      <c r="B28" s="22" t="s">
        <v>30</v>
      </c>
      <c r="C28" s="5" t="s">
        <v>29</v>
      </c>
      <c r="D28" s="29" t="s">
        <v>128</v>
      </c>
      <c r="E28" s="5" t="s">
        <v>28</v>
      </c>
      <c r="F28" s="13" t="s">
        <v>66</v>
      </c>
      <c r="G28" s="5">
        <v>1</v>
      </c>
      <c r="H28" s="8">
        <v>11</v>
      </c>
      <c r="I28" s="71">
        <f t="shared" si="1"/>
        <v>662.368565005733</v>
      </c>
      <c r="J28" s="21"/>
      <c r="O28" s="14" t="s">
        <v>116</v>
      </c>
      <c r="P28" s="15">
        <f>P26/(P23-P29)+0.12</f>
        <v>0.25360901441005457</v>
      </c>
    </row>
    <row r="29" spans="1:16" ht="15.75" customHeight="1">
      <c r="A29" s="192" t="s">
        <v>31</v>
      </c>
      <c r="B29" s="22" t="s">
        <v>30</v>
      </c>
      <c r="C29" s="5" t="s">
        <v>29</v>
      </c>
      <c r="D29" s="29" t="s">
        <v>128</v>
      </c>
      <c r="E29" s="5" t="s">
        <v>28</v>
      </c>
      <c r="F29" s="13" t="s">
        <v>129</v>
      </c>
      <c r="G29" s="5">
        <v>1</v>
      </c>
      <c r="H29" s="8">
        <v>11</v>
      </c>
      <c r="I29" s="71">
        <f t="shared" si="1"/>
        <v>662.368565005733</v>
      </c>
      <c r="J29" s="21"/>
      <c r="O29" s="14" t="s">
        <v>194</v>
      </c>
      <c r="P29" s="14">
        <v>55</v>
      </c>
    </row>
    <row r="30" spans="1:16" ht="15.75" customHeight="1">
      <c r="A30" s="193" t="s">
        <v>31</v>
      </c>
      <c r="B30" s="33" t="s">
        <v>130</v>
      </c>
      <c r="C30" s="19"/>
      <c r="D30" s="29" t="s">
        <v>131</v>
      </c>
      <c r="E30" s="5" t="s">
        <v>28</v>
      </c>
      <c r="F30" s="13" t="s">
        <v>132</v>
      </c>
      <c r="G30" s="19">
        <v>1</v>
      </c>
      <c r="H30" s="20">
        <v>11</v>
      </c>
      <c r="I30" s="71">
        <f t="shared" si="1"/>
        <v>662.368565005733</v>
      </c>
      <c r="J30" s="21"/>
      <c r="K30" s="28" t="s">
        <v>133</v>
      </c>
      <c r="O30" s="14" t="s">
        <v>195</v>
      </c>
      <c r="P30" s="14">
        <f>P29/P24</f>
        <v>0.21829728120658862</v>
      </c>
    </row>
    <row r="31" spans="1:10" ht="15.75" customHeight="1">
      <c r="A31" s="194" t="s">
        <v>54</v>
      </c>
      <c r="B31" s="33" t="s">
        <v>134</v>
      </c>
      <c r="C31" s="19"/>
      <c r="D31" s="29" t="s">
        <v>135</v>
      </c>
      <c r="E31" s="6" t="s">
        <v>7</v>
      </c>
      <c r="F31" s="13" t="s">
        <v>136</v>
      </c>
      <c r="G31" s="19">
        <v>1</v>
      </c>
      <c r="H31" s="9">
        <f>27/5</f>
        <v>5.4</v>
      </c>
      <c r="I31" s="71">
        <f t="shared" si="1"/>
        <v>325.16275009372345</v>
      </c>
      <c r="J31" s="21"/>
    </row>
    <row r="32" spans="1:15" ht="15.75" customHeight="1">
      <c r="A32" s="194" t="s">
        <v>54</v>
      </c>
      <c r="B32" s="33" t="s">
        <v>134</v>
      </c>
      <c r="C32" s="19"/>
      <c r="D32" s="29" t="s">
        <v>135</v>
      </c>
      <c r="E32" s="6" t="s">
        <v>7</v>
      </c>
      <c r="F32" s="13" t="s">
        <v>137</v>
      </c>
      <c r="G32" s="19">
        <v>1</v>
      </c>
      <c r="H32" s="9">
        <f>27/5</f>
        <v>5.4</v>
      </c>
      <c r="I32" s="71">
        <f t="shared" si="1"/>
        <v>325.16275009372345</v>
      </c>
      <c r="J32" s="21"/>
      <c r="O32" s="38" t="s">
        <v>192</v>
      </c>
    </row>
    <row r="33" spans="1:16" ht="15.75" customHeight="1">
      <c r="A33" s="193" t="s">
        <v>77</v>
      </c>
      <c r="B33" s="33" t="s">
        <v>138</v>
      </c>
      <c r="C33" s="19"/>
      <c r="D33" s="29" t="s">
        <v>139</v>
      </c>
      <c r="E33" s="6" t="s">
        <v>28</v>
      </c>
      <c r="F33" s="13" t="s">
        <v>140</v>
      </c>
      <c r="G33" s="19">
        <v>1</v>
      </c>
      <c r="H33" s="9">
        <f>27/5</f>
        <v>5.4</v>
      </c>
      <c r="I33" s="21"/>
      <c r="J33" s="81">
        <f>H33*G33*$P$41*$P$34</f>
        <v>338.67057307447357</v>
      </c>
      <c r="O33" s="14" t="s">
        <v>111</v>
      </c>
      <c r="P33" s="39">
        <f>(1-P30)*(1+P27)</f>
        <v>0.940864438928598</v>
      </c>
    </row>
    <row r="34" spans="1:16" ht="15.75" customHeight="1">
      <c r="A34" s="193" t="s">
        <v>77</v>
      </c>
      <c r="B34" s="33" t="s">
        <v>138</v>
      </c>
      <c r="C34" s="19"/>
      <c r="D34" s="29" t="s">
        <v>141</v>
      </c>
      <c r="E34" s="19" t="s">
        <v>28</v>
      </c>
      <c r="F34" s="13" t="s">
        <v>142</v>
      </c>
      <c r="G34" s="19">
        <v>1</v>
      </c>
      <c r="H34" s="9">
        <f>27/5</f>
        <v>5.4</v>
      </c>
      <c r="I34" s="21"/>
      <c r="J34" s="81">
        <f>H34*G34*$P$41*$P$34</f>
        <v>338.67057307447357</v>
      </c>
      <c r="O34" s="14" t="s">
        <v>112</v>
      </c>
      <c r="P34" s="39">
        <f>(1-P30)*(1+P28)</f>
        <v>0.9799495748682684</v>
      </c>
    </row>
    <row r="35" spans="1:16" ht="15.75" customHeight="1">
      <c r="A35" s="193" t="s">
        <v>31</v>
      </c>
      <c r="B35" s="15" t="s">
        <v>143</v>
      </c>
      <c r="C35" s="19"/>
      <c r="D35" s="40" t="s">
        <v>144</v>
      </c>
      <c r="E35" s="14" t="s">
        <v>7</v>
      </c>
      <c r="F35" s="13" t="s">
        <v>145</v>
      </c>
      <c r="G35" s="19">
        <v>1</v>
      </c>
      <c r="H35" s="9">
        <f>27/5</f>
        <v>5.4</v>
      </c>
      <c r="I35" s="71">
        <f t="shared" si="1"/>
        <v>325.16275009372345</v>
      </c>
      <c r="J35" s="21"/>
      <c r="O35" s="14"/>
      <c r="P35" s="14"/>
    </row>
    <row r="36" spans="1:10" ht="15.75" customHeight="1">
      <c r="A36" s="193" t="s">
        <v>31</v>
      </c>
      <c r="B36" s="33" t="s">
        <v>146</v>
      </c>
      <c r="C36" s="19"/>
      <c r="D36" s="40" t="s">
        <v>147</v>
      </c>
      <c r="E36" s="14" t="s">
        <v>7</v>
      </c>
      <c r="F36" s="13" t="s">
        <v>148</v>
      </c>
      <c r="G36" s="19">
        <v>1</v>
      </c>
      <c r="H36" s="20">
        <v>49.95</v>
      </c>
      <c r="I36" s="71">
        <f t="shared" si="1"/>
        <v>3007.755438366942</v>
      </c>
      <c r="J36" s="21"/>
    </row>
    <row r="37" spans="1:19" ht="15.75" customHeight="1">
      <c r="A37" s="194" t="s">
        <v>54</v>
      </c>
      <c r="B37" s="25" t="s">
        <v>61</v>
      </c>
      <c r="C37" s="14"/>
      <c r="D37" s="29" t="s">
        <v>149</v>
      </c>
      <c r="E37" s="14" t="s">
        <v>7</v>
      </c>
      <c r="F37" s="16" t="s">
        <v>63</v>
      </c>
      <c r="G37" s="14">
        <v>1</v>
      </c>
      <c r="H37" s="10">
        <v>16</v>
      </c>
      <c r="I37" s="71">
        <f t="shared" si="1"/>
        <v>963.4451854628843</v>
      </c>
      <c r="J37" s="21"/>
      <c r="K37" s="24"/>
      <c r="L37" s="24"/>
      <c r="M37" s="24"/>
      <c r="N37" s="24"/>
      <c r="O37" s="38" t="s">
        <v>193</v>
      </c>
      <c r="P37" s="14"/>
      <c r="Q37" s="24"/>
      <c r="R37" s="24"/>
      <c r="S37" s="24"/>
    </row>
    <row r="38" spans="1:16" ht="15.75" customHeight="1">
      <c r="A38" s="192" t="s">
        <v>31</v>
      </c>
      <c r="B38" s="22" t="s">
        <v>22</v>
      </c>
      <c r="C38" s="5" t="s">
        <v>21</v>
      </c>
      <c r="D38" s="29" t="s">
        <v>150</v>
      </c>
      <c r="E38" s="5" t="s">
        <v>23</v>
      </c>
      <c r="F38" s="13" t="s">
        <v>151</v>
      </c>
      <c r="G38" s="5">
        <v>1</v>
      </c>
      <c r="H38" s="8">
        <v>19.99</v>
      </c>
      <c r="I38" s="71">
        <f>H38*G38*$P$41*$P$38</f>
        <v>1539.8492286756473</v>
      </c>
      <c r="J38" s="21"/>
      <c r="O38" s="14" t="s">
        <v>111</v>
      </c>
      <c r="P38" s="38">
        <f>1+P27</f>
        <v>1.2036090144100546</v>
      </c>
    </row>
    <row r="39" spans="1:16" ht="15" customHeight="1">
      <c r="A39" s="195" t="s">
        <v>37</v>
      </c>
      <c r="B39" s="22" t="s">
        <v>41</v>
      </c>
      <c r="C39" s="5"/>
      <c r="D39" s="5" t="s">
        <v>43</v>
      </c>
      <c r="E39" s="5" t="s">
        <v>39</v>
      </c>
      <c r="F39" s="5" t="s">
        <v>42</v>
      </c>
      <c r="G39" s="5">
        <v>1</v>
      </c>
      <c r="H39" s="8">
        <v>9.99</v>
      </c>
      <c r="I39" s="21"/>
      <c r="J39" s="81">
        <f aca="true" t="shared" si="2" ref="J39:J53">H39*G39*$P$41*$P$39</f>
        <v>801.5074594532124</v>
      </c>
      <c r="O39" s="14" t="s">
        <v>112</v>
      </c>
      <c r="P39" s="38">
        <f>1+P28</f>
        <v>1.2536090144100545</v>
      </c>
    </row>
    <row r="40" spans="1:10" ht="15.75" customHeight="1">
      <c r="A40" s="195" t="s">
        <v>37</v>
      </c>
      <c r="B40" s="22" t="s">
        <v>152</v>
      </c>
      <c r="C40" s="5"/>
      <c r="D40" s="29" t="s">
        <v>153</v>
      </c>
      <c r="E40" s="13" t="s">
        <v>154</v>
      </c>
      <c r="F40" s="13" t="s">
        <v>155</v>
      </c>
      <c r="G40" s="5">
        <v>1</v>
      </c>
      <c r="H40" s="8">
        <v>39.99</v>
      </c>
      <c r="I40" s="21"/>
      <c r="J40" s="81">
        <f t="shared" si="2"/>
        <v>3208.4367671205173</v>
      </c>
    </row>
    <row r="41" spans="1:16" ht="15.75" customHeight="1">
      <c r="A41" s="194" t="s">
        <v>54</v>
      </c>
      <c r="B41" s="33" t="s">
        <v>108</v>
      </c>
      <c r="C41" s="19"/>
      <c r="D41" s="29" t="s">
        <v>107</v>
      </c>
      <c r="E41" s="19">
        <v>0</v>
      </c>
      <c r="F41" s="13" t="s">
        <v>109</v>
      </c>
      <c r="G41" s="19">
        <v>1</v>
      </c>
      <c r="H41" s="20">
        <v>9.99</v>
      </c>
      <c r="I41" s="71">
        <f>H41*G41*$P$41*$P$38</f>
        <v>769.5394594532125</v>
      </c>
      <c r="J41" s="21"/>
      <c r="O41" s="70" t="s">
        <v>326</v>
      </c>
      <c r="P41" s="69">
        <v>64</v>
      </c>
    </row>
    <row r="42" spans="1:10" ht="15.75" customHeight="1">
      <c r="A42" s="192" t="s">
        <v>54</v>
      </c>
      <c r="B42" s="22" t="s">
        <v>53</v>
      </c>
      <c r="C42" s="5"/>
      <c r="D42" s="26" t="s">
        <v>56</v>
      </c>
      <c r="E42" s="5" t="s">
        <v>156</v>
      </c>
      <c r="F42" s="13" t="s">
        <v>55</v>
      </c>
      <c r="G42" s="5">
        <v>1</v>
      </c>
      <c r="H42" s="8">
        <v>14.99</v>
      </c>
      <c r="I42" s="71">
        <f>H42*G42*$P$41*$P$38</f>
        <v>1154.69434406443</v>
      </c>
      <c r="J42" s="21"/>
    </row>
    <row r="43" spans="1:10" ht="15.75" customHeight="1">
      <c r="A43" s="192" t="s">
        <v>54</v>
      </c>
      <c r="B43" s="22" t="s">
        <v>58</v>
      </c>
      <c r="C43" s="5"/>
      <c r="D43" s="26" t="s">
        <v>57</v>
      </c>
      <c r="E43" s="5" t="s">
        <v>60</v>
      </c>
      <c r="F43" s="13" t="s">
        <v>59</v>
      </c>
      <c r="G43" s="5">
        <v>1</v>
      </c>
      <c r="H43" s="8">
        <v>16.99</v>
      </c>
      <c r="I43" s="71">
        <f>H43*G43*$P$41*$P$38</f>
        <v>1308.7562979089168</v>
      </c>
      <c r="J43" s="21"/>
    </row>
    <row r="44" spans="1:11" ht="15.75" customHeight="1">
      <c r="A44" s="192" t="s">
        <v>54</v>
      </c>
      <c r="B44" s="25" t="s">
        <v>157</v>
      </c>
      <c r="C44" s="5"/>
      <c r="D44" s="29" t="s">
        <v>158</v>
      </c>
      <c r="E44" s="13" t="s">
        <v>64</v>
      </c>
      <c r="F44" s="13" t="s">
        <v>159</v>
      </c>
      <c r="G44" s="5">
        <v>1</v>
      </c>
      <c r="H44" s="8">
        <v>34.99</v>
      </c>
      <c r="I44" s="71">
        <f>H44*G44*$P$41*$P$38</f>
        <v>2695.3138825093</v>
      </c>
      <c r="J44" s="21"/>
      <c r="K44" s="72">
        <v>4000</v>
      </c>
    </row>
    <row r="45" spans="1:11" ht="15.75">
      <c r="A45" s="195" t="s">
        <v>160</v>
      </c>
      <c r="B45" s="15" t="s">
        <v>161</v>
      </c>
      <c r="D45" s="26" t="s">
        <v>162</v>
      </c>
      <c r="E45" s="19" t="s">
        <v>60</v>
      </c>
      <c r="F45" s="13" t="s">
        <v>163</v>
      </c>
      <c r="G45" s="6">
        <v>1</v>
      </c>
      <c r="H45" s="9">
        <v>5.99</v>
      </c>
      <c r="I45" s="71">
        <f>H45*G45*$P$41*$P$39</f>
        <v>480.5835517642385</v>
      </c>
      <c r="K45" s="72">
        <v>1776</v>
      </c>
    </row>
    <row r="46" spans="1:10" ht="15.75" customHeight="1">
      <c r="A46" s="195" t="s">
        <v>164</v>
      </c>
      <c r="B46" s="15" t="s">
        <v>165</v>
      </c>
      <c r="D46" s="29" t="s">
        <v>166</v>
      </c>
      <c r="E46" s="5" t="s">
        <v>7</v>
      </c>
      <c r="F46" s="13" t="s">
        <v>167</v>
      </c>
      <c r="G46" s="6">
        <v>1</v>
      </c>
      <c r="H46" s="10">
        <v>47.99</v>
      </c>
      <c r="I46" s="21"/>
      <c r="J46" s="81">
        <f t="shared" si="2"/>
        <v>3850.284582498465</v>
      </c>
    </row>
    <row r="47" spans="1:10" ht="15.75" customHeight="1">
      <c r="A47" s="195" t="s">
        <v>164</v>
      </c>
      <c r="B47" s="15" t="s">
        <v>168</v>
      </c>
      <c r="D47" s="29" t="s">
        <v>169</v>
      </c>
      <c r="E47" s="19">
        <v>2</v>
      </c>
      <c r="F47" s="13" t="s">
        <v>170</v>
      </c>
      <c r="G47" s="6">
        <v>1</v>
      </c>
      <c r="H47" s="9">
        <v>17.99</v>
      </c>
      <c r="I47" s="21"/>
      <c r="J47" s="81">
        <f t="shared" si="2"/>
        <v>1443.3552748311602</v>
      </c>
    </row>
    <row r="48" spans="1:10" ht="15.75" customHeight="1">
      <c r="A48" s="195" t="s">
        <v>84</v>
      </c>
      <c r="B48" s="15" t="s">
        <v>171</v>
      </c>
      <c r="D48" s="29" t="s">
        <v>172</v>
      </c>
      <c r="E48" s="5" t="s">
        <v>23</v>
      </c>
      <c r="F48" s="13" t="s">
        <v>173</v>
      </c>
      <c r="G48" s="5">
        <v>1</v>
      </c>
      <c r="H48" s="8">
        <v>19.99</v>
      </c>
      <c r="I48" s="21"/>
      <c r="J48" s="81">
        <f t="shared" si="2"/>
        <v>1603.8172286756471</v>
      </c>
    </row>
    <row r="49" spans="1:10" ht="15.75" customHeight="1">
      <c r="A49" s="195" t="s">
        <v>84</v>
      </c>
      <c r="B49" s="15" t="s">
        <v>174</v>
      </c>
      <c r="D49" s="26" t="s">
        <v>175</v>
      </c>
      <c r="E49" s="5" t="s">
        <v>23</v>
      </c>
      <c r="F49" s="13" t="s">
        <v>176</v>
      </c>
      <c r="G49" s="5">
        <v>1</v>
      </c>
      <c r="H49" s="8">
        <v>19.99</v>
      </c>
      <c r="I49" s="21"/>
      <c r="J49" s="81">
        <f t="shared" si="2"/>
        <v>1603.8172286756471</v>
      </c>
    </row>
    <row r="50" spans="1:11" ht="15.75" customHeight="1">
      <c r="A50" s="193" t="s">
        <v>177</v>
      </c>
      <c r="B50" s="15" t="s">
        <v>178</v>
      </c>
      <c r="D50" s="29"/>
      <c r="E50" s="13" t="s">
        <v>28</v>
      </c>
      <c r="F50" s="13" t="s">
        <v>179</v>
      </c>
      <c r="G50" s="19">
        <v>2</v>
      </c>
      <c r="H50" s="9">
        <v>3.99</v>
      </c>
      <c r="I50" s="71">
        <f>H50*G50*$P$41*$P$38</f>
        <v>614.7071958395031</v>
      </c>
      <c r="J50" s="21"/>
      <c r="K50" s="72">
        <v>605</v>
      </c>
    </row>
    <row r="51" spans="1:10" ht="15.75" customHeight="1">
      <c r="A51" s="192" t="s">
        <v>31</v>
      </c>
      <c r="B51" s="22" t="s">
        <v>16</v>
      </c>
      <c r="C51" s="5" t="s">
        <v>17</v>
      </c>
      <c r="D51" s="29" t="s">
        <v>180</v>
      </c>
      <c r="E51" s="5" t="s">
        <v>35</v>
      </c>
      <c r="F51" s="13" t="s">
        <v>181</v>
      </c>
      <c r="G51" s="5">
        <v>1</v>
      </c>
      <c r="H51" s="8">
        <v>34.99</v>
      </c>
      <c r="I51" s="21"/>
      <c r="J51" s="81">
        <f t="shared" si="2"/>
        <v>2807.2818825092995</v>
      </c>
    </row>
    <row r="52" spans="1:10" ht="15.75" customHeight="1">
      <c r="A52" s="192" t="s">
        <v>31</v>
      </c>
      <c r="B52" s="22" t="s">
        <v>16</v>
      </c>
      <c r="C52" s="5" t="s">
        <v>17</v>
      </c>
      <c r="D52" s="29" t="s">
        <v>180</v>
      </c>
      <c r="E52" s="5" t="s">
        <v>35</v>
      </c>
      <c r="F52" s="13" t="s">
        <v>182</v>
      </c>
      <c r="G52" s="5">
        <v>1</v>
      </c>
      <c r="H52" s="8">
        <v>34.99</v>
      </c>
      <c r="I52" s="21"/>
      <c r="J52" s="81">
        <f t="shared" si="2"/>
        <v>2807.2818825092995</v>
      </c>
    </row>
    <row r="53" spans="1:10" ht="15.75" customHeight="1">
      <c r="A53" s="192" t="s">
        <v>31</v>
      </c>
      <c r="B53" s="22" t="s">
        <v>20</v>
      </c>
      <c r="C53" s="5" t="s">
        <v>18</v>
      </c>
      <c r="D53" s="26" t="s">
        <v>183</v>
      </c>
      <c r="E53" s="5" t="s">
        <v>19</v>
      </c>
      <c r="F53" s="13" t="s">
        <v>184</v>
      </c>
      <c r="G53" s="5">
        <v>1</v>
      </c>
      <c r="H53" s="8">
        <v>19.99</v>
      </c>
      <c r="I53" s="21"/>
      <c r="J53" s="81">
        <f t="shared" si="2"/>
        <v>1603.8172286756471</v>
      </c>
    </row>
    <row r="54" spans="1:17" ht="15.75" customHeight="1">
      <c r="A54" s="35" t="s">
        <v>77</v>
      </c>
      <c r="B54" s="51" t="s">
        <v>108</v>
      </c>
      <c r="C54" s="28"/>
      <c r="D54" s="53" t="s">
        <v>107</v>
      </c>
      <c r="E54" s="36">
        <v>4</v>
      </c>
      <c r="F54" s="54" t="s">
        <v>186</v>
      </c>
      <c r="G54" s="35">
        <v>1</v>
      </c>
      <c r="H54" s="52">
        <v>9.99</v>
      </c>
      <c r="I54" s="28" t="s">
        <v>187</v>
      </c>
      <c r="J54" s="28"/>
      <c r="K54" s="28"/>
      <c r="L54" s="28"/>
      <c r="M54" s="28"/>
      <c r="N54" s="28"/>
      <c r="O54" s="28"/>
      <c r="P54" s="28"/>
      <c r="Q54" s="28"/>
    </row>
    <row r="55" spans="1:17" ht="15.75" customHeight="1">
      <c r="A55" s="37" t="s">
        <v>31</v>
      </c>
      <c r="B55" s="55" t="s">
        <v>71</v>
      </c>
      <c r="C55" s="37" t="s">
        <v>73</v>
      </c>
      <c r="D55" s="56" t="s">
        <v>74</v>
      </c>
      <c r="E55" s="37" t="s">
        <v>28</v>
      </c>
      <c r="F55" s="56" t="s">
        <v>72</v>
      </c>
      <c r="G55" s="37">
        <v>1</v>
      </c>
      <c r="H55" s="57">
        <v>3.99</v>
      </c>
      <c r="I55" s="28" t="s">
        <v>187</v>
      </c>
      <c r="J55" s="58"/>
      <c r="K55" s="28"/>
      <c r="L55" s="28"/>
      <c r="M55" s="28"/>
      <c r="N55" s="28"/>
      <c r="O55" s="28"/>
      <c r="P55" s="28"/>
      <c r="Q55" s="28"/>
    </row>
    <row r="56" spans="1:17" ht="15.75" customHeight="1">
      <c r="A56" s="35" t="s">
        <v>84</v>
      </c>
      <c r="B56" s="51" t="s">
        <v>82</v>
      </c>
      <c r="C56" s="28"/>
      <c r="D56" s="53" t="s">
        <v>83</v>
      </c>
      <c r="E56" s="37" t="s">
        <v>188</v>
      </c>
      <c r="F56" s="56" t="s">
        <v>189</v>
      </c>
      <c r="G56" s="35">
        <v>1</v>
      </c>
      <c r="H56" s="52">
        <v>24.99</v>
      </c>
      <c r="I56" s="28" t="s">
        <v>187</v>
      </c>
      <c r="J56" s="28"/>
      <c r="K56" s="28"/>
      <c r="L56" s="28"/>
      <c r="M56" s="28"/>
      <c r="N56" s="28"/>
      <c r="O56" s="28"/>
      <c r="P56" s="28"/>
      <c r="Q56" s="28"/>
    </row>
    <row r="57" spans="1:17" ht="15.75" customHeight="1">
      <c r="A57" s="37" t="s">
        <v>31</v>
      </c>
      <c r="B57" s="55" t="s">
        <v>34</v>
      </c>
      <c r="C57" s="37" t="s">
        <v>32</v>
      </c>
      <c r="D57" s="56" t="s">
        <v>190</v>
      </c>
      <c r="E57" s="37" t="s">
        <v>23</v>
      </c>
      <c r="F57" s="37" t="s">
        <v>33</v>
      </c>
      <c r="G57" s="37">
        <v>1</v>
      </c>
      <c r="H57" s="57">
        <v>19.99</v>
      </c>
      <c r="I57" s="28" t="s">
        <v>187</v>
      </c>
      <c r="J57" s="58"/>
      <c r="K57" s="28"/>
      <c r="L57" s="28"/>
      <c r="M57" s="28"/>
      <c r="N57" s="28"/>
      <c r="O57" s="28"/>
      <c r="P57" s="28"/>
      <c r="Q57" s="28"/>
    </row>
    <row r="58" spans="1:17" ht="15.75" customHeight="1">
      <c r="A58" s="37" t="s">
        <v>79</v>
      </c>
      <c r="B58" s="55" t="s">
        <v>78</v>
      </c>
      <c r="C58" s="37"/>
      <c r="D58" s="53" t="s">
        <v>81</v>
      </c>
      <c r="E58" s="37" t="s">
        <v>62</v>
      </c>
      <c r="F58" s="37" t="s">
        <v>80</v>
      </c>
      <c r="G58" s="37">
        <v>1</v>
      </c>
      <c r="H58" s="57">
        <v>3.99</v>
      </c>
      <c r="I58" s="28" t="s">
        <v>187</v>
      </c>
      <c r="J58" s="58"/>
      <c r="K58" s="28"/>
      <c r="L58" s="28"/>
      <c r="M58" s="28"/>
      <c r="N58" s="28"/>
      <c r="O58" s="28"/>
      <c r="P58" s="28"/>
      <c r="Q58" s="28"/>
    </row>
    <row r="59" spans="1:17" ht="15.75" customHeight="1">
      <c r="A59" s="37">
        <v>1</v>
      </c>
      <c r="B59" s="55"/>
      <c r="C59" s="37"/>
      <c r="D59" s="53"/>
      <c r="E59" s="37"/>
      <c r="F59" s="36"/>
      <c r="G59" s="36"/>
      <c r="H59" s="66"/>
      <c r="I59" s="28"/>
      <c r="J59" s="67"/>
      <c r="K59" s="28"/>
      <c r="L59" s="28"/>
      <c r="M59" s="28"/>
      <c r="N59" s="28"/>
      <c r="O59" s="28"/>
      <c r="P59" s="28"/>
      <c r="Q59" s="28"/>
    </row>
    <row r="60" spans="1:17" ht="15.75" customHeight="1">
      <c r="A60" s="37">
        <v>1</v>
      </c>
      <c r="B60" s="55"/>
      <c r="C60" s="37"/>
      <c r="D60" s="53"/>
      <c r="E60" s="37"/>
      <c r="F60" s="36"/>
      <c r="G60" s="36"/>
      <c r="H60" s="66"/>
      <c r="I60" s="28"/>
      <c r="J60" s="67"/>
      <c r="K60" s="28"/>
      <c r="L60" s="28"/>
      <c r="M60" s="28"/>
      <c r="N60" s="28"/>
      <c r="O60" s="28"/>
      <c r="P60" s="28"/>
      <c r="Q60" s="28"/>
    </row>
    <row r="61" spans="1:17" ht="15.75" customHeight="1">
      <c r="A61" s="37">
        <v>1</v>
      </c>
      <c r="B61" s="55"/>
      <c r="C61" s="37"/>
      <c r="D61" s="53"/>
      <c r="E61" s="37"/>
      <c r="F61" s="36"/>
      <c r="G61" s="36"/>
      <c r="H61" s="66"/>
      <c r="I61" s="28"/>
      <c r="J61" s="67"/>
      <c r="K61" s="28"/>
      <c r="L61" s="28"/>
      <c r="M61" s="28"/>
      <c r="N61" s="28"/>
      <c r="O61" s="28"/>
      <c r="P61" s="28"/>
      <c r="Q61" s="28"/>
    </row>
    <row r="62" spans="1:8" ht="15.75" customHeight="1">
      <c r="A62" s="41" t="s">
        <v>200</v>
      </c>
      <c r="B62" s="42"/>
      <c r="C62" s="42"/>
      <c r="D62" s="43"/>
      <c r="E62" s="44"/>
      <c r="F62" s="18" t="s">
        <v>273</v>
      </c>
      <c r="G62" s="45"/>
      <c r="H62" s="59"/>
    </row>
    <row r="63" spans="1:16" ht="15.75" customHeight="1">
      <c r="A63" s="195" t="s">
        <v>164</v>
      </c>
      <c r="B63" s="46" t="s">
        <v>201</v>
      </c>
      <c r="C63" s="11"/>
      <c r="D63" s="27" t="s">
        <v>202</v>
      </c>
      <c r="E63" s="47" t="s">
        <v>7</v>
      </c>
      <c r="F63" s="12" t="s">
        <v>203</v>
      </c>
      <c r="G63" s="5">
        <v>1</v>
      </c>
      <c r="H63" s="9">
        <v>11</v>
      </c>
      <c r="I63" s="21"/>
      <c r="J63" s="81">
        <f>H63*G63*$P$81*$P$74</f>
        <v>741.2953360475673</v>
      </c>
      <c r="O63" s="15" t="s">
        <v>191</v>
      </c>
      <c r="P63" s="15">
        <v>440.31</v>
      </c>
    </row>
    <row r="64" spans="1:16" ht="15.75" customHeight="1">
      <c r="A64" s="195" t="s">
        <v>164</v>
      </c>
      <c r="B64" s="46" t="s">
        <v>201</v>
      </c>
      <c r="C64" s="11"/>
      <c r="D64" s="27" t="s">
        <v>202</v>
      </c>
      <c r="E64" s="47" t="s">
        <v>7</v>
      </c>
      <c r="F64" s="12" t="s">
        <v>203</v>
      </c>
      <c r="G64" s="5">
        <v>1</v>
      </c>
      <c r="H64" s="9">
        <v>11</v>
      </c>
      <c r="I64" s="21"/>
      <c r="J64" s="81">
        <f aca="true" t="shared" si="3" ref="J64:J82">H64*G64*$P$81*$P$74</f>
        <v>741.2953360475673</v>
      </c>
      <c r="O64" s="14" t="s">
        <v>192</v>
      </c>
      <c r="P64" s="14">
        <v>252.4</v>
      </c>
    </row>
    <row r="65" spans="1:16" ht="15.75" customHeight="1">
      <c r="A65" s="195" t="s">
        <v>164</v>
      </c>
      <c r="B65" s="46" t="s">
        <v>201</v>
      </c>
      <c r="C65" s="11"/>
      <c r="D65" s="27" t="s">
        <v>202</v>
      </c>
      <c r="E65" s="47" t="s">
        <v>28</v>
      </c>
      <c r="F65" s="12" t="s">
        <v>203</v>
      </c>
      <c r="G65" s="5">
        <v>1</v>
      </c>
      <c r="H65" s="9">
        <v>11</v>
      </c>
      <c r="I65" s="21"/>
      <c r="J65" s="81">
        <f t="shared" si="3"/>
        <v>741.2953360475673</v>
      </c>
      <c r="O65" s="14" t="s">
        <v>193</v>
      </c>
      <c r="P65" s="14">
        <v>187.91</v>
      </c>
    </row>
    <row r="66" spans="1:16" ht="15.75" customHeight="1">
      <c r="A66" s="195" t="s">
        <v>164</v>
      </c>
      <c r="B66" s="46" t="s">
        <v>201</v>
      </c>
      <c r="C66" s="11"/>
      <c r="D66" s="27" t="s">
        <v>202</v>
      </c>
      <c r="E66" s="47" t="s">
        <v>62</v>
      </c>
      <c r="F66" s="12" t="s">
        <v>203</v>
      </c>
      <c r="G66" s="5">
        <v>1</v>
      </c>
      <c r="H66" s="9">
        <v>11</v>
      </c>
      <c r="I66" s="21"/>
      <c r="J66" s="81">
        <f t="shared" si="3"/>
        <v>741.2953360475673</v>
      </c>
      <c r="O66" s="14" t="s">
        <v>110</v>
      </c>
      <c r="P66" s="14">
        <v>63.99</v>
      </c>
    </row>
    <row r="67" spans="1:16" ht="15.75" customHeight="1">
      <c r="A67" s="195" t="s">
        <v>164</v>
      </c>
      <c r="B67" s="46" t="s">
        <v>204</v>
      </c>
      <c r="C67" s="11"/>
      <c r="D67" s="27" t="s">
        <v>205</v>
      </c>
      <c r="E67" s="47" t="s">
        <v>7</v>
      </c>
      <c r="F67" s="12" t="s">
        <v>206</v>
      </c>
      <c r="G67" s="5">
        <v>1</v>
      </c>
      <c r="H67" s="9">
        <v>11</v>
      </c>
      <c r="I67" s="21"/>
      <c r="J67" s="81">
        <f t="shared" si="3"/>
        <v>741.2953360475673</v>
      </c>
      <c r="O67" s="14" t="s">
        <v>116</v>
      </c>
      <c r="P67" s="15">
        <f>P66/(P63-P69)+0.07</f>
        <v>0.23607407022916613</v>
      </c>
    </row>
    <row r="68" spans="1:16" ht="15.75" customHeight="1">
      <c r="A68" s="195" t="s">
        <v>37</v>
      </c>
      <c r="B68" s="46" t="s">
        <v>207</v>
      </c>
      <c r="C68" s="11"/>
      <c r="D68" s="27" t="s">
        <v>208</v>
      </c>
      <c r="E68" s="47" t="s">
        <v>209</v>
      </c>
      <c r="F68" s="12" t="s">
        <v>210</v>
      </c>
      <c r="G68" s="5">
        <v>1</v>
      </c>
      <c r="H68" s="9">
        <v>36</v>
      </c>
      <c r="I68" s="21"/>
      <c r="J68" s="81">
        <f t="shared" si="3"/>
        <v>2426.057463428402</v>
      </c>
      <c r="O68" s="14" t="s">
        <v>116</v>
      </c>
      <c r="P68" s="15">
        <f>P66/(P63-P69)+0.12</f>
        <v>0.2860740702291661</v>
      </c>
    </row>
    <row r="69" spans="1:16" ht="15.75" customHeight="1">
      <c r="A69" s="195" t="s">
        <v>31</v>
      </c>
      <c r="B69" s="46" t="s">
        <v>211</v>
      </c>
      <c r="C69" s="11"/>
      <c r="D69" s="27" t="s">
        <v>212</v>
      </c>
      <c r="E69" s="47" t="s">
        <v>213</v>
      </c>
      <c r="F69" s="12" t="s">
        <v>214</v>
      </c>
      <c r="G69" s="5">
        <v>1</v>
      </c>
      <c r="H69" s="9">
        <v>49.5</v>
      </c>
      <c r="I69" s="21"/>
      <c r="J69" s="81">
        <f t="shared" si="3"/>
        <v>3335.8290122140525</v>
      </c>
      <c r="O69" s="14" t="s">
        <v>194</v>
      </c>
      <c r="P69" s="14">
        <v>55</v>
      </c>
    </row>
    <row r="70" spans="1:16" ht="15.75" customHeight="1">
      <c r="A70" s="195" t="s">
        <v>37</v>
      </c>
      <c r="B70" s="48" t="s">
        <v>215</v>
      </c>
      <c r="C70" s="11"/>
      <c r="D70" s="60" t="s">
        <v>216</v>
      </c>
      <c r="E70" s="47" t="s">
        <v>217</v>
      </c>
      <c r="F70" s="12" t="s">
        <v>218</v>
      </c>
      <c r="G70" s="5">
        <v>1</v>
      </c>
      <c r="H70" s="9">
        <f>49.5/2</f>
        <v>24.75</v>
      </c>
      <c r="I70" s="71">
        <f>H70*G70*$P$81*$P$73</f>
        <v>1603.069309989752</v>
      </c>
      <c r="J70" s="21"/>
      <c r="K70" s="72">
        <v>1000</v>
      </c>
      <c r="O70" s="14" t="s">
        <v>195</v>
      </c>
      <c r="P70" s="14">
        <f>P69/P64</f>
        <v>0.2179080824088748</v>
      </c>
    </row>
    <row r="71" spans="1:11" ht="15.75" customHeight="1">
      <c r="A71" s="195" t="s">
        <v>37</v>
      </c>
      <c r="B71" s="48" t="s">
        <v>219</v>
      </c>
      <c r="C71" s="11"/>
      <c r="D71" s="23" t="s">
        <v>220</v>
      </c>
      <c r="E71" s="47" t="s">
        <v>217</v>
      </c>
      <c r="F71" s="12" t="s">
        <v>221</v>
      </c>
      <c r="G71" s="5">
        <v>1</v>
      </c>
      <c r="H71" s="9">
        <f>49.5/2</f>
        <v>24.75</v>
      </c>
      <c r="I71" s="71">
        <f>H71*G71*$P$81*$P$73</f>
        <v>1603.069309989752</v>
      </c>
      <c r="J71" s="21"/>
      <c r="K71" s="72">
        <v>1888</v>
      </c>
    </row>
    <row r="72" spans="1:15" ht="15.75" customHeight="1">
      <c r="A72" s="196" t="s">
        <v>222</v>
      </c>
      <c r="B72" s="48" t="s">
        <v>223</v>
      </c>
      <c r="C72" s="11"/>
      <c r="D72" s="23" t="s">
        <v>224</v>
      </c>
      <c r="E72" s="47" t="s">
        <v>39</v>
      </c>
      <c r="F72" s="12" t="s">
        <v>225</v>
      </c>
      <c r="G72" s="5">
        <v>1</v>
      </c>
      <c r="H72" s="9">
        <v>5.4</v>
      </c>
      <c r="I72" s="21"/>
      <c r="J72" s="81">
        <f t="shared" si="3"/>
        <v>363.9086195142603</v>
      </c>
      <c r="O72" s="38" t="s">
        <v>192</v>
      </c>
    </row>
    <row r="73" spans="1:16" ht="15.75" customHeight="1">
      <c r="A73" s="195" t="s">
        <v>37</v>
      </c>
      <c r="B73" s="48" t="s">
        <v>226</v>
      </c>
      <c r="C73" s="11"/>
      <c r="D73" s="23" t="s">
        <v>227</v>
      </c>
      <c r="E73" s="47" t="s">
        <v>39</v>
      </c>
      <c r="F73" s="12" t="s">
        <v>228</v>
      </c>
      <c r="G73" s="5">
        <v>1</v>
      </c>
      <c r="H73" s="9">
        <v>5.4</v>
      </c>
      <c r="I73" s="21"/>
      <c r="J73" s="81">
        <f t="shared" si="3"/>
        <v>363.9086195142603</v>
      </c>
      <c r="K73" s="72">
        <v>252</v>
      </c>
      <c r="O73" s="14" t="s">
        <v>111</v>
      </c>
      <c r="P73" s="39">
        <f>(1-P70)*(1+P67)</f>
        <v>0.9667235398701957</v>
      </c>
    </row>
    <row r="74" spans="1:16" ht="15.75" customHeight="1">
      <c r="A74" s="195" t="s">
        <v>37</v>
      </c>
      <c r="B74" s="48" t="s">
        <v>229</v>
      </c>
      <c r="C74" s="11"/>
      <c r="D74" s="23" t="s">
        <v>230</v>
      </c>
      <c r="E74" s="47" t="s">
        <v>39</v>
      </c>
      <c r="F74" s="12" t="s">
        <v>231</v>
      </c>
      <c r="G74" s="5">
        <v>1</v>
      </c>
      <c r="H74" s="9">
        <v>5.4</v>
      </c>
      <c r="I74" s="21"/>
      <c r="J74" s="81">
        <f t="shared" si="3"/>
        <v>363.9086195142603</v>
      </c>
      <c r="O74" s="14" t="s">
        <v>112</v>
      </c>
      <c r="P74" s="39">
        <f>(1-P70)*(1+P68)</f>
        <v>1.005828135749752</v>
      </c>
    </row>
    <row r="75" spans="1:16" ht="15.75" customHeight="1">
      <c r="A75" s="195" t="s">
        <v>37</v>
      </c>
      <c r="B75" s="49" t="s">
        <v>232</v>
      </c>
      <c r="C75" s="11"/>
      <c r="D75" s="23" t="s">
        <v>233</v>
      </c>
      <c r="E75" s="47" t="s">
        <v>39</v>
      </c>
      <c r="F75" s="12" t="s">
        <v>234</v>
      </c>
      <c r="G75" s="5">
        <v>1</v>
      </c>
      <c r="H75" s="9">
        <v>5.4</v>
      </c>
      <c r="I75" s="21"/>
      <c r="J75" s="81">
        <f t="shared" si="3"/>
        <v>363.9086195142603</v>
      </c>
      <c r="O75" s="14"/>
      <c r="P75" s="14"/>
    </row>
    <row r="76" spans="1:10" ht="15.75" customHeight="1">
      <c r="A76" s="195" t="s">
        <v>37</v>
      </c>
      <c r="B76" s="49" t="s">
        <v>235</v>
      </c>
      <c r="C76" s="11"/>
      <c r="D76" s="23" t="s">
        <v>236</v>
      </c>
      <c r="E76" s="47" t="s">
        <v>39</v>
      </c>
      <c r="F76" s="12" t="s">
        <v>231</v>
      </c>
      <c r="G76" s="5">
        <v>1</v>
      </c>
      <c r="H76" s="9">
        <v>5.4</v>
      </c>
      <c r="I76" s="21"/>
      <c r="J76" s="81">
        <f t="shared" si="3"/>
        <v>363.9086195142603</v>
      </c>
    </row>
    <row r="77" spans="1:16" ht="15.75" customHeight="1">
      <c r="A77" s="195" t="s">
        <v>54</v>
      </c>
      <c r="B77" s="50" t="s">
        <v>237</v>
      </c>
      <c r="C77" s="11"/>
      <c r="D77" s="23" t="s">
        <v>238</v>
      </c>
      <c r="E77" s="47"/>
      <c r="F77" s="12" t="s">
        <v>239</v>
      </c>
      <c r="G77" s="5">
        <v>1</v>
      </c>
      <c r="H77" s="9">
        <v>6</v>
      </c>
      <c r="I77" s="71">
        <f>H77*G77*$P$81*$P$73</f>
        <v>388.62286302781865</v>
      </c>
      <c r="J77" s="81"/>
      <c r="O77" s="38" t="s">
        <v>193</v>
      </c>
      <c r="P77" s="14"/>
    </row>
    <row r="78" spans="1:16" ht="15.75" customHeight="1">
      <c r="A78" s="195" t="s">
        <v>54</v>
      </c>
      <c r="B78" s="50" t="s">
        <v>237</v>
      </c>
      <c r="C78" s="11"/>
      <c r="D78" s="23" t="s">
        <v>238</v>
      </c>
      <c r="E78" s="47"/>
      <c r="F78" s="12" t="s">
        <v>239</v>
      </c>
      <c r="G78" s="5">
        <v>1</v>
      </c>
      <c r="H78" s="9">
        <v>6</v>
      </c>
      <c r="I78" s="71">
        <f>H78*G78*$P$81*$P$73</f>
        <v>388.62286302781865</v>
      </c>
      <c r="J78" s="81"/>
      <c r="O78" s="14" t="s">
        <v>111</v>
      </c>
      <c r="P78" s="38">
        <f>1+P67</f>
        <v>1.2360740702291662</v>
      </c>
    </row>
    <row r="79" spans="1:16" ht="15.75" customHeight="1">
      <c r="A79" s="195" t="s">
        <v>54</v>
      </c>
      <c r="B79" s="50" t="s">
        <v>240</v>
      </c>
      <c r="C79" s="11"/>
      <c r="D79" s="23" t="s">
        <v>241</v>
      </c>
      <c r="E79" s="47"/>
      <c r="F79" s="12" t="s">
        <v>242</v>
      </c>
      <c r="G79" s="5">
        <v>1</v>
      </c>
      <c r="H79" s="9">
        <v>6</v>
      </c>
      <c r="I79" s="71">
        <f>H79*G79*$P$81*$P$73</f>
        <v>388.62286302781865</v>
      </c>
      <c r="J79" s="81"/>
      <c r="O79" s="14" t="s">
        <v>112</v>
      </c>
      <c r="P79" s="38">
        <f>1+P68</f>
        <v>1.2860740702291662</v>
      </c>
    </row>
    <row r="80" spans="1:10" ht="15.75" customHeight="1">
      <c r="A80" s="195" t="s">
        <v>54</v>
      </c>
      <c r="B80" s="50" t="s">
        <v>243</v>
      </c>
      <c r="C80" s="11"/>
      <c r="D80" s="23" t="s">
        <v>244</v>
      </c>
      <c r="E80" s="47"/>
      <c r="F80" s="12" t="s">
        <v>245</v>
      </c>
      <c r="G80" s="5">
        <v>1</v>
      </c>
      <c r="H80" s="9">
        <v>6</v>
      </c>
      <c r="I80" s="21"/>
      <c r="J80" s="81">
        <f t="shared" si="3"/>
        <v>404.34291057140035</v>
      </c>
    </row>
    <row r="81" spans="1:16" ht="15.75" customHeight="1">
      <c r="A81" s="195" t="s">
        <v>54</v>
      </c>
      <c r="B81" s="50" t="s">
        <v>243</v>
      </c>
      <c r="C81" s="11"/>
      <c r="D81" s="23" t="s">
        <v>244</v>
      </c>
      <c r="E81" s="47"/>
      <c r="F81" s="12" t="s">
        <v>245</v>
      </c>
      <c r="G81" s="5">
        <v>1</v>
      </c>
      <c r="H81" s="9">
        <v>6</v>
      </c>
      <c r="I81" s="21"/>
      <c r="J81" s="81">
        <f t="shared" si="3"/>
        <v>404.34291057140035</v>
      </c>
      <c r="O81" s="70" t="s">
        <v>326</v>
      </c>
      <c r="P81" s="119">
        <v>67</v>
      </c>
    </row>
    <row r="82" spans="1:10" ht="15.75" customHeight="1">
      <c r="A82" s="197" t="s">
        <v>77</v>
      </c>
      <c r="B82" s="25" t="s">
        <v>246</v>
      </c>
      <c r="D82" s="27" t="s">
        <v>230</v>
      </c>
      <c r="E82" s="47" t="s">
        <v>28</v>
      </c>
      <c r="F82" s="12" t="s">
        <v>247</v>
      </c>
      <c r="G82" s="5">
        <v>1</v>
      </c>
      <c r="H82" s="9">
        <v>5.4</v>
      </c>
      <c r="I82" s="21"/>
      <c r="J82" s="81">
        <f t="shared" si="3"/>
        <v>363.9086195142603</v>
      </c>
    </row>
    <row r="83" spans="1:10" ht="15.75" customHeight="1">
      <c r="A83" s="197" t="s">
        <v>199</v>
      </c>
      <c r="B83" s="15" t="s">
        <v>196</v>
      </c>
      <c r="D83" s="23" t="s">
        <v>197</v>
      </c>
      <c r="E83" s="15" t="s">
        <v>12</v>
      </c>
      <c r="F83" s="12" t="s">
        <v>198</v>
      </c>
      <c r="G83" s="32">
        <v>1</v>
      </c>
      <c r="H83" s="9">
        <v>24.99</v>
      </c>
      <c r="I83" s="21"/>
      <c r="J83" s="81">
        <f>H83*G83*$P$81*$P$79</f>
        <v>2153.3123980068</v>
      </c>
    </row>
    <row r="84" spans="1:10" ht="15.75" customHeight="1">
      <c r="A84" s="196" t="s">
        <v>222</v>
      </c>
      <c r="B84" s="15" t="s">
        <v>248</v>
      </c>
      <c r="D84" s="27" t="s">
        <v>249</v>
      </c>
      <c r="E84" s="15" t="s">
        <v>39</v>
      </c>
      <c r="F84" s="12" t="s">
        <v>250</v>
      </c>
      <c r="G84" s="32">
        <v>1</v>
      </c>
      <c r="H84" s="9">
        <v>9.99</v>
      </c>
      <c r="I84" s="21"/>
      <c r="J84" s="81">
        <f aca="true" t="shared" si="4" ref="J84:J96">H84*G84*$P$81*$P$79</f>
        <v>860.8079574264879</v>
      </c>
    </row>
    <row r="85" spans="1:10" ht="15.75" customHeight="1">
      <c r="A85" s="196" t="s">
        <v>251</v>
      </c>
      <c r="B85" s="15" t="s">
        <v>252</v>
      </c>
      <c r="D85" s="27" t="s">
        <v>253</v>
      </c>
      <c r="E85" s="15" t="s">
        <v>254</v>
      </c>
      <c r="F85" s="12" t="s">
        <v>255</v>
      </c>
      <c r="G85" s="32">
        <v>1</v>
      </c>
      <c r="H85" s="9">
        <v>24.99</v>
      </c>
      <c r="I85" s="21"/>
      <c r="J85" s="81">
        <f t="shared" si="4"/>
        <v>2153.3123980068</v>
      </c>
    </row>
    <row r="86" spans="1:10" ht="15.75" customHeight="1">
      <c r="A86" s="196" t="s">
        <v>251</v>
      </c>
      <c r="B86" s="15" t="s">
        <v>256</v>
      </c>
      <c r="D86" s="27" t="s">
        <v>257</v>
      </c>
      <c r="E86" s="15" t="s">
        <v>28</v>
      </c>
      <c r="F86" s="12" t="s">
        <v>255</v>
      </c>
      <c r="G86" s="32">
        <v>1</v>
      </c>
      <c r="H86" s="9">
        <v>12.99</v>
      </c>
      <c r="I86" s="21"/>
      <c r="J86" s="81">
        <f t="shared" si="4"/>
        <v>1119.3088455425502</v>
      </c>
    </row>
    <row r="87" spans="1:10" ht="15.75" customHeight="1">
      <c r="A87" s="197" t="s">
        <v>258</v>
      </c>
      <c r="B87" s="15" t="s">
        <v>259</v>
      </c>
      <c r="D87" s="27" t="s">
        <v>260</v>
      </c>
      <c r="E87" s="15" t="s">
        <v>7</v>
      </c>
      <c r="F87" s="12" t="s">
        <v>261</v>
      </c>
      <c r="G87" s="32">
        <v>1</v>
      </c>
      <c r="H87" s="9">
        <v>19.99</v>
      </c>
      <c r="I87" s="21"/>
      <c r="J87" s="81">
        <f t="shared" si="4"/>
        <v>1722.477584480029</v>
      </c>
    </row>
    <row r="88" spans="1:10" ht="15.75" customHeight="1">
      <c r="A88" s="197" t="s">
        <v>262</v>
      </c>
      <c r="B88" s="15" t="s">
        <v>263</v>
      </c>
      <c r="D88" s="27" t="s">
        <v>264</v>
      </c>
      <c r="E88" s="15" t="s">
        <v>254</v>
      </c>
      <c r="F88" s="12" t="s">
        <v>265</v>
      </c>
      <c r="G88" s="32">
        <v>1</v>
      </c>
      <c r="H88" s="9">
        <v>19.99</v>
      </c>
      <c r="I88" s="21"/>
      <c r="J88" s="81">
        <f t="shared" si="4"/>
        <v>1722.477584480029</v>
      </c>
    </row>
    <row r="89" spans="1:10" ht="15.75" customHeight="1">
      <c r="A89" s="197" t="s">
        <v>262</v>
      </c>
      <c r="B89" s="15" t="s">
        <v>263</v>
      </c>
      <c r="D89" s="27" t="s">
        <v>264</v>
      </c>
      <c r="E89" s="15" t="s">
        <v>254</v>
      </c>
      <c r="F89" s="12" t="s">
        <v>266</v>
      </c>
      <c r="G89" s="32">
        <v>1</v>
      </c>
      <c r="H89" s="9">
        <v>19.99</v>
      </c>
      <c r="I89" s="21"/>
      <c r="J89" s="81">
        <f t="shared" si="4"/>
        <v>1722.477584480029</v>
      </c>
    </row>
    <row r="90" spans="1:10" ht="15.75" customHeight="1">
      <c r="A90" s="195" t="s">
        <v>31</v>
      </c>
      <c r="B90" s="15" t="s">
        <v>267</v>
      </c>
      <c r="D90" s="27" t="s">
        <v>268</v>
      </c>
      <c r="E90" s="15" t="s">
        <v>7</v>
      </c>
      <c r="F90" s="12" t="s">
        <v>269</v>
      </c>
      <c r="G90" s="32">
        <v>1</v>
      </c>
      <c r="H90" s="9">
        <v>29.99</v>
      </c>
      <c r="I90" s="21"/>
      <c r="J90" s="81">
        <f t="shared" si="4"/>
        <v>2584.1472115335705</v>
      </c>
    </row>
    <row r="91" spans="1:10" ht="15.75" customHeight="1">
      <c r="A91" s="197" t="s">
        <v>77</v>
      </c>
      <c r="B91" s="15" t="s">
        <v>270</v>
      </c>
      <c r="D91" s="27" t="s">
        <v>271</v>
      </c>
      <c r="E91" s="15">
        <v>4</v>
      </c>
      <c r="F91" s="12" t="s">
        <v>272</v>
      </c>
      <c r="G91" s="32">
        <v>1</v>
      </c>
      <c r="H91" s="9">
        <v>9.99</v>
      </c>
      <c r="I91" s="21"/>
      <c r="J91" s="81">
        <f t="shared" si="4"/>
        <v>860.8079574264879</v>
      </c>
    </row>
    <row r="92" spans="1:9" ht="15.75">
      <c r="A92" s="197" t="s">
        <v>160</v>
      </c>
      <c r="C92" s="15" t="s">
        <v>305</v>
      </c>
      <c r="D92" s="27" t="s">
        <v>306</v>
      </c>
      <c r="E92" s="15" t="s">
        <v>7</v>
      </c>
      <c r="F92" s="12" t="s">
        <v>307</v>
      </c>
      <c r="G92" s="32">
        <v>1</v>
      </c>
      <c r="H92" s="9">
        <v>3</v>
      </c>
      <c r="I92" s="71">
        <f>H92*G92*$P$81*$P$79</f>
        <v>258.5008881160624</v>
      </c>
    </row>
    <row r="93" spans="1:9" ht="15.75">
      <c r="A93" s="197" t="s">
        <v>160</v>
      </c>
      <c r="C93" s="15" t="s">
        <v>305</v>
      </c>
      <c r="D93" s="68" t="s">
        <v>288</v>
      </c>
      <c r="E93" s="15" t="s">
        <v>28</v>
      </c>
      <c r="F93" s="12" t="s">
        <v>308</v>
      </c>
      <c r="G93" s="32">
        <v>1</v>
      </c>
      <c r="H93" s="9">
        <v>3</v>
      </c>
      <c r="I93" s="71">
        <f>H93*G93*$P$81*$P$79</f>
        <v>258.5008881160624</v>
      </c>
    </row>
    <row r="94" spans="1:10" ht="15" customHeight="1">
      <c r="A94" s="197" t="s">
        <v>262</v>
      </c>
      <c r="C94" s="15" t="s">
        <v>305</v>
      </c>
      <c r="D94" s="68" t="s">
        <v>276</v>
      </c>
      <c r="E94" s="15" t="s">
        <v>28</v>
      </c>
      <c r="F94" s="68" t="s">
        <v>309</v>
      </c>
      <c r="G94" s="32">
        <v>1</v>
      </c>
      <c r="H94" s="9">
        <v>3</v>
      </c>
      <c r="I94" s="21"/>
      <c r="J94" s="81">
        <f t="shared" si="4"/>
        <v>258.5008881160624</v>
      </c>
    </row>
    <row r="95" spans="1:10" ht="15.75" customHeight="1">
      <c r="A95" s="197" t="s">
        <v>310</v>
      </c>
      <c r="C95" s="15" t="s">
        <v>305</v>
      </c>
      <c r="D95" s="27"/>
      <c r="F95" s="12"/>
      <c r="G95" s="32">
        <v>1</v>
      </c>
      <c r="H95" s="9">
        <v>3</v>
      </c>
      <c r="I95" s="21"/>
      <c r="J95" s="81">
        <f t="shared" si="4"/>
        <v>258.5008881160624</v>
      </c>
    </row>
    <row r="96" spans="1:10" ht="15.75" customHeight="1">
      <c r="A96" s="197" t="s">
        <v>310</v>
      </c>
      <c r="C96" s="15" t="s">
        <v>305</v>
      </c>
      <c r="D96" s="27"/>
      <c r="F96" s="12"/>
      <c r="G96" s="32">
        <v>1</v>
      </c>
      <c r="H96" s="9">
        <v>3</v>
      </c>
      <c r="I96" s="21"/>
      <c r="J96" s="81">
        <f t="shared" si="4"/>
        <v>258.5008881160624</v>
      </c>
    </row>
    <row r="97" spans="1:16" s="28" customFormat="1" ht="15.75" customHeight="1">
      <c r="A97" s="36" t="s">
        <v>274</v>
      </c>
      <c r="B97" s="51" t="s">
        <v>275</v>
      </c>
      <c r="D97" s="62" t="s">
        <v>276</v>
      </c>
      <c r="E97" s="28" t="s">
        <v>28</v>
      </c>
      <c r="F97" s="63" t="s">
        <v>277</v>
      </c>
      <c r="G97" s="36">
        <v>1</v>
      </c>
      <c r="H97" s="52">
        <v>3.99</v>
      </c>
      <c r="I97" s="28" t="s">
        <v>187</v>
      </c>
      <c r="J97" s="21"/>
      <c r="K97" s="15"/>
      <c r="L97" s="15"/>
      <c r="M97" s="15"/>
      <c r="N97" s="15"/>
      <c r="O97" s="15"/>
      <c r="P97" s="15"/>
    </row>
    <row r="98" spans="1:16" s="28" customFormat="1" ht="15.75" customHeight="1">
      <c r="A98" s="36" t="s">
        <v>274</v>
      </c>
      <c r="B98" s="51" t="s">
        <v>278</v>
      </c>
      <c r="C98" s="63" t="s">
        <v>279</v>
      </c>
      <c r="D98" s="62" t="s">
        <v>280</v>
      </c>
      <c r="E98" s="28" t="s">
        <v>7</v>
      </c>
      <c r="F98" s="63" t="s">
        <v>281</v>
      </c>
      <c r="G98" s="36">
        <v>1</v>
      </c>
      <c r="H98" s="52">
        <v>3.99</v>
      </c>
      <c r="I98" s="28" t="s">
        <v>187</v>
      </c>
      <c r="J98" s="21"/>
      <c r="K98" s="15"/>
      <c r="L98" s="15"/>
      <c r="M98" s="15"/>
      <c r="N98" s="15"/>
      <c r="O98" s="15"/>
      <c r="P98" s="15"/>
    </row>
    <row r="99" spans="1:16" s="28" customFormat="1" ht="15.75" customHeight="1">
      <c r="A99" s="36" t="s">
        <v>274</v>
      </c>
      <c r="B99" s="28" t="s">
        <v>282</v>
      </c>
      <c r="C99" s="63" t="s">
        <v>283</v>
      </c>
      <c r="D99" s="62" t="s">
        <v>284</v>
      </c>
      <c r="E99" s="28" t="s">
        <v>28</v>
      </c>
      <c r="F99" s="63" t="s">
        <v>285</v>
      </c>
      <c r="G99" s="36">
        <v>1</v>
      </c>
      <c r="H99" s="52">
        <v>3.99</v>
      </c>
      <c r="I99" s="28" t="s">
        <v>187</v>
      </c>
      <c r="J99" s="21"/>
      <c r="K99" s="15"/>
      <c r="L99" s="15"/>
      <c r="M99" s="15"/>
      <c r="N99" s="15"/>
      <c r="O99" s="15"/>
      <c r="P99" s="15"/>
    </row>
    <row r="100" spans="1:16" s="28" customFormat="1" ht="15.75" customHeight="1">
      <c r="A100" s="36" t="s">
        <v>274</v>
      </c>
      <c r="B100" s="51" t="s">
        <v>286</v>
      </c>
      <c r="C100" s="63" t="s">
        <v>287</v>
      </c>
      <c r="D100" s="62" t="s">
        <v>288</v>
      </c>
      <c r="E100" s="28" t="s">
        <v>28</v>
      </c>
      <c r="F100" s="63" t="s">
        <v>289</v>
      </c>
      <c r="G100" s="36">
        <v>1</v>
      </c>
      <c r="H100" s="52">
        <v>3.99</v>
      </c>
      <c r="I100" s="28" t="s">
        <v>187</v>
      </c>
      <c r="J100" s="21"/>
      <c r="K100" s="15"/>
      <c r="L100" s="15"/>
      <c r="M100" s="15"/>
      <c r="N100" s="15"/>
      <c r="O100" s="15"/>
      <c r="P100" s="15"/>
    </row>
    <row r="101" spans="1:16" s="28" customFormat="1" ht="15.75" customHeight="1">
      <c r="A101" s="36" t="s">
        <v>274</v>
      </c>
      <c r="B101" s="28" t="s">
        <v>290</v>
      </c>
      <c r="C101" s="63" t="s">
        <v>291</v>
      </c>
      <c r="D101" s="62" t="s">
        <v>292</v>
      </c>
      <c r="E101" s="28" t="s">
        <v>28</v>
      </c>
      <c r="F101" s="63" t="s">
        <v>293</v>
      </c>
      <c r="G101" s="36">
        <v>1</v>
      </c>
      <c r="H101" s="52">
        <v>3.99</v>
      </c>
      <c r="I101" s="28" t="s">
        <v>187</v>
      </c>
      <c r="J101" s="21"/>
      <c r="K101" s="15"/>
      <c r="L101" s="15"/>
      <c r="M101" s="15"/>
      <c r="N101" s="15"/>
      <c r="O101" s="15"/>
      <c r="P101" s="15"/>
    </row>
    <row r="102" spans="1:9" s="28" customFormat="1" ht="15.75" customHeight="1">
      <c r="A102" s="36" t="s">
        <v>77</v>
      </c>
      <c r="B102" s="28" t="s">
        <v>294</v>
      </c>
      <c r="D102" s="64" t="s">
        <v>81</v>
      </c>
      <c r="E102" s="28" t="s">
        <v>28</v>
      </c>
      <c r="F102" s="65" t="s">
        <v>295</v>
      </c>
      <c r="G102" s="36">
        <v>1</v>
      </c>
      <c r="H102" s="52">
        <v>3.99</v>
      </c>
      <c r="I102" s="28" t="s">
        <v>187</v>
      </c>
    </row>
    <row r="103" spans="1:9" s="28" customFormat="1" ht="15.75" customHeight="1">
      <c r="A103" s="36" t="s">
        <v>258</v>
      </c>
      <c r="B103" s="28" t="s">
        <v>296</v>
      </c>
      <c r="D103" s="62" t="s">
        <v>297</v>
      </c>
      <c r="E103" s="28" t="s">
        <v>7</v>
      </c>
      <c r="F103" s="63" t="s">
        <v>298</v>
      </c>
      <c r="G103" s="36">
        <v>1</v>
      </c>
      <c r="H103" s="52">
        <v>3.99</v>
      </c>
      <c r="I103" s="28" t="s">
        <v>187</v>
      </c>
    </row>
    <row r="104" spans="1:9" s="28" customFormat="1" ht="15.75" customHeight="1">
      <c r="A104" s="36" t="s">
        <v>299</v>
      </c>
      <c r="B104" s="28" t="s">
        <v>294</v>
      </c>
      <c r="D104" s="64" t="s">
        <v>81</v>
      </c>
      <c r="E104" s="28" t="s">
        <v>28</v>
      </c>
      <c r="F104" s="65" t="s">
        <v>295</v>
      </c>
      <c r="G104" s="36">
        <v>1</v>
      </c>
      <c r="H104" s="52">
        <v>3.99</v>
      </c>
      <c r="I104" s="28" t="s">
        <v>187</v>
      </c>
    </row>
    <row r="105" spans="1:6" ht="15.75" customHeight="1">
      <c r="A105" s="41" t="s">
        <v>328</v>
      </c>
      <c r="B105" s="42"/>
      <c r="C105" s="42"/>
      <c r="D105" s="43"/>
      <c r="E105" s="44"/>
      <c r="F105" s="18" t="s">
        <v>392</v>
      </c>
    </row>
    <row r="106" spans="1:16" ht="15.75" customHeight="1">
      <c r="A106" s="6" t="s">
        <v>31</v>
      </c>
      <c r="B106" s="25" t="s">
        <v>300</v>
      </c>
      <c r="D106" s="23" t="s">
        <v>311</v>
      </c>
      <c r="E106" s="19" t="s">
        <v>23</v>
      </c>
      <c r="F106" s="12" t="s">
        <v>312</v>
      </c>
      <c r="G106" s="19">
        <v>1</v>
      </c>
      <c r="H106" s="9">
        <v>58</v>
      </c>
      <c r="I106" s="21"/>
      <c r="J106" s="81">
        <f>H106*G106*$P$124*$P$117</f>
        <v>3886.922360489575</v>
      </c>
      <c r="O106" s="15" t="s">
        <v>191</v>
      </c>
      <c r="P106" s="15">
        <v>439.19</v>
      </c>
    </row>
    <row r="107" spans="1:16" ht="15.75" customHeight="1">
      <c r="A107" s="6" t="s">
        <v>31</v>
      </c>
      <c r="B107" s="25" t="s">
        <v>302</v>
      </c>
      <c r="D107" s="23" t="s">
        <v>314</v>
      </c>
      <c r="E107" s="19" t="s">
        <v>28</v>
      </c>
      <c r="F107" s="12" t="s">
        <v>315</v>
      </c>
      <c r="G107" s="19">
        <v>1</v>
      </c>
      <c r="H107" s="9">
        <v>5.4</v>
      </c>
      <c r="I107" s="21"/>
      <c r="J107" s="81">
        <f aca="true" t="shared" si="5" ref="J107:J120">H107*G107*$P$124*$P$117</f>
        <v>361.8858749421329</v>
      </c>
      <c r="O107" s="14" t="s">
        <v>192</v>
      </c>
      <c r="P107" s="14">
        <v>260.95</v>
      </c>
    </row>
    <row r="108" spans="1:16" ht="15.75" customHeight="1">
      <c r="A108" s="6" t="s">
        <v>31</v>
      </c>
      <c r="B108" s="25" t="s">
        <v>303</v>
      </c>
      <c r="D108" s="23" t="s">
        <v>316</v>
      </c>
      <c r="E108" s="19" t="s">
        <v>23</v>
      </c>
      <c r="F108" s="12" t="s">
        <v>317</v>
      </c>
      <c r="G108" s="19">
        <v>1</v>
      </c>
      <c r="H108" s="9">
        <v>36.95</v>
      </c>
      <c r="I108" s="21"/>
      <c r="J108" s="81">
        <f t="shared" si="5"/>
        <v>2476.237607242928</v>
      </c>
      <c r="O108" s="14" t="s">
        <v>193</v>
      </c>
      <c r="P108" s="14">
        <v>178.24</v>
      </c>
    </row>
    <row r="109" spans="1:16" ht="15.75" customHeight="1">
      <c r="A109" s="19" t="s">
        <v>304</v>
      </c>
      <c r="B109" s="15" t="s">
        <v>318</v>
      </c>
      <c r="C109" s="15" t="s">
        <v>319</v>
      </c>
      <c r="D109" s="23" t="s">
        <v>320</v>
      </c>
      <c r="E109" s="19" t="s">
        <v>321</v>
      </c>
      <c r="F109" s="12" t="s">
        <v>322</v>
      </c>
      <c r="G109" s="19">
        <v>1</v>
      </c>
      <c r="H109" s="9">
        <v>30.5</v>
      </c>
      <c r="I109" s="21">
        <f>H109*G109*$P$124*$P$116</f>
        <v>1964.548868463209</v>
      </c>
      <c r="J109" s="21">
        <f t="shared" si="5"/>
        <v>2043.98503439538</v>
      </c>
      <c r="O109" s="14" t="s">
        <v>110</v>
      </c>
      <c r="P109" s="14">
        <v>63.99</v>
      </c>
    </row>
    <row r="110" spans="1:16" ht="15.75" customHeight="1">
      <c r="A110" s="19" t="s">
        <v>304</v>
      </c>
      <c r="B110" s="15" t="s">
        <v>323</v>
      </c>
      <c r="C110" s="15" t="s">
        <v>324</v>
      </c>
      <c r="D110" s="23" t="s">
        <v>325</v>
      </c>
      <c r="E110" s="19" t="s">
        <v>62</v>
      </c>
      <c r="F110" s="12" t="s">
        <v>322</v>
      </c>
      <c r="G110" s="19">
        <v>1</v>
      </c>
      <c r="H110" s="9">
        <v>20.5</v>
      </c>
      <c r="I110" s="21">
        <f>H110*G110*$P$124*$P$116</f>
        <v>1320.4344853605176</v>
      </c>
      <c r="J110" s="21">
        <f t="shared" si="5"/>
        <v>1373.8260067247636</v>
      </c>
      <c r="O110" s="14" t="s">
        <v>116</v>
      </c>
      <c r="P110" s="15">
        <f>P109/(P106-P112)+0.07</f>
        <v>0.2365582133840027</v>
      </c>
    </row>
    <row r="111" spans="1:16" ht="15.75" customHeight="1">
      <c r="A111" s="15" t="s">
        <v>31</v>
      </c>
      <c r="B111" s="15" t="s">
        <v>329</v>
      </c>
      <c r="D111" s="23" t="s">
        <v>330</v>
      </c>
      <c r="E111" s="19" t="s">
        <v>23</v>
      </c>
      <c r="F111" s="12" t="s">
        <v>331</v>
      </c>
      <c r="G111" s="19">
        <v>1</v>
      </c>
      <c r="H111" s="9">
        <v>58</v>
      </c>
      <c r="I111" s="21"/>
      <c r="J111" s="81">
        <f t="shared" si="5"/>
        <v>3886.922360489575</v>
      </c>
      <c r="O111" s="14" t="s">
        <v>116</v>
      </c>
      <c r="P111" s="15">
        <f>P109/(P106-P112)+0.12</f>
        <v>0.28655821338400267</v>
      </c>
    </row>
    <row r="112" spans="1:16" ht="15.75" customHeight="1">
      <c r="A112" s="19" t="s">
        <v>54</v>
      </c>
      <c r="B112" s="15" t="s">
        <v>332</v>
      </c>
      <c r="D112" s="23" t="s">
        <v>238</v>
      </c>
      <c r="F112" s="12" t="s">
        <v>239</v>
      </c>
      <c r="G112" s="19">
        <v>1</v>
      </c>
      <c r="H112" s="9">
        <v>6</v>
      </c>
      <c r="I112" s="21"/>
      <c r="J112" s="81">
        <f t="shared" si="5"/>
        <v>402.0954166023698</v>
      </c>
      <c r="O112" s="14" t="s">
        <v>194</v>
      </c>
      <c r="P112" s="14">
        <v>55</v>
      </c>
    </row>
    <row r="113" spans="1:16" ht="15.75" customHeight="1">
      <c r="A113" s="19" t="s">
        <v>54</v>
      </c>
      <c r="B113" s="15" t="s">
        <v>332</v>
      </c>
      <c r="D113" s="23" t="s">
        <v>238</v>
      </c>
      <c r="F113" s="12" t="s">
        <v>239</v>
      </c>
      <c r="G113" s="19">
        <v>1</v>
      </c>
      <c r="H113" s="9">
        <v>6</v>
      </c>
      <c r="I113" s="21"/>
      <c r="J113" s="81">
        <f t="shared" si="5"/>
        <v>402.0954166023698</v>
      </c>
      <c r="O113" s="14" t="s">
        <v>195</v>
      </c>
      <c r="P113" s="14">
        <f>P112/P107</f>
        <v>0.2107683464265185</v>
      </c>
    </row>
    <row r="114" spans="1:10" ht="15.75" customHeight="1">
      <c r="A114" s="19" t="s">
        <v>54</v>
      </c>
      <c r="B114" s="15" t="s">
        <v>332</v>
      </c>
      <c r="D114" s="23" t="s">
        <v>238</v>
      </c>
      <c r="F114" s="12" t="s">
        <v>239</v>
      </c>
      <c r="G114" s="19">
        <v>1</v>
      </c>
      <c r="H114" s="9">
        <v>6</v>
      </c>
      <c r="I114" s="21"/>
      <c r="J114" s="81">
        <f t="shared" si="5"/>
        <v>402.0954166023698</v>
      </c>
    </row>
    <row r="115" spans="1:15" ht="15.75" customHeight="1">
      <c r="A115" s="19" t="s">
        <v>54</v>
      </c>
      <c r="B115" s="15" t="s">
        <v>332</v>
      </c>
      <c r="D115" s="23" t="s">
        <v>238</v>
      </c>
      <c r="F115" s="12" t="s">
        <v>239</v>
      </c>
      <c r="G115" s="19">
        <v>1</v>
      </c>
      <c r="H115" s="9">
        <v>6</v>
      </c>
      <c r="I115" s="21"/>
      <c r="J115" s="81">
        <f t="shared" si="5"/>
        <v>402.0954166023698</v>
      </c>
      <c r="O115" s="38" t="s">
        <v>192</v>
      </c>
    </row>
    <row r="116" spans="1:16" ht="15.75" customHeight="1">
      <c r="A116" s="19" t="s">
        <v>54</v>
      </c>
      <c r="B116" s="15" t="s">
        <v>332</v>
      </c>
      <c r="D116" s="23" t="s">
        <v>238</v>
      </c>
      <c r="E116" s="19"/>
      <c r="F116" s="12" t="s">
        <v>239</v>
      </c>
      <c r="G116" s="19">
        <v>1</v>
      </c>
      <c r="H116" s="9">
        <v>6</v>
      </c>
      <c r="I116" s="21"/>
      <c r="J116" s="81">
        <f t="shared" si="5"/>
        <v>402.0954166023698</v>
      </c>
      <c r="O116" s="14" t="s">
        <v>111</v>
      </c>
      <c r="P116" s="39">
        <f>(1-P113)*(1+P110)</f>
        <v>0.9759308834889264</v>
      </c>
    </row>
    <row r="117" spans="1:16" ht="15.75" customHeight="1">
      <c r="A117" s="19" t="s">
        <v>54</v>
      </c>
      <c r="B117" s="15" t="s">
        <v>333</v>
      </c>
      <c r="D117" s="23" t="s">
        <v>334</v>
      </c>
      <c r="E117" s="19" t="s">
        <v>7</v>
      </c>
      <c r="F117" s="12" t="s">
        <v>335</v>
      </c>
      <c r="G117" s="19">
        <v>1</v>
      </c>
      <c r="H117" s="9">
        <v>5.4</v>
      </c>
      <c r="I117" s="21"/>
      <c r="J117" s="81">
        <f t="shared" si="5"/>
        <v>361.8858749421329</v>
      </c>
      <c r="O117" s="14" t="s">
        <v>112</v>
      </c>
      <c r="P117" s="39">
        <f>(1-P113)*(1+P111)</f>
        <v>1.0153924661676006</v>
      </c>
    </row>
    <row r="118" spans="1:16" ht="15.75" customHeight="1">
      <c r="A118" s="19" t="s">
        <v>54</v>
      </c>
      <c r="B118" s="15" t="s">
        <v>336</v>
      </c>
      <c r="D118" s="23" t="s">
        <v>337</v>
      </c>
      <c r="E118" s="19" t="s">
        <v>7</v>
      </c>
      <c r="F118" s="12" t="s">
        <v>338</v>
      </c>
      <c r="G118" s="19">
        <v>1</v>
      </c>
      <c r="H118" s="9">
        <v>5.4</v>
      </c>
      <c r="I118" s="21"/>
      <c r="J118" s="81">
        <f t="shared" si="5"/>
        <v>361.8858749421329</v>
      </c>
      <c r="O118" s="14"/>
      <c r="P118" s="14"/>
    </row>
    <row r="119" spans="1:10" ht="15.75" customHeight="1">
      <c r="A119" s="19" t="s">
        <v>54</v>
      </c>
      <c r="B119" s="15" t="s">
        <v>336</v>
      </c>
      <c r="D119" s="23" t="s">
        <v>337</v>
      </c>
      <c r="E119" s="19" t="s">
        <v>7</v>
      </c>
      <c r="F119" s="12" t="s">
        <v>338</v>
      </c>
      <c r="G119" s="19">
        <v>1</v>
      </c>
      <c r="H119" s="9">
        <v>5.4</v>
      </c>
      <c r="I119" s="21"/>
      <c r="J119" s="81">
        <f t="shared" si="5"/>
        <v>361.8858749421329</v>
      </c>
    </row>
    <row r="120" spans="1:16" ht="15.75" customHeight="1">
      <c r="A120" s="19" t="s">
        <v>54</v>
      </c>
      <c r="B120" s="15" t="s">
        <v>339</v>
      </c>
      <c r="D120" s="27" t="s">
        <v>340</v>
      </c>
      <c r="E120" s="19" t="s">
        <v>28</v>
      </c>
      <c r="F120" s="12" t="s">
        <v>341</v>
      </c>
      <c r="G120" s="19">
        <v>1</v>
      </c>
      <c r="H120" s="9">
        <v>5.4</v>
      </c>
      <c r="I120" s="21"/>
      <c r="J120" s="81">
        <f t="shared" si="5"/>
        <v>361.8858749421329</v>
      </c>
      <c r="O120" s="38" t="s">
        <v>193</v>
      </c>
      <c r="P120" s="14"/>
    </row>
    <row r="121" spans="1:16" ht="15.75" customHeight="1">
      <c r="A121" s="15" t="s">
        <v>262</v>
      </c>
      <c r="B121" s="15" t="s">
        <v>342</v>
      </c>
      <c r="D121" s="23" t="s">
        <v>343</v>
      </c>
      <c r="E121" s="15" t="s">
        <v>7</v>
      </c>
      <c r="F121" s="12" t="s">
        <v>344</v>
      </c>
      <c r="G121" s="15">
        <v>1</v>
      </c>
      <c r="H121" s="9">
        <v>27.99</v>
      </c>
      <c r="I121" s="21">
        <f aca="true" t="shared" si="6" ref="I121:I136">H121*G121*$P$124*$P$121</f>
        <v>2284.3434499128034</v>
      </c>
      <c r="J121" s="21">
        <f>H121*G121*$P$124*$P$122</f>
        <v>2376.7104499128036</v>
      </c>
      <c r="O121" s="14" t="s">
        <v>111</v>
      </c>
      <c r="P121" s="38">
        <f>1+P110</f>
        <v>1.2365582133840027</v>
      </c>
    </row>
    <row r="122" spans="1:16" ht="15.75" customHeight="1">
      <c r="A122" s="15" t="s">
        <v>37</v>
      </c>
      <c r="B122" s="15" t="s">
        <v>345</v>
      </c>
      <c r="D122" s="23" t="s">
        <v>346</v>
      </c>
      <c r="E122" s="15" t="s">
        <v>39</v>
      </c>
      <c r="F122" s="12" t="s">
        <v>347</v>
      </c>
      <c r="G122" s="15">
        <v>1</v>
      </c>
      <c r="H122" s="9">
        <v>13.99</v>
      </c>
      <c r="I122" s="21"/>
      <c r="J122" s="81">
        <f aca="true" t="shared" si="7" ref="J122:J136">H122*G122*$P$124*$P$122</f>
        <v>1187.9306607459853</v>
      </c>
      <c r="O122" s="14" t="s">
        <v>112</v>
      </c>
      <c r="P122" s="38">
        <f>1+P111</f>
        <v>1.2865582133840028</v>
      </c>
    </row>
    <row r="123" spans="1:9" ht="15.75">
      <c r="A123" s="15" t="s">
        <v>160</v>
      </c>
      <c r="B123" s="15" t="s">
        <v>348</v>
      </c>
      <c r="D123" s="23" t="s">
        <v>349</v>
      </c>
      <c r="E123" s="15" t="s">
        <v>62</v>
      </c>
      <c r="F123" s="12" t="s">
        <v>350</v>
      </c>
      <c r="G123" s="15">
        <v>1</v>
      </c>
      <c r="H123" s="9">
        <v>9.99</v>
      </c>
      <c r="I123" s="71">
        <f>H123*G123*$P$124*$P$122</f>
        <v>848.2792924126085</v>
      </c>
    </row>
    <row r="124" spans="1:16" ht="15.75">
      <c r="A124" s="15" t="s">
        <v>160</v>
      </c>
      <c r="B124" s="15" t="s">
        <v>351</v>
      </c>
      <c r="D124" s="23" t="s">
        <v>352</v>
      </c>
      <c r="E124" s="15" t="s">
        <v>62</v>
      </c>
      <c r="F124" s="12" t="s">
        <v>353</v>
      </c>
      <c r="G124" s="15">
        <v>1</v>
      </c>
      <c r="H124" s="9">
        <v>9.99</v>
      </c>
      <c r="I124" s="21"/>
      <c r="J124" s="200">
        <f>SUMIF(A:A,A124,I:I)-SUMIF(A:A,A124,K:K)</f>
        <v>69.68363112325733</v>
      </c>
      <c r="O124" s="14" t="s">
        <v>118</v>
      </c>
      <c r="P124" s="15">
        <v>66</v>
      </c>
    </row>
    <row r="125" spans="1:12" ht="15.75" customHeight="1">
      <c r="A125" s="15" t="s">
        <v>84</v>
      </c>
      <c r="B125" s="15" t="s">
        <v>354</v>
      </c>
      <c r="D125" s="27" t="s">
        <v>349</v>
      </c>
      <c r="E125" s="15" t="s">
        <v>62</v>
      </c>
      <c r="F125" s="12" t="s">
        <v>355</v>
      </c>
      <c r="G125" s="15">
        <v>1</v>
      </c>
      <c r="H125" s="9">
        <v>9.99</v>
      </c>
      <c r="I125" s="71">
        <f t="shared" si="6"/>
        <v>815.3122924126084</v>
      </c>
      <c r="J125" s="21"/>
      <c r="K125" s="72">
        <v>600</v>
      </c>
      <c r="L125" s="15" t="s">
        <v>618</v>
      </c>
    </row>
    <row r="126" spans="1:11" ht="15.75" customHeight="1">
      <c r="A126" s="15" t="s">
        <v>84</v>
      </c>
      <c r="B126" s="15" t="s">
        <v>356</v>
      </c>
      <c r="D126" s="27" t="s">
        <v>357</v>
      </c>
      <c r="E126" s="15" t="s">
        <v>7</v>
      </c>
      <c r="F126" s="12" t="s">
        <v>358</v>
      </c>
      <c r="G126" s="15">
        <v>1</v>
      </c>
      <c r="H126" s="9">
        <v>13.99</v>
      </c>
      <c r="I126" s="71">
        <f t="shared" si="6"/>
        <v>1141.7636607459851</v>
      </c>
      <c r="J126" s="21">
        <v>-3</v>
      </c>
      <c r="K126" s="72">
        <v>2000</v>
      </c>
    </row>
    <row r="127" spans="1:10" ht="15.75" customHeight="1">
      <c r="A127" s="15" t="s">
        <v>359</v>
      </c>
      <c r="B127" s="15" t="s">
        <v>360</v>
      </c>
      <c r="D127" s="27" t="s">
        <v>361</v>
      </c>
      <c r="E127" s="15" t="s">
        <v>28</v>
      </c>
      <c r="F127" s="12" t="s">
        <v>362</v>
      </c>
      <c r="G127" s="15">
        <v>1</v>
      </c>
      <c r="H127" s="9">
        <v>4.19</v>
      </c>
      <c r="I127" s="21"/>
      <c r="J127" s="81">
        <f t="shared" si="7"/>
        <v>355.7848083292122</v>
      </c>
    </row>
    <row r="128" spans="1:10" ht="15.75" customHeight="1">
      <c r="A128" s="15" t="s">
        <v>363</v>
      </c>
      <c r="B128" s="15" t="s">
        <v>360</v>
      </c>
      <c r="D128" s="27" t="s">
        <v>361</v>
      </c>
      <c r="E128" s="15" t="s">
        <v>7</v>
      </c>
      <c r="F128" s="12" t="s">
        <v>362</v>
      </c>
      <c r="G128" s="15">
        <v>1</v>
      </c>
      <c r="H128" s="9">
        <v>4.19</v>
      </c>
      <c r="I128" s="21">
        <f t="shared" si="6"/>
        <v>341.9578083292121</v>
      </c>
      <c r="J128" s="21">
        <f t="shared" si="7"/>
        <v>355.7848083292122</v>
      </c>
    </row>
    <row r="129" spans="1:10" ht="15.75" customHeight="1">
      <c r="A129" s="15" t="s">
        <v>363</v>
      </c>
      <c r="B129" s="25" t="s">
        <v>364</v>
      </c>
      <c r="D129" s="23" t="s">
        <v>365</v>
      </c>
      <c r="E129" s="15" t="s">
        <v>7</v>
      </c>
      <c r="F129" s="12" t="s">
        <v>142</v>
      </c>
      <c r="G129" s="15">
        <v>1</v>
      </c>
      <c r="H129" s="9">
        <v>6.99</v>
      </c>
      <c r="I129" s="21">
        <f t="shared" si="6"/>
        <v>570.4737661625759</v>
      </c>
      <c r="J129" s="21">
        <f t="shared" si="7"/>
        <v>593.5407661625759</v>
      </c>
    </row>
    <row r="130" spans="1:10" ht="15.75">
      <c r="A130" s="15" t="s">
        <v>160</v>
      </c>
      <c r="B130" s="15" t="s">
        <v>366</v>
      </c>
      <c r="D130" s="27" t="s">
        <v>367</v>
      </c>
      <c r="E130" s="75" t="s">
        <v>368</v>
      </c>
      <c r="F130" s="12" t="s">
        <v>369</v>
      </c>
      <c r="G130" s="15">
        <v>1</v>
      </c>
      <c r="H130" s="9">
        <v>13.99</v>
      </c>
      <c r="I130" s="21"/>
      <c r="J130" s="81">
        <f t="shared" si="7"/>
        <v>1187.9306607459853</v>
      </c>
    </row>
    <row r="131" spans="1:10" ht="15.75" customHeight="1">
      <c r="A131" s="15" t="s">
        <v>77</v>
      </c>
      <c r="B131" s="61" t="s">
        <v>370</v>
      </c>
      <c r="D131" s="23" t="s">
        <v>371</v>
      </c>
      <c r="E131" s="15" t="s">
        <v>28</v>
      </c>
      <c r="F131" s="12" t="s">
        <v>372</v>
      </c>
      <c r="G131" s="15">
        <v>1</v>
      </c>
      <c r="H131" s="9">
        <v>6.99</v>
      </c>
      <c r="I131" s="21">
        <f t="shared" si="6"/>
        <v>570.4737661625759</v>
      </c>
      <c r="J131" s="21">
        <f t="shared" si="7"/>
        <v>593.5407661625759</v>
      </c>
    </row>
    <row r="132" spans="1:10" ht="15.75">
      <c r="A132" s="14" t="s">
        <v>160</v>
      </c>
      <c r="B132" s="76" t="s">
        <v>373</v>
      </c>
      <c r="C132" s="14"/>
      <c r="D132" s="77" t="s">
        <v>374</v>
      </c>
      <c r="E132" s="14" t="s">
        <v>28</v>
      </c>
      <c r="F132" s="73" t="s">
        <v>375</v>
      </c>
      <c r="G132" s="14">
        <v>1</v>
      </c>
      <c r="H132" s="10">
        <v>6.99</v>
      </c>
      <c r="I132" s="21"/>
      <c r="J132" s="81">
        <f t="shared" si="7"/>
        <v>593.5407661625759</v>
      </c>
    </row>
    <row r="133" spans="1:10" ht="15.75" customHeight="1">
      <c r="A133" s="14" t="s">
        <v>31</v>
      </c>
      <c r="B133" s="76" t="s">
        <v>376</v>
      </c>
      <c r="C133" s="14"/>
      <c r="D133" s="77" t="s">
        <v>374</v>
      </c>
      <c r="E133" s="14" t="s">
        <v>62</v>
      </c>
      <c r="F133" s="73" t="s">
        <v>377</v>
      </c>
      <c r="G133" s="14">
        <v>1</v>
      </c>
      <c r="H133" s="10">
        <v>6.99</v>
      </c>
      <c r="I133" s="21"/>
      <c r="J133" s="81">
        <f t="shared" si="7"/>
        <v>593.5407661625759</v>
      </c>
    </row>
    <row r="134" spans="1:10" ht="15.75" customHeight="1">
      <c r="A134" s="14" t="s">
        <v>31</v>
      </c>
      <c r="B134" s="76" t="s">
        <v>378</v>
      </c>
      <c r="C134" s="14"/>
      <c r="D134" s="77" t="s">
        <v>379</v>
      </c>
      <c r="E134" s="14" t="s">
        <v>380</v>
      </c>
      <c r="F134" s="73" t="s">
        <v>377</v>
      </c>
      <c r="G134" s="14">
        <v>1</v>
      </c>
      <c r="H134" s="10">
        <v>13.99</v>
      </c>
      <c r="I134" s="21"/>
      <c r="J134" s="81">
        <f t="shared" si="7"/>
        <v>1187.9306607459853</v>
      </c>
    </row>
    <row r="135" spans="1:11" ht="15.75" customHeight="1">
      <c r="A135" s="32" t="s">
        <v>381</v>
      </c>
      <c r="B135" s="76" t="s">
        <v>382</v>
      </c>
      <c r="C135" s="14"/>
      <c r="D135" s="74" t="s">
        <v>383</v>
      </c>
      <c r="E135" s="14" t="s">
        <v>384</v>
      </c>
      <c r="F135" s="73" t="s">
        <v>142</v>
      </c>
      <c r="G135" s="32">
        <v>1</v>
      </c>
      <c r="H135" s="10">
        <v>13.99</v>
      </c>
      <c r="I135" s="71">
        <f t="shared" si="6"/>
        <v>1141.7636607459851</v>
      </c>
      <c r="J135" s="21">
        <f>I135-1090</f>
        <v>51.763660745985135</v>
      </c>
      <c r="K135" s="80">
        <v>1089.8653125302585</v>
      </c>
    </row>
    <row r="136" spans="1:10" ht="15.75" customHeight="1">
      <c r="A136" s="7" t="s">
        <v>77</v>
      </c>
      <c r="B136" s="14" t="s">
        <v>385</v>
      </c>
      <c r="C136" s="14"/>
      <c r="D136" s="74" t="s">
        <v>386</v>
      </c>
      <c r="E136" s="78" t="s">
        <v>28</v>
      </c>
      <c r="F136" s="74" t="s">
        <v>387</v>
      </c>
      <c r="G136" s="14">
        <v>1</v>
      </c>
      <c r="H136" s="10">
        <v>13.99</v>
      </c>
      <c r="I136" s="21">
        <f t="shared" si="6"/>
        <v>1141.7636607459851</v>
      </c>
      <c r="J136" s="21">
        <f t="shared" si="7"/>
        <v>1187.9306607459853</v>
      </c>
    </row>
    <row r="137" spans="1:9" ht="15.75" customHeight="1">
      <c r="A137" s="28" t="s">
        <v>199</v>
      </c>
      <c r="B137" s="51" t="s">
        <v>388</v>
      </c>
      <c r="C137" s="28"/>
      <c r="D137" s="62" t="s">
        <v>389</v>
      </c>
      <c r="E137" s="28" t="s">
        <v>62</v>
      </c>
      <c r="F137" s="65" t="s">
        <v>390</v>
      </c>
      <c r="G137" s="28">
        <v>1</v>
      </c>
      <c r="H137" s="52">
        <v>13.99</v>
      </c>
      <c r="I137" s="28" t="s">
        <v>187</v>
      </c>
    </row>
    <row r="138" spans="1:9" ht="15.75" customHeight="1">
      <c r="A138" s="35" t="s">
        <v>359</v>
      </c>
      <c r="B138" s="51" t="s">
        <v>385</v>
      </c>
      <c r="C138" s="28"/>
      <c r="D138" s="62" t="s">
        <v>386</v>
      </c>
      <c r="E138" s="54" t="s">
        <v>28</v>
      </c>
      <c r="F138" s="63" t="s">
        <v>391</v>
      </c>
      <c r="G138" s="28">
        <v>1</v>
      </c>
      <c r="H138" s="52">
        <v>13.99</v>
      </c>
      <c r="I138" s="28" t="s">
        <v>187</v>
      </c>
    </row>
    <row r="139" spans="1:9" ht="15.75" customHeight="1">
      <c r="A139" s="37" t="s">
        <v>31</v>
      </c>
      <c r="B139" s="55" t="s">
        <v>34</v>
      </c>
      <c r="C139" s="37" t="s">
        <v>32</v>
      </c>
      <c r="D139" s="56" t="s">
        <v>190</v>
      </c>
      <c r="E139" s="37" t="s">
        <v>23</v>
      </c>
      <c r="F139" s="37" t="s">
        <v>33</v>
      </c>
      <c r="G139" s="37">
        <v>1</v>
      </c>
      <c r="H139" s="57">
        <v>19.99</v>
      </c>
      <c r="I139" s="28" t="s">
        <v>187</v>
      </c>
    </row>
    <row r="140" spans="1:9" ht="15.75" customHeight="1">
      <c r="A140" s="37" t="s">
        <v>31</v>
      </c>
      <c r="B140" s="55" t="s">
        <v>71</v>
      </c>
      <c r="C140" s="37" t="s">
        <v>73</v>
      </c>
      <c r="D140" s="56" t="s">
        <v>74</v>
      </c>
      <c r="E140" s="37" t="s">
        <v>28</v>
      </c>
      <c r="F140" s="56" t="s">
        <v>72</v>
      </c>
      <c r="G140" s="37">
        <v>1</v>
      </c>
      <c r="H140" s="57">
        <v>3.99</v>
      </c>
      <c r="I140" s="28" t="s">
        <v>187</v>
      </c>
    </row>
    <row r="141" spans="1:17" ht="16.5" customHeight="1" thickBot="1">
      <c r="A141" s="19">
        <v>1</v>
      </c>
      <c r="C141" s="28"/>
      <c r="D141" s="23"/>
      <c r="E141" s="19"/>
      <c r="F141" s="12"/>
      <c r="G141" s="19"/>
      <c r="I141" s="82"/>
      <c r="J141" s="82"/>
      <c r="K141" s="28"/>
      <c r="L141" s="28"/>
      <c r="M141" s="28"/>
      <c r="N141" s="28"/>
      <c r="O141" s="14"/>
      <c r="P141" s="14"/>
      <c r="Q141" s="28"/>
    </row>
    <row r="142" spans="1:17" ht="15.75" customHeight="1">
      <c r="A142" s="83" t="s">
        <v>393</v>
      </c>
      <c r="B142" s="91"/>
      <c r="C142" s="91"/>
      <c r="D142" s="105"/>
      <c r="E142" s="91"/>
      <c r="F142" s="84" t="s">
        <v>432</v>
      </c>
      <c r="G142" s="91"/>
      <c r="H142" s="106"/>
      <c r="I142" s="91"/>
      <c r="J142" s="91"/>
      <c r="K142" s="91"/>
      <c r="L142" s="85"/>
      <c r="M142" s="85"/>
      <c r="N142" s="85"/>
      <c r="O142" s="107" t="s">
        <v>114</v>
      </c>
      <c r="P142" s="108">
        <f>250+46.99-55</f>
        <v>241.99</v>
      </c>
      <c r="Q142" s="28"/>
    </row>
    <row r="143" spans="1:17" ht="15.75" customHeight="1">
      <c r="A143" s="86" t="s">
        <v>394</v>
      </c>
      <c r="B143" s="19" t="s">
        <v>395</v>
      </c>
      <c r="C143" s="36"/>
      <c r="D143" s="109" t="s">
        <v>396</v>
      </c>
      <c r="E143" s="19" t="s">
        <v>28</v>
      </c>
      <c r="F143" s="87" t="s">
        <v>397</v>
      </c>
      <c r="G143" s="19">
        <v>1</v>
      </c>
      <c r="H143" s="20">
        <v>28.5</v>
      </c>
      <c r="I143" s="71">
        <f aca="true" t="shared" si="8" ref="I143:I150">H143*G143*$P$148*$P$150</f>
        <v>1923.4353600000002</v>
      </c>
      <c r="J143" s="21"/>
      <c r="K143" s="110">
        <v>12000</v>
      </c>
      <c r="L143" s="36"/>
      <c r="M143" s="36"/>
      <c r="N143" s="36"/>
      <c r="O143" s="32" t="s">
        <v>110</v>
      </c>
      <c r="P143" s="94">
        <v>46.99</v>
      </c>
      <c r="Q143" s="28"/>
    </row>
    <row r="144" spans="1:16" ht="15.75" customHeight="1">
      <c r="A144" s="86" t="s">
        <v>394</v>
      </c>
      <c r="B144" s="19" t="s">
        <v>398</v>
      </c>
      <c r="C144" s="36"/>
      <c r="D144" s="111" t="s">
        <v>399</v>
      </c>
      <c r="E144" s="19" t="s">
        <v>28</v>
      </c>
      <c r="F144" s="87" t="s">
        <v>400</v>
      </c>
      <c r="G144" s="19">
        <v>1</v>
      </c>
      <c r="H144" s="20">
        <v>29.5</v>
      </c>
      <c r="I144" s="71">
        <f t="shared" si="8"/>
        <v>1990.9243200000003</v>
      </c>
      <c r="J144" s="21"/>
      <c r="K144" s="36"/>
      <c r="L144" s="19"/>
      <c r="M144" s="19"/>
      <c r="N144" s="19"/>
      <c r="O144" s="32" t="s">
        <v>115</v>
      </c>
      <c r="P144" s="94">
        <f>250-55</f>
        <v>195</v>
      </c>
    </row>
    <row r="145" spans="1:17" ht="15.75" customHeight="1">
      <c r="A145" s="86" t="s">
        <v>394</v>
      </c>
      <c r="B145" s="19" t="s">
        <v>401</v>
      </c>
      <c r="C145" s="36"/>
      <c r="D145" s="109" t="s">
        <v>402</v>
      </c>
      <c r="E145" s="19" t="s">
        <v>28</v>
      </c>
      <c r="F145" s="87" t="s">
        <v>403</v>
      </c>
      <c r="G145" s="19">
        <v>1</v>
      </c>
      <c r="H145" s="20">
        <v>29.5</v>
      </c>
      <c r="I145" s="71">
        <f t="shared" si="8"/>
        <v>1990.9243200000003</v>
      </c>
      <c r="J145" s="21"/>
      <c r="K145" s="36"/>
      <c r="L145" s="36"/>
      <c r="M145" s="36"/>
      <c r="N145" s="36"/>
      <c r="O145" s="32" t="s">
        <v>116</v>
      </c>
      <c r="P145" s="94">
        <f>P143/P144+1+0.07</f>
        <v>1.310974358974359</v>
      </c>
      <c r="Q145" s="28"/>
    </row>
    <row r="146" spans="1:17" ht="15.75" customHeight="1">
      <c r="A146" s="86" t="s">
        <v>394</v>
      </c>
      <c r="B146" s="19" t="s">
        <v>404</v>
      </c>
      <c r="C146" s="19"/>
      <c r="D146" s="111" t="s">
        <v>405</v>
      </c>
      <c r="E146" s="19">
        <v>6</v>
      </c>
      <c r="F146" s="87" t="s">
        <v>406</v>
      </c>
      <c r="G146" s="19">
        <v>1</v>
      </c>
      <c r="H146" s="20">
        <v>69.5</v>
      </c>
      <c r="I146" s="71">
        <f t="shared" si="8"/>
        <v>4690.482720000001</v>
      </c>
      <c r="J146" s="21"/>
      <c r="K146" s="19"/>
      <c r="L146" s="36"/>
      <c r="M146" s="36"/>
      <c r="N146" s="36"/>
      <c r="O146" s="32" t="s">
        <v>117</v>
      </c>
      <c r="P146" s="94">
        <f>P143/P144+1+0.12</f>
        <v>1.3609743589743588</v>
      </c>
      <c r="Q146" s="28"/>
    </row>
    <row r="147" spans="1:17" ht="15.75" customHeight="1">
      <c r="A147" s="86" t="s">
        <v>407</v>
      </c>
      <c r="B147" s="19" t="s">
        <v>408</v>
      </c>
      <c r="C147" s="19"/>
      <c r="D147" s="111" t="s">
        <v>409</v>
      </c>
      <c r="E147" s="19" t="s">
        <v>28</v>
      </c>
      <c r="F147" s="87" t="s">
        <v>410</v>
      </c>
      <c r="G147" s="19">
        <v>1</v>
      </c>
      <c r="H147" s="20">
        <v>31</v>
      </c>
      <c r="I147" s="71">
        <f t="shared" si="8"/>
        <v>2092.1577600000005</v>
      </c>
      <c r="J147" s="21"/>
      <c r="K147" s="110">
        <v>6510</v>
      </c>
      <c r="L147" s="36"/>
      <c r="M147" s="36"/>
      <c r="N147" s="36"/>
      <c r="O147" s="32" t="s">
        <v>113</v>
      </c>
      <c r="P147" s="94">
        <f>1-55/250</f>
        <v>0.78</v>
      </c>
      <c r="Q147" s="28"/>
    </row>
    <row r="148" spans="1:16" ht="15.75" customHeight="1">
      <c r="A148" s="86" t="s">
        <v>407</v>
      </c>
      <c r="B148" s="19" t="s">
        <v>408</v>
      </c>
      <c r="C148" s="19"/>
      <c r="D148" s="109" t="s">
        <v>411</v>
      </c>
      <c r="E148" s="19" t="s">
        <v>28</v>
      </c>
      <c r="F148" s="87" t="s">
        <v>410</v>
      </c>
      <c r="G148" s="19">
        <v>1</v>
      </c>
      <c r="H148" s="20">
        <v>13</v>
      </c>
      <c r="I148" s="71">
        <f t="shared" si="8"/>
        <v>877.35648</v>
      </c>
      <c r="J148" s="21"/>
      <c r="K148" s="19"/>
      <c r="L148" s="19"/>
      <c r="M148" s="19"/>
      <c r="N148" s="19"/>
      <c r="O148" s="32" t="s">
        <v>111</v>
      </c>
      <c r="P148" s="99">
        <f>P147*P145</f>
        <v>1.0225600000000001</v>
      </c>
    </row>
    <row r="149" spans="1:16" ht="15.75" customHeight="1">
      <c r="A149" s="86" t="s">
        <v>407</v>
      </c>
      <c r="B149" s="19" t="s">
        <v>412</v>
      </c>
      <c r="C149" s="19"/>
      <c r="D149" s="109" t="s">
        <v>413</v>
      </c>
      <c r="E149" s="19" t="s">
        <v>23</v>
      </c>
      <c r="F149" s="87" t="s">
        <v>414</v>
      </c>
      <c r="G149" s="19">
        <v>1</v>
      </c>
      <c r="H149" s="20">
        <v>32</v>
      </c>
      <c r="I149" s="71">
        <f t="shared" si="8"/>
        <v>2159.64672</v>
      </c>
      <c r="J149" s="21"/>
      <c r="K149" s="19"/>
      <c r="L149" s="19"/>
      <c r="M149" s="19"/>
      <c r="N149" s="19"/>
      <c r="O149" s="32" t="s">
        <v>112</v>
      </c>
      <c r="P149" s="99">
        <f>P147*P146</f>
        <v>1.0615599999999998</v>
      </c>
    </row>
    <row r="150" spans="1:16" ht="16.5" customHeight="1" thickBot="1">
      <c r="A150" s="112" t="s">
        <v>407</v>
      </c>
      <c r="B150" s="88" t="s">
        <v>412</v>
      </c>
      <c r="C150" s="88"/>
      <c r="D150" s="113" t="s">
        <v>415</v>
      </c>
      <c r="E150" s="88" t="s">
        <v>28</v>
      </c>
      <c r="F150" s="89" t="s">
        <v>414</v>
      </c>
      <c r="G150" s="88">
        <v>1</v>
      </c>
      <c r="H150" s="90">
        <v>17</v>
      </c>
      <c r="I150" s="114">
        <f t="shared" si="8"/>
        <v>1147.31232</v>
      </c>
      <c r="J150" s="200">
        <f>SUMIF(A:A,A150,I:I)-SUMIF(A:A,A150,K:K)</f>
        <v>-233.52671999999893</v>
      </c>
      <c r="K150" s="88"/>
      <c r="L150" s="88"/>
      <c r="M150" s="88"/>
      <c r="N150" s="88"/>
      <c r="O150" s="100" t="s">
        <v>118</v>
      </c>
      <c r="P150" s="101">
        <v>66</v>
      </c>
    </row>
    <row r="151" spans="1:16" ht="15.75" customHeight="1">
      <c r="A151" s="83" t="s">
        <v>435</v>
      </c>
      <c r="B151" s="91"/>
      <c r="C151" s="91"/>
      <c r="D151" s="91"/>
      <c r="E151" s="91"/>
      <c r="F151" s="84" t="s">
        <v>455</v>
      </c>
      <c r="G151" s="91"/>
      <c r="H151" s="106"/>
      <c r="I151" s="91"/>
      <c r="J151" s="91"/>
      <c r="K151" s="91"/>
      <c r="L151" s="91"/>
      <c r="M151" s="91"/>
      <c r="N151" s="91"/>
      <c r="O151" s="91" t="s">
        <v>191</v>
      </c>
      <c r="P151" s="92">
        <f>SUM(H152:H164)</f>
        <v>358.97</v>
      </c>
    </row>
    <row r="152" spans="1:16" ht="15.75" customHeight="1">
      <c r="A152" s="86" t="s">
        <v>416</v>
      </c>
      <c r="B152" s="33" t="s">
        <v>417</v>
      </c>
      <c r="C152" s="19"/>
      <c r="D152" s="115" t="s">
        <v>436</v>
      </c>
      <c r="E152" s="19" t="s">
        <v>437</v>
      </c>
      <c r="F152" s="87" t="s">
        <v>438</v>
      </c>
      <c r="G152" s="19">
        <v>1</v>
      </c>
      <c r="H152" s="20">
        <v>25.5</v>
      </c>
      <c r="I152" s="71">
        <f>H152*G152*$P$160*$P$165</f>
        <v>1688.4487118406055</v>
      </c>
      <c r="K152" s="110">
        <v>5634</v>
      </c>
      <c r="L152" s="19"/>
      <c r="M152" s="19"/>
      <c r="N152" s="19"/>
      <c r="O152" s="32" t="s">
        <v>192</v>
      </c>
      <c r="P152" s="93">
        <f>SUM(H152:H157)</f>
        <v>254</v>
      </c>
    </row>
    <row r="153" spans="1:16" ht="15.75" customHeight="1">
      <c r="A153" s="86" t="s">
        <v>394</v>
      </c>
      <c r="B153" s="33" t="s">
        <v>418</v>
      </c>
      <c r="C153" s="19"/>
      <c r="D153" s="109" t="s">
        <v>419</v>
      </c>
      <c r="E153" s="19" t="s">
        <v>28</v>
      </c>
      <c r="F153" s="87" t="s">
        <v>420</v>
      </c>
      <c r="G153" s="19">
        <v>1</v>
      </c>
      <c r="H153" s="20">
        <v>49.5</v>
      </c>
      <c r="I153" s="71">
        <f>H153*G153*$P$160*$P$165</f>
        <v>3277.576911219999</v>
      </c>
      <c r="J153" s="21"/>
      <c r="K153" s="19"/>
      <c r="L153" s="19"/>
      <c r="M153" s="19"/>
      <c r="N153" s="19"/>
      <c r="O153" s="32" t="s">
        <v>193</v>
      </c>
      <c r="P153" s="93">
        <f>SUM(H158:H160)</f>
        <v>104.97</v>
      </c>
    </row>
    <row r="154" spans="1:16" ht="15.75" customHeight="1">
      <c r="A154" s="86" t="s">
        <v>394</v>
      </c>
      <c r="B154" s="33" t="s">
        <v>421</v>
      </c>
      <c r="C154" s="19"/>
      <c r="D154" s="109" t="s">
        <v>422</v>
      </c>
      <c r="E154" s="19" t="s">
        <v>423</v>
      </c>
      <c r="F154" s="87" t="s">
        <v>424</v>
      </c>
      <c r="G154" s="19">
        <v>1</v>
      </c>
      <c r="H154" s="20">
        <v>68.5</v>
      </c>
      <c r="I154" s="71">
        <f>H154*G154*$P$160*$P$165</f>
        <v>4535.636735728685</v>
      </c>
      <c r="J154" s="21"/>
      <c r="K154" s="19"/>
      <c r="L154" s="19"/>
      <c r="M154" s="19"/>
      <c r="N154" s="19"/>
      <c r="O154" s="32" t="s">
        <v>110</v>
      </c>
      <c r="P154" s="94">
        <v>63.99</v>
      </c>
    </row>
    <row r="155" spans="1:16" ht="15.75" customHeight="1">
      <c r="A155" s="86" t="s">
        <v>394</v>
      </c>
      <c r="B155" s="33" t="s">
        <v>425</v>
      </c>
      <c r="C155" s="36"/>
      <c r="D155" s="109" t="s">
        <v>426</v>
      </c>
      <c r="E155" s="19" t="s">
        <v>28</v>
      </c>
      <c r="F155" s="87" t="s">
        <v>424</v>
      </c>
      <c r="G155" s="19">
        <v>1</v>
      </c>
      <c r="H155" s="20">
        <v>28.5</v>
      </c>
      <c r="I155" s="71">
        <f>H155*G155*$P$160*$P$165</f>
        <v>1887.0897367630298</v>
      </c>
      <c r="J155" s="21"/>
      <c r="K155" s="36"/>
      <c r="L155" s="36"/>
      <c r="M155" s="36"/>
      <c r="N155" s="36"/>
      <c r="O155" s="32" t="s">
        <v>116</v>
      </c>
      <c r="P155" s="95">
        <f>P154/(P151-P157)+0.07</f>
        <v>0.28051419547981704</v>
      </c>
    </row>
    <row r="156" spans="1:16" ht="15.75" customHeight="1">
      <c r="A156" s="86" t="s">
        <v>394</v>
      </c>
      <c r="B156" s="33" t="s">
        <v>427</v>
      </c>
      <c r="C156" s="36"/>
      <c r="D156" s="109" t="s">
        <v>428</v>
      </c>
      <c r="E156" s="19" t="s">
        <v>423</v>
      </c>
      <c r="F156" s="87" t="s">
        <v>397</v>
      </c>
      <c r="G156" s="19">
        <v>1</v>
      </c>
      <c r="H156" s="20">
        <v>52.5</v>
      </c>
      <c r="I156" s="71">
        <f>H156*G156*$P$160*$P$165</f>
        <v>3476.2179361424232</v>
      </c>
      <c r="J156" s="21"/>
      <c r="K156" s="110">
        <v>14000</v>
      </c>
      <c r="L156" s="36"/>
      <c r="M156" s="36"/>
      <c r="N156" s="36"/>
      <c r="O156" s="32" t="s">
        <v>116</v>
      </c>
      <c r="P156" s="95">
        <f>P154/(P151-P157)+0.12</f>
        <v>0.3305141954798171</v>
      </c>
    </row>
    <row r="157" spans="1:16" ht="30" customHeight="1">
      <c r="A157" s="96" t="s">
        <v>37</v>
      </c>
      <c r="B157" s="33" t="s">
        <v>439</v>
      </c>
      <c r="C157" s="36"/>
      <c r="D157" s="111" t="s">
        <v>440</v>
      </c>
      <c r="E157" s="19" t="s">
        <v>39</v>
      </c>
      <c r="F157" s="87" t="s">
        <v>441</v>
      </c>
      <c r="G157" s="19">
        <v>1</v>
      </c>
      <c r="H157" s="20">
        <v>29.5</v>
      </c>
      <c r="I157" s="21"/>
      <c r="J157" s="81">
        <f>H157*G157*$P$161*$P$165</f>
        <v>2029.5736873277228</v>
      </c>
      <c r="K157" s="36"/>
      <c r="L157" s="36"/>
      <c r="M157" s="36"/>
      <c r="N157" s="36"/>
      <c r="O157" s="32" t="s">
        <v>194</v>
      </c>
      <c r="P157" s="94">
        <v>55</v>
      </c>
    </row>
    <row r="158" spans="1:16" ht="15.75" customHeight="1">
      <c r="A158" s="86" t="s">
        <v>416</v>
      </c>
      <c r="B158" s="19" t="s">
        <v>429</v>
      </c>
      <c r="C158" s="19"/>
      <c r="D158" s="111" t="s">
        <v>442</v>
      </c>
      <c r="E158" s="19" t="s">
        <v>62</v>
      </c>
      <c r="F158" s="87" t="s">
        <v>438</v>
      </c>
      <c r="G158" s="19">
        <v>1</v>
      </c>
      <c r="H158" s="20">
        <v>14.99</v>
      </c>
      <c r="I158" s="118">
        <f>H158*G158*$P$163*$P$165</f>
        <v>1266.8639141560022</v>
      </c>
      <c r="J158" s="34"/>
      <c r="K158" s="19"/>
      <c r="L158" s="19"/>
      <c r="M158" s="19"/>
      <c r="N158" s="19"/>
      <c r="O158" s="32" t="s">
        <v>195</v>
      </c>
      <c r="P158" s="94">
        <f>P157/P152</f>
        <v>0.21653543307086615</v>
      </c>
    </row>
    <row r="159" spans="1:16" ht="15.75" customHeight="1">
      <c r="A159" s="86" t="s">
        <v>416</v>
      </c>
      <c r="B159" s="33" t="s">
        <v>430</v>
      </c>
      <c r="C159" s="19"/>
      <c r="D159" s="19"/>
      <c r="E159" s="19" t="s">
        <v>431</v>
      </c>
      <c r="F159" s="87" t="s">
        <v>443</v>
      </c>
      <c r="G159" s="19">
        <v>1</v>
      </c>
      <c r="H159" s="20">
        <v>39.99</v>
      </c>
      <c r="I159" s="118">
        <f>H159*G159*$P$163*$P$165</f>
        <v>3379.7123366977003</v>
      </c>
      <c r="J159" s="34"/>
      <c r="K159" s="110">
        <v>1750</v>
      </c>
      <c r="L159" s="19"/>
      <c r="M159" s="19"/>
      <c r="N159" s="19"/>
      <c r="O159" s="97" t="s">
        <v>192</v>
      </c>
      <c r="P159" s="95"/>
    </row>
    <row r="160" spans="1:16" ht="15.75" customHeight="1">
      <c r="A160" s="96" t="s">
        <v>37</v>
      </c>
      <c r="B160" s="33" t="s">
        <v>444</v>
      </c>
      <c r="C160" s="19"/>
      <c r="D160" s="111" t="s">
        <v>445</v>
      </c>
      <c r="E160" s="19">
        <v>14</v>
      </c>
      <c r="F160" s="87" t="s">
        <v>446</v>
      </c>
      <c r="G160" s="19">
        <v>1</v>
      </c>
      <c r="H160" s="20">
        <v>49.99</v>
      </c>
      <c r="I160" s="34"/>
      <c r="J160" s="116">
        <f>H160*G160*$P$164*$P$165</f>
        <v>4389.8187057143805</v>
      </c>
      <c r="K160" s="19"/>
      <c r="L160" s="19"/>
      <c r="M160" s="19"/>
      <c r="N160" s="19"/>
      <c r="O160" s="32" t="s">
        <v>111</v>
      </c>
      <c r="P160" s="98">
        <f>(1-P158)*(1+P155)</f>
        <v>1.003237499608203</v>
      </c>
    </row>
    <row r="161" spans="1:16" ht="15" customHeight="1">
      <c r="A161" s="86">
        <v>1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32" t="s">
        <v>112</v>
      </c>
      <c r="P161" s="98">
        <f>(1-P158)*(1+P156)</f>
        <v>1.04241072795466</v>
      </c>
    </row>
    <row r="162" spans="1:16" ht="15" customHeight="1">
      <c r="A162" s="86">
        <v>1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97" t="s">
        <v>193</v>
      </c>
      <c r="P162" s="94"/>
    </row>
    <row r="163" spans="1:16" ht="15" customHeight="1">
      <c r="A163" s="86">
        <v>1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32" t="s">
        <v>111</v>
      </c>
      <c r="P163" s="99">
        <f>1+P155</f>
        <v>1.280514195479817</v>
      </c>
    </row>
    <row r="164" spans="1:16" ht="15" customHeight="1">
      <c r="A164" s="86">
        <v>1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32" t="s">
        <v>112</v>
      </c>
      <c r="P164" s="99">
        <f>1+P156</f>
        <v>1.3305141954798172</v>
      </c>
    </row>
    <row r="165" spans="1:16" ht="16.5" customHeight="1" thickBot="1">
      <c r="A165" s="112">
        <v>1</v>
      </c>
      <c r="B165" s="88"/>
      <c r="C165" s="88"/>
      <c r="D165" s="113"/>
      <c r="E165" s="88"/>
      <c r="F165" s="89"/>
      <c r="G165" s="88"/>
      <c r="H165" s="90"/>
      <c r="I165" s="117"/>
      <c r="J165" s="117"/>
      <c r="K165" s="88"/>
      <c r="L165" s="88"/>
      <c r="M165" s="88"/>
      <c r="N165" s="88"/>
      <c r="O165" s="100" t="s">
        <v>118</v>
      </c>
      <c r="P165" s="101">
        <v>66</v>
      </c>
    </row>
    <row r="166" spans="1:16" ht="16.5" customHeight="1" thickBot="1">
      <c r="A166" s="83" t="s">
        <v>456</v>
      </c>
      <c r="B166" s="143"/>
      <c r="C166" s="143"/>
      <c r="D166" s="143"/>
      <c r="E166" s="91"/>
      <c r="F166" s="84" t="s">
        <v>520</v>
      </c>
      <c r="G166" s="143"/>
      <c r="H166" s="144"/>
      <c r="I166" s="143"/>
      <c r="J166" s="143"/>
      <c r="K166" s="143"/>
      <c r="L166" s="143"/>
      <c r="M166" s="143"/>
      <c r="N166" s="143"/>
      <c r="O166" s="143"/>
      <c r="P166" s="145"/>
    </row>
    <row r="167" spans="1:16" ht="15.75" customHeight="1">
      <c r="A167" s="86" t="s">
        <v>457</v>
      </c>
      <c r="B167" s="146" t="s">
        <v>458</v>
      </c>
      <c r="C167" s="146"/>
      <c r="D167" s="109" t="s">
        <v>459</v>
      </c>
      <c r="E167" s="19"/>
      <c r="F167" s="87"/>
      <c r="G167" s="146">
        <v>1</v>
      </c>
      <c r="H167" s="147">
        <v>10</v>
      </c>
      <c r="I167" s="123">
        <f>H167*G167*$P$176*$P$181</f>
        <v>587.487989382684</v>
      </c>
      <c r="J167" s="123">
        <f>H167*G167*$P$177*$P$181</f>
        <v>611.2145059250797</v>
      </c>
      <c r="K167" s="146"/>
      <c r="L167" s="146"/>
      <c r="M167" s="146"/>
      <c r="N167" s="146"/>
      <c r="O167" s="140" t="s">
        <v>191</v>
      </c>
      <c r="P167" s="92">
        <f>SUM(H167:H202)</f>
        <v>455.80000000000007</v>
      </c>
    </row>
    <row r="168" spans="1:16" ht="15.75" customHeight="1">
      <c r="A168" s="86" t="s">
        <v>457</v>
      </c>
      <c r="B168" s="146" t="s">
        <v>460</v>
      </c>
      <c r="C168" s="146"/>
      <c r="D168" s="109" t="s">
        <v>461</v>
      </c>
      <c r="E168" s="19"/>
      <c r="F168" s="87"/>
      <c r="G168" s="146">
        <v>1</v>
      </c>
      <c r="H168" s="147">
        <v>10</v>
      </c>
      <c r="I168" s="123">
        <f aca="true" t="shared" si="9" ref="I168:I193">H168*G168*$P$176*$P$181</f>
        <v>587.487989382684</v>
      </c>
      <c r="J168" s="123">
        <f aca="true" t="shared" si="10" ref="J168:J193">H168*G168*$P$177*$P$181</f>
        <v>611.2145059250797</v>
      </c>
      <c r="K168" s="146"/>
      <c r="L168" s="146"/>
      <c r="M168" s="146"/>
      <c r="N168" s="146"/>
      <c r="O168" s="136" t="s">
        <v>192</v>
      </c>
      <c r="P168" s="125">
        <f>SUM(H167:H193)</f>
        <v>266.89</v>
      </c>
    </row>
    <row r="169" spans="1:16" ht="15.75" customHeight="1">
      <c r="A169" s="86" t="s">
        <v>457</v>
      </c>
      <c r="B169" s="146" t="s">
        <v>462</v>
      </c>
      <c r="C169" s="146"/>
      <c r="D169" s="109" t="s">
        <v>463</v>
      </c>
      <c r="E169" s="19"/>
      <c r="F169" s="87"/>
      <c r="G169" s="146">
        <v>1</v>
      </c>
      <c r="H169" s="147">
        <v>10</v>
      </c>
      <c r="I169" s="123">
        <f t="shared" si="9"/>
        <v>587.487989382684</v>
      </c>
      <c r="J169" s="123">
        <f t="shared" si="10"/>
        <v>611.2145059250797</v>
      </c>
      <c r="K169" s="146"/>
      <c r="L169" s="146"/>
      <c r="M169" s="146"/>
      <c r="N169" s="146"/>
      <c r="O169" s="136" t="s">
        <v>193</v>
      </c>
      <c r="P169" s="126">
        <f>SUM(H194:H202)</f>
        <v>188.91000000000003</v>
      </c>
    </row>
    <row r="170" spans="1:16" ht="15.75" customHeight="1">
      <c r="A170" s="86" t="s">
        <v>457</v>
      </c>
      <c r="B170" s="146" t="s">
        <v>464</v>
      </c>
      <c r="C170" s="146"/>
      <c r="D170" s="109" t="s">
        <v>465</v>
      </c>
      <c r="E170" s="19"/>
      <c r="F170" s="87" t="s">
        <v>466</v>
      </c>
      <c r="G170" s="146">
        <v>1</v>
      </c>
      <c r="H170" s="147">
        <v>6</v>
      </c>
      <c r="I170" s="123">
        <f t="shared" si="9"/>
        <v>352.4927936296104</v>
      </c>
      <c r="J170" s="123">
        <f t="shared" si="10"/>
        <v>366.72870355504784</v>
      </c>
      <c r="K170" s="148" t="s">
        <v>467</v>
      </c>
      <c r="L170" s="146"/>
      <c r="M170" s="146"/>
      <c r="N170" s="146"/>
      <c r="O170" s="136" t="s">
        <v>110</v>
      </c>
      <c r="P170" s="94">
        <v>63.99</v>
      </c>
    </row>
    <row r="171" spans="1:16" ht="15.75" customHeight="1">
      <c r="A171" s="86" t="s">
        <v>457</v>
      </c>
      <c r="B171" s="146" t="s">
        <v>468</v>
      </c>
      <c r="C171" s="146"/>
      <c r="D171" s="109" t="s">
        <v>469</v>
      </c>
      <c r="E171" s="19"/>
      <c r="F171" s="87" t="s">
        <v>470</v>
      </c>
      <c r="G171" s="146">
        <v>1</v>
      </c>
      <c r="H171" s="147">
        <v>6</v>
      </c>
      <c r="I171" s="123">
        <f t="shared" si="9"/>
        <v>352.4927936296104</v>
      </c>
      <c r="J171" s="123">
        <f t="shared" si="10"/>
        <v>366.72870355504784</v>
      </c>
      <c r="K171" s="146"/>
      <c r="L171" s="146"/>
      <c r="M171" s="146"/>
      <c r="N171" s="146"/>
      <c r="O171" s="136" t="s">
        <v>116</v>
      </c>
      <c r="P171" s="95">
        <f>P170/(P167-P173)+0.07</f>
        <v>0.23804096638655461</v>
      </c>
    </row>
    <row r="172" spans="1:16" ht="15.75" customHeight="1">
      <c r="A172" s="86" t="s">
        <v>457</v>
      </c>
      <c r="B172" s="146" t="s">
        <v>471</v>
      </c>
      <c r="C172" s="146"/>
      <c r="D172" s="109" t="s">
        <v>472</v>
      </c>
      <c r="E172" s="19"/>
      <c r="F172" s="87" t="s">
        <v>473</v>
      </c>
      <c r="G172" s="146">
        <v>1</v>
      </c>
      <c r="H172" s="147">
        <v>6</v>
      </c>
      <c r="I172" s="123">
        <f t="shared" si="9"/>
        <v>352.4927936296104</v>
      </c>
      <c r="J172" s="123">
        <f t="shared" si="10"/>
        <v>366.72870355504784</v>
      </c>
      <c r="K172" s="146"/>
      <c r="L172" s="146"/>
      <c r="M172" s="146"/>
      <c r="N172" s="146"/>
      <c r="O172" s="136" t="s">
        <v>116</v>
      </c>
      <c r="P172" s="95">
        <f>P170/(P167-P173)+0.12</f>
        <v>0.28804096638655463</v>
      </c>
    </row>
    <row r="173" spans="1:16" ht="15.75" customHeight="1">
      <c r="A173" s="86" t="s">
        <v>457</v>
      </c>
      <c r="B173" s="146" t="s">
        <v>474</v>
      </c>
      <c r="C173" s="146"/>
      <c r="D173" s="109" t="s">
        <v>475</v>
      </c>
      <c r="E173" s="19"/>
      <c r="F173" s="87" t="s">
        <v>245</v>
      </c>
      <c r="G173" s="146">
        <v>1</v>
      </c>
      <c r="H173" s="147">
        <v>6</v>
      </c>
      <c r="I173" s="123">
        <f t="shared" si="9"/>
        <v>352.4927936296104</v>
      </c>
      <c r="J173" s="123">
        <f t="shared" si="10"/>
        <v>366.72870355504784</v>
      </c>
      <c r="K173" s="146"/>
      <c r="L173" s="146"/>
      <c r="M173" s="146"/>
      <c r="N173" s="146"/>
      <c r="O173" s="136" t="s">
        <v>194</v>
      </c>
      <c r="P173" s="127">
        <v>75</v>
      </c>
    </row>
    <row r="174" spans="1:16" ht="15.75" customHeight="1">
      <c r="A174" s="86" t="s">
        <v>457</v>
      </c>
      <c r="B174" s="146" t="s">
        <v>476</v>
      </c>
      <c r="C174" s="146"/>
      <c r="D174" s="109" t="s">
        <v>477</v>
      </c>
      <c r="E174" s="19"/>
      <c r="F174" s="87" t="s">
        <v>242</v>
      </c>
      <c r="G174" s="146">
        <v>1</v>
      </c>
      <c r="H174" s="147">
        <v>6</v>
      </c>
      <c r="I174" s="123">
        <f t="shared" si="9"/>
        <v>352.4927936296104</v>
      </c>
      <c r="J174" s="123">
        <f t="shared" si="10"/>
        <v>366.72870355504784</v>
      </c>
      <c r="K174" s="146"/>
      <c r="L174" s="146"/>
      <c r="M174" s="146"/>
      <c r="N174" s="146"/>
      <c r="O174" s="136" t="s">
        <v>195</v>
      </c>
      <c r="P174" s="94">
        <f>P173/P168</f>
        <v>0.28101465023043204</v>
      </c>
    </row>
    <row r="175" spans="1:16" ht="15.75" customHeight="1">
      <c r="A175" s="86" t="s">
        <v>177</v>
      </c>
      <c r="B175" s="149" t="s">
        <v>478</v>
      </c>
      <c r="C175" s="146"/>
      <c r="D175" s="150" t="s">
        <v>479</v>
      </c>
      <c r="E175" s="19" t="s">
        <v>28</v>
      </c>
      <c r="F175" s="103" t="s">
        <v>480</v>
      </c>
      <c r="G175" s="146">
        <v>1</v>
      </c>
      <c r="H175" s="147">
        <v>20.99</v>
      </c>
      <c r="I175" s="199">
        <f t="shared" si="9"/>
        <v>1233.1372897142535</v>
      </c>
      <c r="J175" s="123"/>
      <c r="K175" s="198">
        <v>1243</v>
      </c>
      <c r="L175" s="146"/>
      <c r="M175" s="146"/>
      <c r="N175" s="146"/>
      <c r="O175" s="141" t="s">
        <v>192</v>
      </c>
      <c r="P175" s="95"/>
    </row>
    <row r="176" spans="1:16" ht="15.75" customHeight="1">
      <c r="A176" s="86" t="s">
        <v>177</v>
      </c>
      <c r="B176" s="146" t="s">
        <v>478</v>
      </c>
      <c r="C176" s="146"/>
      <c r="D176" s="115" t="s">
        <v>481</v>
      </c>
      <c r="E176" s="19" t="s">
        <v>28</v>
      </c>
      <c r="F176" s="103" t="s">
        <v>480</v>
      </c>
      <c r="G176" s="146">
        <v>1</v>
      </c>
      <c r="H176" s="147">
        <v>6.99</v>
      </c>
      <c r="I176" s="199">
        <f t="shared" si="9"/>
        <v>410.6541045784961</v>
      </c>
      <c r="J176" s="123"/>
      <c r="K176" s="198">
        <v>411</v>
      </c>
      <c r="L176" s="146"/>
      <c r="M176" s="146"/>
      <c r="N176" s="146"/>
      <c r="O176" s="136" t="s">
        <v>111</v>
      </c>
      <c r="P176" s="98">
        <f>(1-P174)*(1+P171)</f>
        <v>0.8901333172464909</v>
      </c>
    </row>
    <row r="177" spans="1:16" ht="15.75" customHeight="1">
      <c r="A177" s="86" t="s">
        <v>262</v>
      </c>
      <c r="B177" s="146" t="s">
        <v>478</v>
      </c>
      <c r="C177" s="146"/>
      <c r="D177" s="150" t="s">
        <v>479</v>
      </c>
      <c r="E177" s="19" t="s">
        <v>28</v>
      </c>
      <c r="F177" s="103" t="s">
        <v>480</v>
      </c>
      <c r="G177" s="146">
        <v>1</v>
      </c>
      <c r="H177" s="147">
        <v>20.99</v>
      </c>
      <c r="I177" s="123">
        <f t="shared" si="9"/>
        <v>1233.1372897142535</v>
      </c>
      <c r="J177" s="123">
        <f t="shared" si="10"/>
        <v>1282.9392479367423</v>
      </c>
      <c r="K177" s="146"/>
      <c r="L177" s="146"/>
      <c r="M177" s="146"/>
      <c r="N177" s="146"/>
      <c r="O177" s="136" t="s">
        <v>112</v>
      </c>
      <c r="P177" s="98">
        <f>(1-P174)*(1+P172)</f>
        <v>0.9260825847349693</v>
      </c>
    </row>
    <row r="178" spans="1:16" ht="15.75" customHeight="1">
      <c r="A178" s="86" t="s">
        <v>262</v>
      </c>
      <c r="B178" s="146" t="s">
        <v>478</v>
      </c>
      <c r="C178" s="146"/>
      <c r="D178" s="115" t="s">
        <v>481</v>
      </c>
      <c r="E178" s="19" t="s">
        <v>28</v>
      </c>
      <c r="F178" s="103" t="s">
        <v>480</v>
      </c>
      <c r="G178" s="146">
        <v>1</v>
      </c>
      <c r="H178" s="147">
        <v>6.99</v>
      </c>
      <c r="I178" s="123">
        <f t="shared" si="9"/>
        <v>410.6541045784961</v>
      </c>
      <c r="J178" s="123">
        <f t="shared" si="10"/>
        <v>427.23893964163074</v>
      </c>
      <c r="K178" s="146"/>
      <c r="L178" s="146"/>
      <c r="M178" s="146"/>
      <c r="N178" s="146"/>
      <c r="O178" s="141" t="s">
        <v>193</v>
      </c>
      <c r="P178" s="94"/>
    </row>
    <row r="179" spans="1:16" ht="15.75" customHeight="1">
      <c r="A179" s="86" t="s">
        <v>84</v>
      </c>
      <c r="B179" s="146" t="s">
        <v>478</v>
      </c>
      <c r="C179" s="146"/>
      <c r="D179" s="150" t="s">
        <v>479</v>
      </c>
      <c r="E179" s="19" t="s">
        <v>28</v>
      </c>
      <c r="F179" s="87" t="s">
        <v>410</v>
      </c>
      <c r="G179" s="146">
        <v>1</v>
      </c>
      <c r="H179" s="147">
        <v>20.99</v>
      </c>
      <c r="I179" s="123">
        <f t="shared" si="9"/>
        <v>1233.1372897142535</v>
      </c>
      <c r="J179" s="123">
        <f t="shared" si="10"/>
        <v>1282.9392479367423</v>
      </c>
      <c r="K179" s="146"/>
      <c r="L179" s="146"/>
      <c r="M179" s="146"/>
      <c r="N179" s="146"/>
      <c r="O179" s="136" t="s">
        <v>111</v>
      </c>
      <c r="P179" s="99">
        <f>1+P171</f>
        <v>1.2380409663865546</v>
      </c>
    </row>
    <row r="180" spans="1:16" ht="15.75" customHeight="1">
      <c r="A180" s="86" t="s">
        <v>84</v>
      </c>
      <c r="B180" s="146" t="s">
        <v>478</v>
      </c>
      <c r="C180" s="146"/>
      <c r="D180" s="115" t="s">
        <v>481</v>
      </c>
      <c r="E180" s="19" t="s">
        <v>7</v>
      </c>
      <c r="F180" s="87" t="s">
        <v>410</v>
      </c>
      <c r="G180" s="146">
        <v>1</v>
      </c>
      <c r="H180" s="147">
        <v>6.99</v>
      </c>
      <c r="I180" s="123">
        <f t="shared" si="9"/>
        <v>410.6541045784961</v>
      </c>
      <c r="J180" s="123">
        <f t="shared" si="10"/>
        <v>427.23893964163074</v>
      </c>
      <c r="K180" s="146"/>
      <c r="L180" s="146"/>
      <c r="M180" s="146"/>
      <c r="N180" s="146"/>
      <c r="O180" s="136" t="s">
        <v>112</v>
      </c>
      <c r="P180" s="99">
        <f>1+P172</f>
        <v>1.2880409663865546</v>
      </c>
    </row>
    <row r="181" spans="1:16" ht="16.5" customHeight="1" thickBot="1">
      <c r="A181" s="86" t="s">
        <v>482</v>
      </c>
      <c r="B181" s="146" t="s">
        <v>478</v>
      </c>
      <c r="C181" s="146"/>
      <c r="D181" s="150" t="s">
        <v>479</v>
      </c>
      <c r="E181" s="19" t="s">
        <v>28</v>
      </c>
      <c r="F181" s="87" t="s">
        <v>410</v>
      </c>
      <c r="G181" s="146">
        <v>1</v>
      </c>
      <c r="H181" s="147">
        <v>20.99</v>
      </c>
      <c r="I181" s="123">
        <f t="shared" si="9"/>
        <v>1233.1372897142535</v>
      </c>
      <c r="J181" s="123">
        <f t="shared" si="10"/>
        <v>1282.9392479367423</v>
      </c>
      <c r="K181" s="146"/>
      <c r="L181" s="146"/>
      <c r="M181" s="146"/>
      <c r="N181" s="146"/>
      <c r="O181" s="142" t="s">
        <v>118</v>
      </c>
      <c r="P181" s="101">
        <v>66</v>
      </c>
    </row>
    <row r="182" spans="1:16" ht="15.75" customHeight="1">
      <c r="A182" s="86" t="s">
        <v>482</v>
      </c>
      <c r="B182" s="146" t="s">
        <v>478</v>
      </c>
      <c r="C182" s="146"/>
      <c r="D182" s="115" t="s">
        <v>481</v>
      </c>
      <c r="E182" s="19" t="s">
        <v>7</v>
      </c>
      <c r="F182" s="87" t="s">
        <v>410</v>
      </c>
      <c r="G182" s="146">
        <v>1</v>
      </c>
      <c r="H182" s="147">
        <v>6.99</v>
      </c>
      <c r="I182" s="123">
        <f t="shared" si="9"/>
        <v>410.6541045784961</v>
      </c>
      <c r="J182" s="123">
        <f t="shared" si="10"/>
        <v>427.23893964163074</v>
      </c>
      <c r="K182" s="146"/>
      <c r="L182" s="146"/>
      <c r="M182" s="146"/>
      <c r="N182" s="146"/>
      <c r="O182" s="146"/>
      <c r="P182" s="151"/>
    </row>
    <row r="183" spans="1:16" ht="15.75" customHeight="1">
      <c r="A183" s="86" t="s">
        <v>483</v>
      </c>
      <c r="B183" s="149" t="s">
        <v>478</v>
      </c>
      <c r="C183" s="146"/>
      <c r="D183" s="150" t="s">
        <v>479</v>
      </c>
      <c r="E183" s="19" t="s">
        <v>7</v>
      </c>
      <c r="F183" s="103" t="s">
        <v>480</v>
      </c>
      <c r="G183" s="19">
        <v>1</v>
      </c>
      <c r="H183" s="147">
        <v>20.99</v>
      </c>
      <c r="I183" s="199">
        <f t="shared" si="9"/>
        <v>1233.1372897142535</v>
      </c>
      <c r="J183" s="200">
        <f>SUMIF(A:A,A183,I:I)-SUMIF(A:A,A183,K:K)</f>
        <v>-0.65947858549589</v>
      </c>
      <c r="K183" s="198">
        <v>1644</v>
      </c>
      <c r="L183" s="146"/>
      <c r="M183" s="146"/>
      <c r="N183" s="146"/>
      <c r="O183" s="146"/>
      <c r="P183" s="151"/>
    </row>
    <row r="184" spans="1:16" ht="15.75" customHeight="1">
      <c r="A184" s="86" t="s">
        <v>483</v>
      </c>
      <c r="B184" s="149" t="s">
        <v>478</v>
      </c>
      <c r="C184" s="146"/>
      <c r="D184" s="115" t="s">
        <v>481</v>
      </c>
      <c r="E184" s="19" t="s">
        <v>7</v>
      </c>
      <c r="F184" s="103" t="s">
        <v>480</v>
      </c>
      <c r="G184" s="19">
        <v>1</v>
      </c>
      <c r="H184" s="147">
        <v>6.99</v>
      </c>
      <c r="I184" s="199">
        <f t="shared" si="9"/>
        <v>410.6541045784961</v>
      </c>
      <c r="J184" s="123"/>
      <c r="K184" s="198">
        <v>1332</v>
      </c>
      <c r="L184" s="146"/>
      <c r="M184" s="146"/>
      <c r="N184" s="146"/>
      <c r="O184" s="146"/>
      <c r="P184" s="151"/>
    </row>
    <row r="185" spans="1:16" ht="15.75" customHeight="1">
      <c r="A185" s="86" t="s">
        <v>54</v>
      </c>
      <c r="B185" s="149" t="s">
        <v>478</v>
      </c>
      <c r="C185" s="146"/>
      <c r="D185" s="115" t="s">
        <v>481</v>
      </c>
      <c r="E185" s="19" t="s">
        <v>7</v>
      </c>
      <c r="F185" s="103" t="s">
        <v>480</v>
      </c>
      <c r="G185" s="19">
        <v>1</v>
      </c>
      <c r="H185" s="147">
        <v>6.99</v>
      </c>
      <c r="I185" s="123"/>
      <c r="J185" s="204">
        <f t="shared" si="10"/>
        <v>427.23893964163074</v>
      </c>
      <c r="K185" s="146"/>
      <c r="L185" s="146"/>
      <c r="M185" s="146"/>
      <c r="N185" s="146"/>
      <c r="O185" s="146"/>
      <c r="P185" s="151"/>
    </row>
    <row r="186" spans="1:16" ht="15.75" customHeight="1">
      <c r="A186" s="86" t="s">
        <v>54</v>
      </c>
      <c r="B186" s="33" t="s">
        <v>484</v>
      </c>
      <c r="C186" s="146"/>
      <c r="D186" s="111" t="s">
        <v>485</v>
      </c>
      <c r="E186" s="19" t="s">
        <v>7</v>
      </c>
      <c r="F186" s="87" t="s">
        <v>486</v>
      </c>
      <c r="G186" s="19">
        <v>1</v>
      </c>
      <c r="H186" s="147">
        <v>11</v>
      </c>
      <c r="I186" s="123"/>
      <c r="J186" s="204">
        <f t="shared" si="10"/>
        <v>672.3359565175876</v>
      </c>
      <c r="K186" s="146"/>
      <c r="L186" s="146"/>
      <c r="M186" s="146"/>
      <c r="N186" s="146"/>
      <c r="O186" s="146"/>
      <c r="P186" s="151"/>
    </row>
    <row r="187" spans="1:16" ht="15.75" customHeight="1">
      <c r="A187" s="96" t="s">
        <v>31</v>
      </c>
      <c r="B187" s="149" t="s">
        <v>301</v>
      </c>
      <c r="C187" s="146"/>
      <c r="D187" s="109" t="s">
        <v>93</v>
      </c>
      <c r="E187" s="19" t="s">
        <v>28</v>
      </c>
      <c r="F187" s="87" t="s">
        <v>313</v>
      </c>
      <c r="G187" s="19">
        <v>1</v>
      </c>
      <c r="H187" s="147">
        <v>11</v>
      </c>
      <c r="I187" s="123">
        <f t="shared" si="9"/>
        <v>646.2367883209524</v>
      </c>
      <c r="J187" s="123">
        <f t="shared" si="10"/>
        <v>672.3359565175876</v>
      </c>
      <c r="K187" s="146"/>
      <c r="L187" s="146"/>
      <c r="M187" s="146"/>
      <c r="N187" s="146"/>
      <c r="O187" s="146"/>
      <c r="P187" s="151"/>
    </row>
    <row r="188" spans="1:16" ht="15.75" customHeight="1">
      <c r="A188" s="96" t="s">
        <v>31</v>
      </c>
      <c r="B188" s="149" t="s">
        <v>487</v>
      </c>
      <c r="C188" s="146"/>
      <c r="D188" s="111" t="s">
        <v>488</v>
      </c>
      <c r="E188" s="19" t="s">
        <v>28</v>
      </c>
      <c r="F188" s="87" t="s">
        <v>489</v>
      </c>
      <c r="G188" s="19">
        <v>1</v>
      </c>
      <c r="H188" s="147">
        <v>11</v>
      </c>
      <c r="I188" s="123">
        <f t="shared" si="9"/>
        <v>646.2367883209524</v>
      </c>
      <c r="J188" s="123">
        <f t="shared" si="10"/>
        <v>672.3359565175876</v>
      </c>
      <c r="K188" s="146"/>
      <c r="L188" s="146"/>
      <c r="M188" s="146"/>
      <c r="N188" s="146"/>
      <c r="O188" s="146"/>
      <c r="P188" s="151"/>
    </row>
    <row r="189" spans="1:16" ht="15.75" customHeight="1">
      <c r="A189" s="86" t="s">
        <v>262</v>
      </c>
      <c r="B189" s="149" t="s">
        <v>490</v>
      </c>
      <c r="C189" s="146"/>
      <c r="D189" s="111" t="s">
        <v>491</v>
      </c>
      <c r="E189" s="19" t="s">
        <v>28</v>
      </c>
      <c r="F189" s="87" t="s">
        <v>492</v>
      </c>
      <c r="G189" s="19">
        <v>1</v>
      </c>
      <c r="H189" s="147">
        <v>5.4</v>
      </c>
      <c r="I189" s="123">
        <f t="shared" si="9"/>
        <v>317.24351426664936</v>
      </c>
      <c r="J189" s="123">
        <f t="shared" si="10"/>
        <v>330.0558331995431</v>
      </c>
      <c r="K189" s="146"/>
      <c r="L189" s="146"/>
      <c r="M189" s="146"/>
      <c r="N189" s="146"/>
      <c r="O189" s="146"/>
      <c r="P189" s="151"/>
    </row>
    <row r="190" spans="1:16" ht="15.75" customHeight="1">
      <c r="A190" s="86" t="s">
        <v>262</v>
      </c>
      <c r="B190" s="149" t="s">
        <v>490</v>
      </c>
      <c r="C190" s="146"/>
      <c r="D190" s="111" t="s">
        <v>493</v>
      </c>
      <c r="E190" s="19" t="s">
        <v>28</v>
      </c>
      <c r="F190" s="87" t="s">
        <v>228</v>
      </c>
      <c r="G190" s="19">
        <v>1</v>
      </c>
      <c r="H190" s="147">
        <v>5.4</v>
      </c>
      <c r="I190" s="123">
        <f t="shared" si="9"/>
        <v>317.24351426664936</v>
      </c>
      <c r="J190" s="123">
        <f t="shared" si="10"/>
        <v>330.0558331995431</v>
      </c>
      <c r="K190" s="146"/>
      <c r="L190" s="146"/>
      <c r="M190" s="146"/>
      <c r="N190" s="146"/>
      <c r="O190" s="146"/>
      <c r="P190" s="151"/>
    </row>
    <row r="191" spans="1:16" ht="15.75" customHeight="1">
      <c r="A191" s="86" t="s">
        <v>262</v>
      </c>
      <c r="B191" s="149" t="s">
        <v>490</v>
      </c>
      <c r="C191" s="146"/>
      <c r="D191" s="111" t="s">
        <v>494</v>
      </c>
      <c r="E191" s="19" t="s">
        <v>28</v>
      </c>
      <c r="F191" s="87" t="s">
        <v>495</v>
      </c>
      <c r="G191" s="19">
        <v>1</v>
      </c>
      <c r="H191" s="147">
        <v>5.4</v>
      </c>
      <c r="I191" s="123">
        <f t="shared" si="9"/>
        <v>317.24351426664936</v>
      </c>
      <c r="J191" s="123">
        <f t="shared" si="10"/>
        <v>330.0558331995431</v>
      </c>
      <c r="K191" s="146"/>
      <c r="L191" s="146"/>
      <c r="M191" s="146"/>
      <c r="N191" s="146"/>
      <c r="O191" s="146"/>
      <c r="P191" s="151"/>
    </row>
    <row r="192" spans="1:16" ht="15.75" customHeight="1">
      <c r="A192" s="86" t="s">
        <v>496</v>
      </c>
      <c r="B192" s="149" t="s">
        <v>497</v>
      </c>
      <c r="C192" s="146"/>
      <c r="D192" s="111" t="s">
        <v>498</v>
      </c>
      <c r="E192" s="19" t="s">
        <v>28</v>
      </c>
      <c r="F192" s="87" t="s">
        <v>499</v>
      </c>
      <c r="G192" s="19">
        <v>1</v>
      </c>
      <c r="H192" s="147">
        <v>5.4</v>
      </c>
      <c r="I192" s="199">
        <f t="shared" si="9"/>
        <v>317.24351426664936</v>
      </c>
      <c r="J192" s="123"/>
      <c r="K192" s="198">
        <v>891</v>
      </c>
      <c r="L192" s="146"/>
      <c r="M192" s="146"/>
      <c r="N192" s="146"/>
      <c r="O192" s="146"/>
      <c r="P192" s="151"/>
    </row>
    <row r="193" spans="1:16" ht="15.75" customHeight="1">
      <c r="A193" s="86" t="s">
        <v>54</v>
      </c>
      <c r="B193" s="149" t="s">
        <v>500</v>
      </c>
      <c r="C193" s="146"/>
      <c r="D193" s="109" t="s">
        <v>501</v>
      </c>
      <c r="E193" s="19" t="s">
        <v>7</v>
      </c>
      <c r="F193" s="87" t="s">
        <v>502</v>
      </c>
      <c r="G193" s="19">
        <v>1</v>
      </c>
      <c r="H193" s="147">
        <v>5.4</v>
      </c>
      <c r="I193" s="123"/>
      <c r="J193" s="204">
        <f t="shared" si="10"/>
        <v>330.0558331995431</v>
      </c>
      <c r="K193" s="146"/>
      <c r="L193" s="146"/>
      <c r="M193" s="146"/>
      <c r="N193" s="146"/>
      <c r="O193" s="146"/>
      <c r="P193" s="151"/>
    </row>
    <row r="194" spans="1:16" ht="15.75" customHeight="1">
      <c r="A194" s="86" t="s">
        <v>54</v>
      </c>
      <c r="B194" s="19" t="s">
        <v>503</v>
      </c>
      <c r="C194" s="146"/>
      <c r="D194" s="111" t="s">
        <v>504</v>
      </c>
      <c r="E194" s="19" t="s">
        <v>505</v>
      </c>
      <c r="F194" s="87" t="s">
        <v>506</v>
      </c>
      <c r="G194" s="146">
        <v>1</v>
      </c>
      <c r="H194" s="152">
        <v>55.99</v>
      </c>
      <c r="I194" s="124"/>
      <c r="J194" s="203">
        <f>H194*G194*$P$180*$P$181</f>
        <v>4759.749304726891</v>
      </c>
      <c r="K194" s="146"/>
      <c r="L194" s="146"/>
      <c r="M194" s="146"/>
      <c r="N194" s="146"/>
      <c r="O194" s="146"/>
      <c r="P194" s="151"/>
    </row>
    <row r="195" spans="1:16" ht="15.75" customHeight="1">
      <c r="A195" s="86" t="s">
        <v>262</v>
      </c>
      <c r="B195" s="19" t="s">
        <v>507</v>
      </c>
      <c r="C195" s="146"/>
      <c r="D195" s="111" t="s">
        <v>508</v>
      </c>
      <c r="E195" s="19" t="s">
        <v>254</v>
      </c>
      <c r="F195" s="87" t="s">
        <v>151</v>
      </c>
      <c r="G195" s="146">
        <v>1</v>
      </c>
      <c r="H195" s="152">
        <v>19.99</v>
      </c>
      <c r="I195" s="124">
        <f aca="true" t="shared" si="11" ref="I195:I202">H195*G195*$P$179*$P$181</f>
        <v>1633.396968592437</v>
      </c>
      <c r="J195" s="124">
        <f aca="true" t="shared" si="12" ref="J195:J202">H195*G195*$P$180*$P$181</f>
        <v>1699.3639685924368</v>
      </c>
      <c r="K195" s="146"/>
      <c r="L195" s="146"/>
      <c r="M195" s="146"/>
      <c r="N195" s="146"/>
      <c r="O195" s="146"/>
      <c r="P195" s="151"/>
    </row>
    <row r="196" spans="1:16" ht="15.75">
      <c r="A196" s="86" t="s">
        <v>160</v>
      </c>
      <c r="B196" s="19" t="s">
        <v>509</v>
      </c>
      <c r="C196" s="146"/>
      <c r="D196" s="109" t="s">
        <v>510</v>
      </c>
      <c r="E196" s="19" t="s">
        <v>28</v>
      </c>
      <c r="F196" s="87" t="s">
        <v>511</v>
      </c>
      <c r="G196" s="146">
        <v>1</v>
      </c>
      <c r="H196" s="152">
        <v>12.99</v>
      </c>
      <c r="I196" s="201">
        <f t="shared" si="11"/>
        <v>1061.4220421218488</v>
      </c>
      <c r="J196" s="203"/>
      <c r="K196" s="146"/>
      <c r="L196" s="146"/>
      <c r="M196" s="146"/>
      <c r="N196" s="146"/>
      <c r="O196" s="146"/>
      <c r="P196" s="151"/>
    </row>
    <row r="197" spans="1:16" ht="15.75">
      <c r="A197" s="86" t="s">
        <v>160</v>
      </c>
      <c r="B197" s="19" t="s">
        <v>512</v>
      </c>
      <c r="C197" s="146"/>
      <c r="D197" s="109" t="s">
        <v>513</v>
      </c>
      <c r="E197" s="19" t="s">
        <v>449</v>
      </c>
      <c r="F197" s="87" t="s">
        <v>511</v>
      </c>
      <c r="G197" s="146">
        <v>1</v>
      </c>
      <c r="H197" s="152">
        <v>19.99</v>
      </c>
      <c r="I197" s="201">
        <f t="shared" si="11"/>
        <v>1633.396968592437</v>
      </c>
      <c r="J197" s="203"/>
      <c r="K197" s="72">
        <v>2695</v>
      </c>
      <c r="L197" s="146"/>
      <c r="M197" s="146"/>
      <c r="N197" s="146"/>
      <c r="O197" s="146"/>
      <c r="P197" s="151"/>
    </row>
    <row r="198" spans="1:16" ht="15.75" customHeight="1">
      <c r="A198" s="86" t="s">
        <v>262</v>
      </c>
      <c r="B198" s="33" t="s">
        <v>514</v>
      </c>
      <c r="C198" s="146"/>
      <c r="D198" s="111" t="s">
        <v>513</v>
      </c>
      <c r="E198" s="19" t="s">
        <v>254</v>
      </c>
      <c r="F198" s="87" t="s">
        <v>515</v>
      </c>
      <c r="G198" s="146">
        <v>1</v>
      </c>
      <c r="H198" s="152">
        <v>19.99</v>
      </c>
      <c r="I198" s="124">
        <f t="shared" si="11"/>
        <v>1633.396968592437</v>
      </c>
      <c r="J198" s="124">
        <f t="shared" si="12"/>
        <v>1699.3639685924368</v>
      </c>
      <c r="K198" s="146"/>
      <c r="L198" s="146"/>
      <c r="M198" s="146"/>
      <c r="N198" s="146"/>
      <c r="O198" s="146"/>
      <c r="P198" s="151"/>
    </row>
    <row r="199" spans="1:16" ht="15.75" customHeight="1">
      <c r="A199" s="86" t="s">
        <v>482</v>
      </c>
      <c r="B199" s="149" t="s">
        <v>514</v>
      </c>
      <c r="C199" s="146"/>
      <c r="D199" s="109" t="s">
        <v>513</v>
      </c>
      <c r="E199" s="19" t="s">
        <v>516</v>
      </c>
      <c r="F199" s="87" t="s">
        <v>517</v>
      </c>
      <c r="G199" s="146">
        <v>1</v>
      </c>
      <c r="H199" s="152">
        <v>19.99</v>
      </c>
      <c r="I199" s="124">
        <f t="shared" si="11"/>
        <v>1633.396968592437</v>
      </c>
      <c r="J199" s="124">
        <f t="shared" si="12"/>
        <v>1699.3639685924368</v>
      </c>
      <c r="K199" s="146"/>
      <c r="L199" s="146"/>
      <c r="M199" s="146"/>
      <c r="N199" s="146"/>
      <c r="O199" s="146"/>
      <c r="P199" s="151"/>
    </row>
    <row r="200" spans="1:16" ht="15.75" customHeight="1">
      <c r="A200" s="86" t="s">
        <v>482</v>
      </c>
      <c r="B200" s="33" t="s">
        <v>509</v>
      </c>
      <c r="C200" s="146"/>
      <c r="D200" s="109" t="s">
        <v>510</v>
      </c>
      <c r="E200" s="19" t="s">
        <v>7</v>
      </c>
      <c r="F200" s="87" t="s">
        <v>517</v>
      </c>
      <c r="G200" s="146">
        <v>1</v>
      </c>
      <c r="H200" s="152">
        <v>12.99</v>
      </c>
      <c r="I200" s="124">
        <f t="shared" si="11"/>
        <v>1061.4220421218488</v>
      </c>
      <c r="J200" s="124">
        <f t="shared" si="12"/>
        <v>1104.2890421218488</v>
      </c>
      <c r="K200" s="146"/>
      <c r="L200" s="146"/>
      <c r="M200" s="146"/>
      <c r="N200" s="146"/>
      <c r="O200" s="146"/>
      <c r="P200" s="151"/>
    </row>
    <row r="201" spans="1:16" ht="15.75" customHeight="1">
      <c r="A201" s="86" t="s">
        <v>262</v>
      </c>
      <c r="B201" s="33" t="s">
        <v>514</v>
      </c>
      <c r="C201" s="146"/>
      <c r="D201" s="111" t="s">
        <v>510</v>
      </c>
      <c r="E201" s="19" t="s">
        <v>28</v>
      </c>
      <c r="F201" s="87" t="s">
        <v>515</v>
      </c>
      <c r="G201" s="146">
        <v>1</v>
      </c>
      <c r="H201" s="152">
        <v>12.99</v>
      </c>
      <c r="I201" s="124">
        <f t="shared" si="11"/>
        <v>1061.4220421218488</v>
      </c>
      <c r="J201" s="124">
        <f t="shared" si="12"/>
        <v>1104.2890421218488</v>
      </c>
      <c r="K201" s="146"/>
      <c r="L201" s="146"/>
      <c r="M201" s="146"/>
      <c r="N201" s="146"/>
      <c r="O201" s="146"/>
      <c r="P201" s="151"/>
    </row>
    <row r="202" spans="1:16" ht="16.5" customHeight="1" thickBot="1">
      <c r="A202" s="112" t="s">
        <v>54</v>
      </c>
      <c r="B202" s="153" t="s">
        <v>518</v>
      </c>
      <c r="C202" s="154"/>
      <c r="D202" s="113" t="s">
        <v>519</v>
      </c>
      <c r="E202" s="88" t="s">
        <v>449</v>
      </c>
      <c r="F202" s="89" t="s">
        <v>486</v>
      </c>
      <c r="G202" s="88">
        <v>1</v>
      </c>
      <c r="H202" s="155">
        <v>13.99</v>
      </c>
      <c r="I202" s="156"/>
      <c r="J202" s="202">
        <f t="shared" si="12"/>
        <v>1189.2997459033613</v>
      </c>
      <c r="K202" s="154"/>
      <c r="L202" s="154"/>
      <c r="M202" s="154"/>
      <c r="N202" s="154"/>
      <c r="O202" s="154"/>
      <c r="P202" s="157"/>
    </row>
    <row r="203" spans="1:7" ht="15.75" customHeight="1">
      <c r="A203" s="120">
        <v>1</v>
      </c>
      <c r="E203" s="19"/>
      <c r="F203" s="79"/>
      <c r="G203" s="19"/>
    </row>
    <row r="204" spans="1:6" ht="15.75" customHeight="1">
      <c r="A204" s="19">
        <v>1</v>
      </c>
      <c r="B204" s="25"/>
      <c r="D204" s="27"/>
      <c r="F204" s="128"/>
    </row>
    <row r="205" spans="1:16" ht="15.75" customHeight="1">
      <c r="A205" s="15">
        <v>1</v>
      </c>
      <c r="B205" s="25"/>
      <c r="C205" s="121"/>
      <c r="D205" s="129"/>
      <c r="E205" s="121"/>
      <c r="F205" s="130"/>
      <c r="G205" s="121"/>
      <c r="H205" s="122"/>
      <c r="I205" s="121"/>
      <c r="J205" s="121"/>
      <c r="K205" s="121"/>
      <c r="L205" s="121"/>
      <c r="M205" s="121"/>
      <c r="N205" s="121"/>
      <c r="O205" s="121"/>
      <c r="P205" s="121"/>
    </row>
    <row r="206" spans="1:16" ht="15.75" customHeight="1">
      <c r="A206" s="19">
        <v>1</v>
      </c>
      <c r="B206" s="25"/>
      <c r="C206" s="121"/>
      <c r="D206" s="129"/>
      <c r="E206" s="121"/>
      <c r="F206" s="130"/>
      <c r="G206" s="121"/>
      <c r="H206" s="122"/>
      <c r="I206" s="121"/>
      <c r="J206" s="121"/>
      <c r="K206" s="121"/>
      <c r="L206" s="121"/>
      <c r="M206" s="121"/>
      <c r="N206" s="121"/>
      <c r="O206" s="121"/>
      <c r="P206" s="121"/>
    </row>
    <row r="207" spans="1:16" ht="15.75" customHeight="1">
      <c r="A207" s="19">
        <v>1</v>
      </c>
      <c r="B207" s="25"/>
      <c r="C207" s="121"/>
      <c r="D207" s="129"/>
      <c r="E207" s="121"/>
      <c r="F207" s="128"/>
      <c r="G207" s="121"/>
      <c r="H207" s="122"/>
      <c r="I207" s="121"/>
      <c r="J207" s="121"/>
      <c r="K207" s="121"/>
      <c r="L207" s="121"/>
      <c r="M207" s="121"/>
      <c r="N207" s="121"/>
      <c r="O207" s="121"/>
      <c r="P207" s="121"/>
    </row>
    <row r="208" spans="1:16" ht="15.75" customHeight="1">
      <c r="A208" s="19">
        <v>1</v>
      </c>
      <c r="B208" s="25"/>
      <c r="C208" s="121"/>
      <c r="D208" s="129"/>
      <c r="E208" s="121"/>
      <c r="F208" s="128"/>
      <c r="G208" s="121"/>
      <c r="H208" s="122"/>
      <c r="I208" s="121"/>
      <c r="J208" s="121"/>
      <c r="K208" s="121"/>
      <c r="L208" s="121"/>
      <c r="M208" s="121"/>
      <c r="N208" s="121"/>
      <c r="O208" s="121"/>
      <c r="P208" s="121"/>
    </row>
    <row r="209" spans="1:16" ht="15.75" customHeight="1">
      <c r="A209" s="19">
        <v>1</v>
      </c>
      <c r="B209" s="25"/>
      <c r="C209" s="121"/>
      <c r="D209" s="129"/>
      <c r="E209" s="121"/>
      <c r="F209" s="128"/>
      <c r="G209" s="121"/>
      <c r="H209" s="122"/>
      <c r="I209" s="121"/>
      <c r="J209" s="128"/>
      <c r="K209" s="121"/>
      <c r="L209" s="121"/>
      <c r="M209" s="121"/>
      <c r="N209" s="121"/>
      <c r="O209" s="121"/>
      <c r="P209" s="121"/>
    </row>
    <row r="210" spans="1:16" ht="15.75" customHeight="1">
      <c r="A210" s="19">
        <v>1</v>
      </c>
      <c r="B210" s="25"/>
      <c r="C210" s="121"/>
      <c r="D210" s="131"/>
      <c r="E210" s="121"/>
      <c r="F210" s="12"/>
      <c r="I210" s="121"/>
      <c r="J210" s="121"/>
      <c r="K210" s="121"/>
      <c r="L210" s="121"/>
      <c r="M210" s="121"/>
      <c r="N210" s="121"/>
      <c r="O210" s="121"/>
      <c r="P210" s="121"/>
    </row>
    <row r="211" spans="1:16" ht="15.75" customHeight="1">
      <c r="A211" s="19">
        <v>1</v>
      </c>
      <c r="B211" s="25"/>
      <c r="C211" s="121"/>
      <c r="D211" s="131"/>
      <c r="E211" s="121"/>
      <c r="F211" s="130"/>
      <c r="I211" s="121"/>
      <c r="J211" s="121"/>
      <c r="K211" s="121"/>
      <c r="L211" s="121"/>
      <c r="M211" s="121"/>
      <c r="N211" s="121"/>
      <c r="O211" s="121"/>
      <c r="P211" s="121"/>
    </row>
    <row r="212" spans="1:16" s="14" customFormat="1" ht="16.5" customHeight="1" thickBot="1">
      <c r="A212" s="32">
        <v>1</v>
      </c>
      <c r="B212" s="76"/>
      <c r="C212" s="132"/>
      <c r="D212" s="135"/>
      <c r="E212" s="132"/>
      <c r="F212" s="133"/>
      <c r="G212" s="132"/>
      <c r="H212" s="134"/>
      <c r="I212" s="132"/>
      <c r="J212" s="132"/>
      <c r="K212" s="132"/>
      <c r="L212" s="132"/>
      <c r="M212" s="132"/>
      <c r="N212" s="132"/>
      <c r="O212" s="132"/>
      <c r="P212" s="132"/>
    </row>
    <row r="213" spans="1:17" s="14" customFormat="1" ht="15.75" customHeight="1">
      <c r="A213" s="83" t="s">
        <v>546</v>
      </c>
      <c r="B213" s="143"/>
      <c r="C213" s="143"/>
      <c r="D213" s="143"/>
      <c r="E213" s="91"/>
      <c r="F213" s="84" t="s">
        <v>591</v>
      </c>
      <c r="G213" s="91"/>
      <c r="H213" s="106"/>
      <c r="I213" s="106"/>
      <c r="J213" s="91"/>
      <c r="K213" s="91"/>
      <c r="L213" s="91"/>
      <c r="M213" s="91"/>
      <c r="N213" s="91"/>
      <c r="O213" s="140" t="s">
        <v>191</v>
      </c>
      <c r="P213" s="92">
        <f>SUM(H214:H233)</f>
        <v>407.3900000000001</v>
      </c>
      <c r="Q213" s="108"/>
    </row>
    <row r="214" spans="1:17" s="14" customFormat="1" ht="15.75" customHeight="1">
      <c r="A214" s="86" t="s">
        <v>31</v>
      </c>
      <c r="B214" s="33" t="s">
        <v>521</v>
      </c>
      <c r="C214" s="19"/>
      <c r="D214" s="158" t="s">
        <v>547</v>
      </c>
      <c r="E214" s="159" t="s">
        <v>368</v>
      </c>
      <c r="F214" s="160" t="s">
        <v>548</v>
      </c>
      <c r="G214" s="19">
        <v>1</v>
      </c>
      <c r="H214" s="20">
        <v>30</v>
      </c>
      <c r="I214" s="123">
        <f aca="true" t="shared" si="13" ref="I214:I222">H214*G214*$P$222*$P$227</f>
        <v>1780.0731942837765</v>
      </c>
      <c r="J214" s="123">
        <f aca="true" t="shared" si="14" ref="J214:J222">H214*G214*$P$223*$P$227</f>
        <v>1850.5703152050824</v>
      </c>
      <c r="K214" s="32"/>
      <c r="L214" s="19"/>
      <c r="M214" s="19"/>
      <c r="N214" s="19"/>
      <c r="O214" s="136" t="s">
        <v>192</v>
      </c>
      <c r="P214" s="93">
        <f>SUM(H213:H222)</f>
        <v>260.5</v>
      </c>
      <c r="Q214" s="94"/>
    </row>
    <row r="215" spans="1:17" s="14" customFormat="1" ht="15.75" customHeight="1">
      <c r="A215" s="86" t="s">
        <v>496</v>
      </c>
      <c r="B215" s="33" t="s">
        <v>549</v>
      </c>
      <c r="C215" s="19"/>
      <c r="D215" s="161" t="s">
        <v>550</v>
      </c>
      <c r="E215" s="159" t="s">
        <v>551</v>
      </c>
      <c r="F215" s="160" t="s">
        <v>552</v>
      </c>
      <c r="G215" s="19">
        <v>1</v>
      </c>
      <c r="H215" s="20">
        <v>30</v>
      </c>
      <c r="I215" s="199">
        <f t="shared" si="13"/>
        <v>1780.0731942837765</v>
      </c>
      <c r="J215" s="200">
        <f>SUMIF(A:A,A215,I:I)-SUMIF(A:A,A215,K:K)</f>
        <v>305.31670855042603</v>
      </c>
      <c r="K215" s="110">
        <v>901</v>
      </c>
      <c r="L215" s="19"/>
      <c r="M215" s="19"/>
      <c r="N215" s="19"/>
      <c r="O215" s="136" t="s">
        <v>193</v>
      </c>
      <c r="P215" s="93">
        <f>SUM(H223:H233)</f>
        <v>146.89</v>
      </c>
      <c r="Q215" s="94"/>
    </row>
    <row r="216" spans="1:17" ht="15.75" customHeight="1">
      <c r="A216" s="162" t="s">
        <v>553</v>
      </c>
      <c r="B216" s="33" t="s">
        <v>554</v>
      </c>
      <c r="C216" s="19"/>
      <c r="D216" s="161" t="s">
        <v>555</v>
      </c>
      <c r="E216" s="19" t="s">
        <v>39</v>
      </c>
      <c r="F216" s="160" t="s">
        <v>556</v>
      </c>
      <c r="G216" s="19">
        <v>1</v>
      </c>
      <c r="H216" s="20">
        <v>24</v>
      </c>
      <c r="I216" s="199">
        <f t="shared" si="13"/>
        <v>1424.0585554270215</v>
      </c>
      <c r="J216" s="123"/>
      <c r="K216" s="110">
        <v>4000</v>
      </c>
      <c r="L216" s="19"/>
      <c r="M216" s="19"/>
      <c r="N216" s="19"/>
      <c r="O216" s="136" t="s">
        <v>110</v>
      </c>
      <c r="P216" s="94">
        <v>63.99</v>
      </c>
      <c r="Q216" s="95"/>
    </row>
    <row r="217" spans="1:17" ht="15.75" customHeight="1">
      <c r="A217" s="86" t="s">
        <v>557</v>
      </c>
      <c r="B217" s="33" t="s">
        <v>558</v>
      </c>
      <c r="C217" s="19"/>
      <c r="D217" s="158" t="s">
        <v>559</v>
      </c>
      <c r="E217" s="19" t="s">
        <v>516</v>
      </c>
      <c r="F217" s="160" t="s">
        <v>560</v>
      </c>
      <c r="G217" s="19">
        <v>1</v>
      </c>
      <c r="H217" s="20">
        <v>44.5</v>
      </c>
      <c r="I217" s="123">
        <f t="shared" si="13"/>
        <v>2640.4419048542686</v>
      </c>
      <c r="J217" s="123">
        <f t="shared" si="14"/>
        <v>2745.012634220872</v>
      </c>
      <c r="K217" s="19"/>
      <c r="L217" s="19"/>
      <c r="M217" s="19"/>
      <c r="N217" s="19"/>
      <c r="O217" s="136" t="s">
        <v>116</v>
      </c>
      <c r="P217" s="95">
        <f>P216/(P213-P219)+0.07</f>
        <v>0.26251481693191725</v>
      </c>
      <c r="Q217" s="95"/>
    </row>
    <row r="218" spans="1:17" ht="15.75" customHeight="1">
      <c r="A218" s="86" t="s">
        <v>557</v>
      </c>
      <c r="B218" s="33" t="s">
        <v>561</v>
      </c>
      <c r="C218" s="19"/>
      <c r="D218" s="158" t="s">
        <v>562</v>
      </c>
      <c r="E218" s="19" t="s">
        <v>7</v>
      </c>
      <c r="F218" s="160" t="s">
        <v>563</v>
      </c>
      <c r="G218" s="19">
        <v>1</v>
      </c>
      <c r="H218" s="20">
        <v>29.5</v>
      </c>
      <c r="I218" s="123">
        <f t="shared" si="13"/>
        <v>1750.4053077123806</v>
      </c>
      <c r="J218" s="123">
        <f t="shared" si="14"/>
        <v>1819.727476618331</v>
      </c>
      <c r="K218" s="19"/>
      <c r="L218" s="19"/>
      <c r="M218" s="19"/>
      <c r="N218" s="19"/>
      <c r="O218" s="136" t="s">
        <v>116</v>
      </c>
      <c r="P218" s="95">
        <f>P216/(P213-P219)+0.12</f>
        <v>0.3125148169319173</v>
      </c>
      <c r="Q218" s="95"/>
    </row>
    <row r="219" spans="1:17" ht="15.75" customHeight="1">
      <c r="A219" s="86" t="s">
        <v>564</v>
      </c>
      <c r="B219" s="33" t="s">
        <v>565</v>
      </c>
      <c r="C219" s="19"/>
      <c r="D219" s="158" t="s">
        <v>566</v>
      </c>
      <c r="E219" s="163" t="s">
        <v>567</v>
      </c>
      <c r="F219" s="160" t="s">
        <v>142</v>
      </c>
      <c r="G219" s="19">
        <v>1</v>
      </c>
      <c r="H219" s="20">
        <v>48.5</v>
      </c>
      <c r="I219" s="123">
        <f t="shared" si="13"/>
        <v>2877.784997425439</v>
      </c>
      <c r="J219" s="123">
        <f t="shared" si="14"/>
        <v>2991.755342914883</v>
      </c>
      <c r="K219" s="19"/>
      <c r="L219" s="19"/>
      <c r="M219" s="19"/>
      <c r="N219" s="19"/>
      <c r="O219" s="136" t="s">
        <v>194</v>
      </c>
      <c r="P219" s="94">
        <v>75</v>
      </c>
      <c r="Q219" s="95"/>
    </row>
    <row r="220" spans="1:17" ht="15.75" customHeight="1">
      <c r="A220" s="86" t="s">
        <v>568</v>
      </c>
      <c r="B220" s="33" t="s">
        <v>569</v>
      </c>
      <c r="C220" s="19"/>
      <c r="D220" s="158" t="s">
        <v>570</v>
      </c>
      <c r="E220" s="159" t="s">
        <v>7</v>
      </c>
      <c r="F220" s="160" t="s">
        <v>571</v>
      </c>
      <c r="G220" s="19">
        <v>1</v>
      </c>
      <c r="H220" s="20">
        <v>20</v>
      </c>
      <c r="I220" s="123">
        <f t="shared" si="13"/>
        <v>1186.715462855851</v>
      </c>
      <c r="J220" s="123">
        <f t="shared" si="14"/>
        <v>1233.713543470055</v>
      </c>
      <c r="K220" s="19"/>
      <c r="L220" s="19"/>
      <c r="M220" s="19"/>
      <c r="N220" s="19"/>
      <c r="O220" s="136" t="s">
        <v>195</v>
      </c>
      <c r="P220" s="94">
        <f>P219/P214</f>
        <v>0.28790786948176583</v>
      </c>
      <c r="Q220" s="95"/>
    </row>
    <row r="221" spans="1:17" ht="15.75" customHeight="1">
      <c r="A221" s="86" t="s">
        <v>568</v>
      </c>
      <c r="B221" s="33" t="s">
        <v>569</v>
      </c>
      <c r="C221" s="19"/>
      <c r="D221" s="158" t="s">
        <v>572</v>
      </c>
      <c r="E221" s="19" t="s">
        <v>28</v>
      </c>
      <c r="F221" s="160" t="s">
        <v>571</v>
      </c>
      <c r="G221" s="19">
        <v>1</v>
      </c>
      <c r="H221" s="20">
        <v>19</v>
      </c>
      <c r="I221" s="123">
        <f t="shared" si="13"/>
        <v>1127.3796897130585</v>
      </c>
      <c r="J221" s="123">
        <f t="shared" si="14"/>
        <v>1172.027866296552</v>
      </c>
      <c r="K221" s="19"/>
      <c r="L221" s="19"/>
      <c r="M221" s="19"/>
      <c r="N221" s="19"/>
      <c r="O221" s="141" t="s">
        <v>192</v>
      </c>
      <c r="P221" s="95"/>
      <c r="Q221" s="95"/>
    </row>
    <row r="222" spans="1:17" ht="15.75" customHeight="1">
      <c r="A222" s="162" t="s">
        <v>553</v>
      </c>
      <c r="B222" s="149" t="s">
        <v>573</v>
      </c>
      <c r="C222" s="146"/>
      <c r="D222" s="158" t="s">
        <v>574</v>
      </c>
      <c r="E222" s="146" t="s">
        <v>62</v>
      </c>
      <c r="F222" s="160" t="s">
        <v>575</v>
      </c>
      <c r="G222" s="146">
        <v>1</v>
      </c>
      <c r="H222" s="164">
        <v>15</v>
      </c>
      <c r="I222" s="199">
        <f t="shared" si="13"/>
        <v>890.0365971418883</v>
      </c>
      <c r="J222" s="123"/>
      <c r="K222" s="19"/>
      <c r="L222" s="146"/>
      <c r="M222" s="146"/>
      <c r="N222" s="146"/>
      <c r="O222" s="136" t="s">
        <v>111</v>
      </c>
      <c r="P222" s="98">
        <f>(1-P220)*(1+P217)</f>
        <v>0.8990268657998872</v>
      </c>
      <c r="Q222" s="95"/>
    </row>
    <row r="223" spans="1:17" ht="15.75" customHeight="1">
      <c r="A223" s="162" t="s">
        <v>553</v>
      </c>
      <c r="B223" s="146" t="s">
        <v>576</v>
      </c>
      <c r="C223" s="146"/>
      <c r="D223" s="161" t="s">
        <v>577</v>
      </c>
      <c r="E223" s="146" t="s">
        <v>62</v>
      </c>
      <c r="F223" s="165" t="s">
        <v>453</v>
      </c>
      <c r="G223" s="146">
        <v>1</v>
      </c>
      <c r="H223" s="164">
        <v>9.99</v>
      </c>
      <c r="I223" s="201">
        <f aca="true" t="shared" si="15" ref="I223:I233">H223*G223*$P$225*$P$227</f>
        <v>832.4265193958903</v>
      </c>
      <c r="J223" s="124"/>
      <c r="K223" s="19"/>
      <c r="L223" s="146"/>
      <c r="M223" s="146"/>
      <c r="N223" s="146"/>
      <c r="O223" s="136" t="s">
        <v>112</v>
      </c>
      <c r="P223" s="98">
        <f>(1-P220)*(1+P218)</f>
        <v>0.9346314723257991</v>
      </c>
      <c r="Q223" s="95"/>
    </row>
    <row r="224" spans="1:17" ht="15.75" customHeight="1">
      <c r="A224" s="162" t="s">
        <v>553</v>
      </c>
      <c r="B224" s="146" t="s">
        <v>578</v>
      </c>
      <c r="C224" s="146"/>
      <c r="D224" s="161" t="s">
        <v>579</v>
      </c>
      <c r="E224" s="146" t="s">
        <v>62</v>
      </c>
      <c r="F224" s="165" t="s">
        <v>580</v>
      </c>
      <c r="G224" s="146">
        <v>1</v>
      </c>
      <c r="H224" s="164">
        <v>5.99</v>
      </c>
      <c r="I224" s="201">
        <f t="shared" si="15"/>
        <v>499.12260772586416</v>
      </c>
      <c r="J224" s="124"/>
      <c r="K224" s="19"/>
      <c r="L224" s="146"/>
      <c r="M224" s="146"/>
      <c r="N224" s="146"/>
      <c r="O224" s="141" t="s">
        <v>193</v>
      </c>
      <c r="P224" s="94"/>
      <c r="Q224" s="95"/>
    </row>
    <row r="225" spans="1:17" ht="15.75" customHeight="1">
      <c r="A225" s="162" t="s">
        <v>553</v>
      </c>
      <c r="B225" s="146" t="s">
        <v>581</v>
      </c>
      <c r="C225" s="146"/>
      <c r="D225" s="161" t="s">
        <v>582</v>
      </c>
      <c r="E225" s="146" t="s">
        <v>62</v>
      </c>
      <c r="F225" s="165" t="s">
        <v>583</v>
      </c>
      <c r="G225" s="146">
        <v>1</v>
      </c>
      <c r="H225" s="164">
        <v>11.99</v>
      </c>
      <c r="I225" s="201">
        <f t="shared" si="15"/>
        <v>999.0784752309033</v>
      </c>
      <c r="J225" s="124"/>
      <c r="K225" s="19"/>
      <c r="L225" s="146"/>
      <c r="M225" s="146"/>
      <c r="N225" s="146"/>
      <c r="O225" s="136" t="s">
        <v>111</v>
      </c>
      <c r="P225" s="99">
        <f>1+P217</f>
        <v>1.2625148169319171</v>
      </c>
      <c r="Q225" s="95"/>
    </row>
    <row r="226" spans="1:17" ht="15.75" customHeight="1">
      <c r="A226" s="86" t="s">
        <v>483</v>
      </c>
      <c r="B226" s="33" t="s">
        <v>532</v>
      </c>
      <c r="C226" s="146"/>
      <c r="D226" s="161" t="s">
        <v>533</v>
      </c>
      <c r="E226" s="146" t="s">
        <v>7</v>
      </c>
      <c r="F226" s="166" t="s">
        <v>534</v>
      </c>
      <c r="G226" s="146">
        <v>1</v>
      </c>
      <c r="H226" s="164">
        <v>5.99</v>
      </c>
      <c r="I226" s="201">
        <f t="shared" si="15"/>
        <v>499.12260772586416</v>
      </c>
      <c r="J226" s="203"/>
      <c r="K226" s="19"/>
      <c r="L226" s="146"/>
      <c r="M226" s="146"/>
      <c r="N226" s="146"/>
      <c r="O226" s="136" t="s">
        <v>112</v>
      </c>
      <c r="P226" s="99">
        <f>1+P218</f>
        <v>1.3125148169319174</v>
      </c>
      <c r="Q226" s="95"/>
    </row>
    <row r="227" spans="1:17" ht="16.5" customHeight="1" thickBot="1">
      <c r="A227" s="86" t="s">
        <v>483</v>
      </c>
      <c r="B227" s="33" t="s">
        <v>525</v>
      </c>
      <c r="C227" s="146"/>
      <c r="D227" s="161" t="s">
        <v>526</v>
      </c>
      <c r="E227" s="146" t="s">
        <v>7</v>
      </c>
      <c r="F227" s="165" t="s">
        <v>527</v>
      </c>
      <c r="G227" s="146">
        <v>1</v>
      </c>
      <c r="H227" s="164">
        <v>9.99</v>
      </c>
      <c r="I227" s="201">
        <f t="shared" si="15"/>
        <v>832.4265193958903</v>
      </c>
      <c r="J227" s="203"/>
      <c r="K227" s="110"/>
      <c r="L227" s="146"/>
      <c r="M227" s="146"/>
      <c r="N227" s="146"/>
      <c r="O227" s="142" t="s">
        <v>118</v>
      </c>
      <c r="P227" s="101">
        <v>66</v>
      </c>
      <c r="Q227" s="151"/>
    </row>
    <row r="228" spans="1:17" ht="15.75" customHeight="1">
      <c r="A228" s="86" t="s">
        <v>77</v>
      </c>
      <c r="B228" s="33" t="s">
        <v>535</v>
      </c>
      <c r="C228" s="146"/>
      <c r="D228" s="158" t="s">
        <v>536</v>
      </c>
      <c r="E228" s="146" t="s">
        <v>28</v>
      </c>
      <c r="F228" s="165" t="s">
        <v>584</v>
      </c>
      <c r="G228" s="19">
        <v>1</v>
      </c>
      <c r="H228" s="20">
        <v>12.99</v>
      </c>
      <c r="I228" s="124">
        <f t="shared" si="15"/>
        <v>1082.4044531484099</v>
      </c>
      <c r="J228" s="124">
        <f aca="true" t="shared" si="16" ref="J223:J233">H228*G228*$P$226*$P$227</f>
        <v>1125.27145314841</v>
      </c>
      <c r="K228" s="19"/>
      <c r="L228" s="146"/>
      <c r="M228" s="146"/>
      <c r="N228" s="146"/>
      <c r="O228" s="146"/>
      <c r="P228" s="146"/>
      <c r="Q228" s="151"/>
    </row>
    <row r="229" spans="1:17" ht="15.75" customHeight="1">
      <c r="A229" s="136" t="s">
        <v>416</v>
      </c>
      <c r="B229" s="137" t="s">
        <v>447</v>
      </c>
      <c r="C229" s="32"/>
      <c r="D229" s="167" t="s">
        <v>448</v>
      </c>
      <c r="E229" s="32" t="s">
        <v>449</v>
      </c>
      <c r="F229" s="168" t="s">
        <v>450</v>
      </c>
      <c r="G229" s="32">
        <v>1</v>
      </c>
      <c r="H229" s="104">
        <v>14.99</v>
      </c>
      <c r="I229" s="201">
        <f t="shared" si="15"/>
        <v>1249.056408983423</v>
      </c>
      <c r="J229" s="124"/>
      <c r="K229" s="19"/>
      <c r="L229" s="169"/>
      <c r="M229" s="169"/>
      <c r="N229" s="169"/>
      <c r="O229" s="19"/>
      <c r="P229" s="19"/>
      <c r="Q229" s="170"/>
    </row>
    <row r="230" spans="1:17" ht="15.75" customHeight="1">
      <c r="A230" s="136" t="s">
        <v>416</v>
      </c>
      <c r="B230" s="137" t="s">
        <v>451</v>
      </c>
      <c r="C230" s="32"/>
      <c r="D230" s="167" t="s">
        <v>452</v>
      </c>
      <c r="E230" s="32" t="s">
        <v>62</v>
      </c>
      <c r="F230" s="168" t="s">
        <v>450</v>
      </c>
      <c r="G230" s="32">
        <v>1</v>
      </c>
      <c r="H230" s="104">
        <v>9.99</v>
      </c>
      <c r="I230" s="201">
        <f t="shared" si="15"/>
        <v>832.4265193958903</v>
      </c>
      <c r="J230" s="200">
        <f>SUMIF(A:A,A230,I:I)-SUMIF(A:A,A230,K:K)</f>
        <v>1032.507891073621</v>
      </c>
      <c r="K230" s="19"/>
      <c r="L230" s="19"/>
      <c r="M230" s="19"/>
      <c r="N230" s="19"/>
      <c r="O230" s="19"/>
      <c r="P230" s="19"/>
      <c r="Q230" s="95"/>
    </row>
    <row r="231" spans="1:17" ht="15.75" customHeight="1">
      <c r="A231" s="171" t="s">
        <v>359</v>
      </c>
      <c r="B231" s="138" t="s">
        <v>585</v>
      </c>
      <c r="C231" s="138"/>
      <c r="D231" s="172" t="s">
        <v>586</v>
      </c>
      <c r="E231" s="138" t="s">
        <v>539</v>
      </c>
      <c r="F231" s="168" t="s">
        <v>587</v>
      </c>
      <c r="G231" s="138">
        <v>1</v>
      </c>
      <c r="H231" s="139">
        <v>14.99</v>
      </c>
      <c r="I231" s="201">
        <f t="shared" si="15"/>
        <v>1249.056408983423</v>
      </c>
      <c r="J231" s="200">
        <f>SUMIF(A:A,A231,I:I)-SUMIF(A:A,A231,K:K)</f>
        <v>-0.943591016577102</v>
      </c>
      <c r="K231" s="110">
        <v>1250</v>
      </c>
      <c r="L231" s="174"/>
      <c r="M231" s="174"/>
      <c r="N231" s="174"/>
      <c r="O231" s="174"/>
      <c r="P231" s="174"/>
      <c r="Q231" s="175"/>
    </row>
    <row r="232" spans="1:17" ht="15.75" customHeight="1">
      <c r="A232" s="171" t="s">
        <v>553</v>
      </c>
      <c r="B232" s="138" t="s">
        <v>588</v>
      </c>
      <c r="C232" s="138"/>
      <c r="D232" s="172" t="s">
        <v>589</v>
      </c>
      <c r="E232" s="138" t="s">
        <v>62</v>
      </c>
      <c r="F232" s="168" t="s">
        <v>590</v>
      </c>
      <c r="G232" s="138">
        <v>1</v>
      </c>
      <c r="H232" s="139">
        <v>24.99</v>
      </c>
      <c r="I232" s="201">
        <f t="shared" si="15"/>
        <v>2082.316188158488</v>
      </c>
      <c r="J232" s="200">
        <f>SUMIF(A:A,A232,I:I)-SUMIF(A:A,A232,K:K)</f>
        <v>2727.038943080055</v>
      </c>
      <c r="K232" s="19"/>
      <c r="L232" s="174"/>
      <c r="M232" s="174"/>
      <c r="N232" s="174"/>
      <c r="O232" s="174"/>
      <c r="P232" s="174"/>
      <c r="Q232" s="175"/>
    </row>
    <row r="233" spans="1:17" ht="16.5" customHeight="1" thickBot="1">
      <c r="A233" s="142" t="s">
        <v>54</v>
      </c>
      <c r="B233" s="176" t="s">
        <v>537</v>
      </c>
      <c r="C233" s="177"/>
      <c r="D233" s="178" t="s">
        <v>538</v>
      </c>
      <c r="E233" s="177" t="s">
        <v>539</v>
      </c>
      <c r="F233" s="179" t="s">
        <v>540</v>
      </c>
      <c r="G233" s="177">
        <v>1</v>
      </c>
      <c r="H233" s="180">
        <v>24.99</v>
      </c>
      <c r="I233" s="201">
        <f>H233*G233*$P$225*$P$227</f>
        <v>2082.316188158488</v>
      </c>
      <c r="J233" s="124"/>
      <c r="K233" s="205">
        <v>2083</v>
      </c>
      <c r="L233" s="181"/>
      <c r="M233" s="181"/>
      <c r="N233" s="181"/>
      <c r="O233" s="181"/>
      <c r="P233" s="181"/>
      <c r="Q233" s="182"/>
    </row>
    <row r="234" ht="15.75" customHeight="1" thickBot="1">
      <c r="A234" s="15">
        <v>1</v>
      </c>
    </row>
    <row r="235" spans="1:6" ht="15" customHeight="1">
      <c r="A235" s="15">
        <v>1</v>
      </c>
      <c r="F235" s="84" t="s">
        <v>617</v>
      </c>
    </row>
    <row r="236" spans="1:12" s="28" customFormat="1" ht="15.75" customHeight="1">
      <c r="A236" s="183" t="s">
        <v>54</v>
      </c>
      <c r="B236" s="183" t="s">
        <v>592</v>
      </c>
      <c r="C236" s="183"/>
      <c r="D236" s="188" t="s">
        <v>593</v>
      </c>
      <c r="E236" s="187" t="s">
        <v>542</v>
      </c>
      <c r="F236" s="187" t="s">
        <v>594</v>
      </c>
      <c r="G236" s="183">
        <v>1</v>
      </c>
      <c r="H236" s="186">
        <v>21.99</v>
      </c>
      <c r="I236" s="186"/>
      <c r="J236" s="183"/>
      <c r="K236" s="36" t="s">
        <v>187</v>
      </c>
      <c r="L236" s="183"/>
    </row>
    <row r="237" spans="1:12" s="28" customFormat="1" ht="15.75" customHeight="1">
      <c r="A237" s="28" t="s">
        <v>482</v>
      </c>
      <c r="B237" s="51" t="s">
        <v>522</v>
      </c>
      <c r="C237" s="183"/>
      <c r="D237" s="184" t="s">
        <v>523</v>
      </c>
      <c r="E237" s="183" t="s">
        <v>7</v>
      </c>
      <c r="F237" s="185" t="s">
        <v>524</v>
      </c>
      <c r="G237" s="183">
        <v>1</v>
      </c>
      <c r="H237" s="186">
        <v>14.99</v>
      </c>
      <c r="I237" s="186"/>
      <c r="J237" s="183"/>
      <c r="K237" s="36" t="s">
        <v>187</v>
      </c>
      <c r="L237" s="183"/>
    </row>
    <row r="238" spans="1:12" s="28" customFormat="1" ht="15.75" customHeight="1">
      <c r="A238" s="183" t="s">
        <v>54</v>
      </c>
      <c r="B238" s="183" t="s">
        <v>595</v>
      </c>
      <c r="C238" s="183"/>
      <c r="D238" s="184" t="s">
        <v>596</v>
      </c>
      <c r="E238" s="183" t="s">
        <v>597</v>
      </c>
      <c r="F238" s="185" t="s">
        <v>598</v>
      </c>
      <c r="G238" s="183">
        <v>1</v>
      </c>
      <c r="H238" s="186">
        <v>12.99</v>
      </c>
      <c r="I238" s="186"/>
      <c r="J238" s="183"/>
      <c r="K238" s="36" t="s">
        <v>187</v>
      </c>
      <c r="L238" s="183"/>
    </row>
    <row r="239" spans="1:12" s="28" customFormat="1" ht="15.75" customHeight="1">
      <c r="A239" s="36" t="s">
        <v>483</v>
      </c>
      <c r="B239" s="51" t="s">
        <v>528</v>
      </c>
      <c r="C239" s="183"/>
      <c r="D239" s="184" t="s">
        <v>529</v>
      </c>
      <c r="E239" s="183" t="s">
        <v>7</v>
      </c>
      <c r="F239" s="187" t="s">
        <v>530</v>
      </c>
      <c r="G239" s="183">
        <v>1</v>
      </c>
      <c r="H239" s="186">
        <v>5.99</v>
      </c>
      <c r="I239" s="186"/>
      <c r="J239" s="183"/>
      <c r="K239" s="36" t="s">
        <v>187</v>
      </c>
      <c r="L239" s="183"/>
    </row>
    <row r="240" spans="1:12" s="28" customFormat="1" ht="15.75" customHeight="1">
      <c r="A240" s="36" t="s">
        <v>483</v>
      </c>
      <c r="B240" s="51" t="s">
        <v>528</v>
      </c>
      <c r="C240" s="183"/>
      <c r="D240" s="184" t="s">
        <v>529</v>
      </c>
      <c r="E240" s="183" t="s">
        <v>7</v>
      </c>
      <c r="F240" s="187" t="s">
        <v>531</v>
      </c>
      <c r="G240" s="183">
        <v>1</v>
      </c>
      <c r="H240" s="186">
        <v>5.99</v>
      </c>
      <c r="I240" s="186"/>
      <c r="J240" s="183"/>
      <c r="K240" s="36" t="s">
        <v>187</v>
      </c>
      <c r="L240" s="183"/>
    </row>
    <row r="241" spans="1:12" s="28" customFormat="1" ht="15.75" customHeight="1">
      <c r="A241" s="36" t="s">
        <v>483</v>
      </c>
      <c r="B241" s="51" t="s">
        <v>532</v>
      </c>
      <c r="C241" s="183"/>
      <c r="D241" s="184" t="s">
        <v>599</v>
      </c>
      <c r="E241" s="183" t="s">
        <v>7</v>
      </c>
      <c r="F241" s="185" t="s">
        <v>600</v>
      </c>
      <c r="G241" s="183">
        <v>1</v>
      </c>
      <c r="H241" s="186">
        <v>5.99</v>
      </c>
      <c r="I241" s="186"/>
      <c r="J241" s="183"/>
      <c r="K241" s="36" t="s">
        <v>187</v>
      </c>
      <c r="L241" s="183"/>
    </row>
    <row r="242" spans="1:12" s="28" customFormat="1" ht="15.75" customHeight="1">
      <c r="A242" s="36" t="s">
        <v>84</v>
      </c>
      <c r="B242" s="51" t="s">
        <v>518</v>
      </c>
      <c r="C242" s="183"/>
      <c r="D242" s="188" t="s">
        <v>519</v>
      </c>
      <c r="E242" s="183" t="s">
        <v>188</v>
      </c>
      <c r="F242" s="65" t="s">
        <v>486</v>
      </c>
      <c r="G242" s="28">
        <v>1</v>
      </c>
      <c r="H242" s="52">
        <v>13.99</v>
      </c>
      <c r="I242" s="52"/>
      <c r="J242" s="183"/>
      <c r="K242" s="36" t="s">
        <v>187</v>
      </c>
      <c r="L242" s="183"/>
    </row>
    <row r="243" spans="1:12" s="28" customFormat="1" ht="15.75" customHeight="1">
      <c r="A243" s="183" t="s">
        <v>310</v>
      </c>
      <c r="B243" s="189" t="s">
        <v>601</v>
      </c>
      <c r="C243" s="183"/>
      <c r="D243" s="184" t="s">
        <v>602</v>
      </c>
      <c r="E243" s="36" t="s">
        <v>39</v>
      </c>
      <c r="F243" s="185" t="s">
        <v>603</v>
      </c>
      <c r="G243" s="183">
        <v>1</v>
      </c>
      <c r="H243" s="186">
        <v>9.99</v>
      </c>
      <c r="I243" s="186"/>
      <c r="J243" s="183"/>
      <c r="K243" s="36" t="s">
        <v>187</v>
      </c>
      <c r="L243" s="183"/>
    </row>
    <row r="244" spans="1:13" s="28" customFormat="1" ht="15.75" customHeight="1">
      <c r="A244" s="190" t="s">
        <v>434</v>
      </c>
      <c r="B244" s="102" t="s">
        <v>433</v>
      </c>
      <c r="C244" s="174"/>
      <c r="D244" s="187" t="s">
        <v>541</v>
      </c>
      <c r="E244" s="187" t="s">
        <v>542</v>
      </c>
      <c r="F244" s="191" t="s">
        <v>454</v>
      </c>
      <c r="G244" s="174">
        <v>1</v>
      </c>
      <c r="H244" s="173">
        <v>14.99</v>
      </c>
      <c r="I244" s="173"/>
      <c r="J244" s="174"/>
      <c r="K244" s="72">
        <v>1200</v>
      </c>
      <c r="L244" s="183" t="s">
        <v>187</v>
      </c>
      <c r="M244" s="187" t="s">
        <v>543</v>
      </c>
    </row>
    <row r="245" spans="1:12" s="28" customFormat="1" ht="15.75" customHeight="1">
      <c r="A245" s="183" t="s">
        <v>54</v>
      </c>
      <c r="B245" s="51" t="s">
        <v>604</v>
      </c>
      <c r="C245" s="183"/>
      <c r="D245" s="188" t="s">
        <v>605</v>
      </c>
      <c r="E245" s="183" t="s">
        <v>28</v>
      </c>
      <c r="F245" s="187" t="s">
        <v>606</v>
      </c>
      <c r="G245" s="183">
        <v>1</v>
      </c>
      <c r="H245" s="186">
        <v>9.99</v>
      </c>
      <c r="I245" s="186"/>
      <c r="J245" s="183"/>
      <c r="K245" s="36" t="s">
        <v>187</v>
      </c>
      <c r="L245" s="183"/>
    </row>
    <row r="246" spans="2:12" s="28" customFormat="1" ht="15.75" customHeight="1">
      <c r="B246" s="183"/>
      <c r="C246" s="183"/>
      <c r="D246" s="183"/>
      <c r="E246" s="183"/>
      <c r="F246" s="185"/>
      <c r="G246" s="183"/>
      <c r="H246" s="186"/>
      <c r="I246" s="186"/>
      <c r="J246" s="183"/>
      <c r="K246" s="187" t="s">
        <v>544</v>
      </c>
      <c r="L246" s="183"/>
    </row>
    <row r="247" spans="3:12" s="28" customFormat="1" ht="15.75" customHeight="1">
      <c r="C247" s="183"/>
      <c r="D247" s="183"/>
      <c r="E247" s="183"/>
      <c r="F247" s="185"/>
      <c r="G247" s="183"/>
      <c r="H247" s="186"/>
      <c r="I247" s="186"/>
      <c r="J247" s="183"/>
      <c r="K247" s="187" t="s">
        <v>545</v>
      </c>
      <c r="L247" s="183"/>
    </row>
    <row r="248" spans="1:12" s="28" customFormat="1" ht="15.75" customHeight="1">
      <c r="A248" s="36" t="s">
        <v>613</v>
      </c>
      <c r="B248" s="51" t="s">
        <v>614</v>
      </c>
      <c r="D248" s="62" t="s">
        <v>615</v>
      </c>
      <c r="E248" s="62" t="s">
        <v>368</v>
      </c>
      <c r="F248" s="65" t="s">
        <v>616</v>
      </c>
      <c r="G248" s="28">
        <v>1</v>
      </c>
      <c r="H248" s="52">
        <v>25</v>
      </c>
      <c r="I248" s="186"/>
      <c r="J248" s="183"/>
      <c r="K248" s="72">
        <v>1500</v>
      </c>
      <c r="L248" s="36" t="s">
        <v>187</v>
      </c>
    </row>
    <row r="249" spans="1:9" ht="15.75" customHeight="1">
      <c r="A249" s="19" t="s">
        <v>607</v>
      </c>
      <c r="B249" s="25" t="s">
        <v>608</v>
      </c>
      <c r="D249" s="129" t="s">
        <v>566</v>
      </c>
      <c r="E249" s="15" t="s">
        <v>449</v>
      </c>
      <c r="F249" s="130" t="s">
        <v>609</v>
      </c>
      <c r="G249" s="15">
        <v>1</v>
      </c>
      <c r="H249" s="9">
        <v>48.5</v>
      </c>
      <c r="I249" s="9"/>
    </row>
    <row r="250" spans="1:9" ht="15.75" customHeight="1">
      <c r="A250" s="19" t="s">
        <v>607</v>
      </c>
      <c r="B250" s="25" t="s">
        <v>608</v>
      </c>
      <c r="D250" s="129" t="s">
        <v>610</v>
      </c>
      <c r="E250" s="15" t="s">
        <v>28</v>
      </c>
      <c r="F250" s="130" t="s">
        <v>609</v>
      </c>
      <c r="G250" s="15">
        <v>1</v>
      </c>
      <c r="H250" s="9">
        <v>24.5</v>
      </c>
      <c r="I250" s="9"/>
    </row>
    <row r="251" spans="1:10" ht="15.75" customHeight="1">
      <c r="A251" s="19" t="s">
        <v>37</v>
      </c>
      <c r="B251" s="25" t="s">
        <v>611</v>
      </c>
      <c r="D251" s="129" t="s">
        <v>612</v>
      </c>
      <c r="E251" s="121" t="s">
        <v>62</v>
      </c>
      <c r="F251" s="12"/>
      <c r="G251" s="15">
        <v>1</v>
      </c>
      <c r="H251" s="9">
        <v>68</v>
      </c>
      <c r="I251" s="9"/>
      <c r="J251" s="200">
        <f>SUMIF(A:A,A251,I:I)-SUMIF(A:A,A251,K:K)</f>
        <v>66.1386199795038</v>
      </c>
    </row>
    <row r="252" spans="8:9" ht="15">
      <c r="H252" s="15"/>
      <c r="I252" s="9"/>
    </row>
  </sheetData>
  <sheetProtection formatCells="0" formatColumns="0" formatRows="0" insertColumns="0" insertRows="0" deleteColumns="0" deleteRows="0" sort="0"/>
  <autoFilter ref="A1:S251"/>
  <hyperlinks>
    <hyperlink ref="B6" r:id="rId1" display="https://www.victoriassecret.com/panties/shop-all-panties/lace-waist-shortie-panty-cotton-lingerie?ProductID=139971&amp;CatalogueType=OLS"/>
    <hyperlink ref="B7" r:id="rId2" display="https://www.victoriassecret.com/panties/shop-all-panties/lace-waist-shortie-panty-cotton-lingerie?ProductID=139971&amp;CatalogueType=OLS"/>
    <hyperlink ref="B8" r:id="rId3" display="https://www.victoriassecret.com/panties/shop-all-panties/lace-waist-shortie-panty-cotton-lingerie?ProductID=139971&amp;CatalogueType=OLS"/>
    <hyperlink ref="B9" r:id="rId4" display="https://www.victoriassecret.com/panties/shop-all-panties/lace-waist-shortie-panty-cotton-lingerie?ProductID=139971&amp;CatalogueType=OLS"/>
    <hyperlink ref="B10" r:id="rId5" display="https://www.victoriassecret.com/panties/shop-all-panties/lace-waist-shortie-panty-cotton-lingerie?ProductID=139971&amp;CatalogueType=OLS"/>
    <hyperlink ref="B14" r:id="rId6" display="https://www.victoriassecret.com/panties/shop-all-panties/lace-waist-shortie-panty-cotton-lingerie?ProductID=139971&amp;CatalogueType=OLS"/>
    <hyperlink ref="B3" r:id="rId7" display="https://www.victoriassecret.com/panties/3-for-33-styles/ultra-low-rise-cheeky-panty-the-lacie?ProductID=220542&amp;CatalogueType=OLS"/>
    <hyperlink ref="B17" r:id="rId8" display="https://www.victoriassecret.com/clothing/sale-on-fleece/the-hoodie?ProductID=201530&amp;CatalogueType=OLS."/>
    <hyperlink ref="B4" r:id="rId9" display="https://www.victoriassecret.com/panties/3-for-33-styles/hiphugger-panty-body-by-victoria?ProductID=226292&amp;CatalogueType=OLS"/>
    <hyperlink ref="B11" r:id="rId10" display="https://www.victoriassecret.com/panties/5-for-27-styles/high-leg-brief-panty-allover-lace-from-cotton-lingerie?ProductID=225098&amp;CatalogueType=OLS"/>
    <hyperlink ref="B15" r:id="rId11" display="https://www.victoriassecret.com/sale/swim/paisley-banded-low-rise-bottom-beach-sexy?ProductID=91203&amp;CatalogueType=OLS"/>
    <hyperlink ref="B57" r:id="rId12" display="https://www.victoriassecret.com/sale/clearancebras/multi-way-bra-dream-angels?ProductID=220040&amp;CatalogueType=OLS"/>
    <hyperlink ref="B56" r:id="rId13" display="https://www.victoriassecret.com/sale/clearancebras/lace-strappy-back-push-up-bra-very-sexy?ProductID=220695&amp;CatalogueType=OLS"/>
    <hyperlink ref="B58" r:id="rId14" display="https://www.victoriassecret.com/sale/clearancepanties/lace-waist-cheeky-panty-cotton-lingerie?ProductID=159103&amp;CatalogueType=OLS"/>
    <hyperlink ref="B55" r:id="rId15" display="https://www.victoriassecret.com/sale/clearancepanties/lace-cheeky-panty-very-sexy?ProductID=57694&amp;CatalogueType=OLS"/>
    <hyperlink ref="B54" r:id="rId16" display="https://www.victoriassecret.com/clothing/all-sale-and-specials/vs-slim-boyfriend-short?ProductID=213475&amp;CatalogueType=OLS"/>
    <hyperlink ref="B26" r:id="rId17" display="https://www.victoriassecret.com/panties/shop-all-panties/lace-trim-cheeky-panty-very-sexy?ProductID=220568&amp;CatalogueType=OLS"/>
    <hyperlink ref="B51" r:id="rId18" display="https://www.victoriassecret.com/sleepwear/pajamas/the-dreamer-henley-pajama?ProductID=199647&amp;CatalogueType=OLS"/>
    <hyperlink ref="B52" r:id="rId19" display="https://www.victoriassecret.com/sleepwear/pajamas/the-dreamer-henley-pajama?ProductID=199647&amp;CatalogueType=OLS"/>
    <hyperlink ref="B53" r:id="rId20" display="https://www.victoriassecret.com/sale/clearancebras/demi-bra-dream-angels?ProductID=220626&amp;CatalogueType=OLS"/>
    <hyperlink ref="B38" r:id="rId21" display="https://www.victoriassecret.com/sale/clearancebras/scandalous-balconet-push-up-bra-very-sexy?ProductID=223838&amp;CatalogueType=OLS"/>
    <hyperlink ref="B24" r:id="rId22" display="https://www.victoriassecret.com/sleepwear/pajamas/the-mayfair-tee-jama?ProductID=221987&amp;CatalogueType=OLS"/>
    <hyperlink ref="B27" r:id="rId23" display="https://www.victoriassecret.com/panties/3-for-33-styles/ultra-low-rise-cheeky-panty-the-lacie?ProductID=220542&amp;CatalogueType=OLS"/>
    <hyperlink ref="B28" r:id="rId24" display="https://www.victoriassecret.com/panties/3-for-33-styles/chantilly-lace-cheeky-panty-very-sexy?ProductID=215622&amp;CatalogueType=OLS"/>
    <hyperlink ref="B29" r:id="rId25" display="https://www.victoriassecret.com/panties/3-for-33-styles/chantilly-lace-cheeky-panty-very-sexy?ProductID=215622&amp;CatalogueType=OLS"/>
    <hyperlink ref="B25" r:id="rId26" display="https://www.victoriassecret.com/sleepwear/shop-all-sleep/lace-side-satin-slip-very-sexy?ProductID=198927&amp;CatalogueType=OLS"/>
    <hyperlink ref="B37" r:id="rId27" display="https://www.victoriassecret.com/sale/swim/paisley-banded-low-rise-bottom-beach-sexy?ProductID=91203&amp;CatalogueType=OLS"/>
    <hyperlink ref="B43" r:id="rId28" display="https://www.victoriassecret.com/pink/dorm-category-pillows/pillowcase-set?ProductID=224485&amp;CatalogueType=OLS"/>
    <hyperlink ref="B42" r:id="rId29" display="https://www.victoriassecret.com/sale/clearancebras/perfect-lace-strapless-bra-pink?ProductID=193602&amp;CatalogueType=OLS"/>
    <hyperlink ref="B41" r:id="rId30" display="https://www.victoriassecret.com/clothing/all-sale-and-specials/vs-slim-boyfriend-short?ProductID=213475&amp;CatalogueType=OLS"/>
    <hyperlink ref="B39" r:id="rId31" display="https://www.victoriassecret.com/victorias-secret-sport/all-tops/high-neck-tank-vs-sport?ProductID=199891&amp;CatalogueType=OLS"/>
    <hyperlink ref="B72" r:id="rId32" display="https://www.victoriassecret.com//sleepwear/color-cotton-and-lace-shop/lace-waist-hiphugger-panty-cotton-lingerie?ProductID=227332&amp;CatalogueType=OLS&amp;search=true"/>
    <hyperlink ref="B70" r:id="rId33" display="https://www.victoriassecret.com//pink/bras/personal-bra-boutique/demi-bra-cotton-lingerie?ProductID=224594&amp;CatalogueType=OLS&amp;search=true"/>
    <hyperlink ref="B71" r:id="rId34" display="https://www.victoriassecret.com/bras/buy-more-and-save-bras/perfect-coverage-bra-cotton-lingerie?ProductID=227701&amp;CatalogueType=OLS"/>
    <hyperlink ref="B73" r:id="rId35" display="https://www.victoriassecret.com//panties/new-arrivals/hiphugger-panty-cotton-lingerie?ProductID=227834&amp;CatalogueType=OLS&amp;search=true"/>
    <hyperlink ref="B74" r:id="rId36" display="https://www.victoriassecret.com/panties/5-for-27-styles/lace-waist-thong-panty-cotton-lingerie?ProductID=228100&amp;CatalogueType=OLS"/>
    <hyperlink ref="B75" r:id="rId37" display="https://www.victoriassecret.com/panties/5-for-27-styles/string-bikini-panty-cotton-lingerie?ProductID=228099&amp;CatalogueType=OLS"/>
    <hyperlink ref="B76" r:id="rId38" display="https://www.victoriassecret.com/panties/5-for-27-styles/v-string-panty-cotton-lingerie?ProductID=228074&amp;CatalogueType=OLS"/>
    <hyperlink ref="B82" r:id="rId39" display="https://www.victoriassecret.com/panties/5-for-27-styles/lace-waist-thong-panty-cotton-lingerie?ProductID=228100&amp;CatalogueType=OLS,"/>
    <hyperlink ref="B97" r:id="rId40" display="https://www.victoriassecret.com/sale/clearancepanties/fishnet-lace-up-cheeky-panty-very-sexy?ProductID=212187&amp;CatalogueType=OLS"/>
    <hyperlink ref="B98" r:id="rId41" display="https://www.victoriassecret.com/sale/clearancepanties/lace-trim-mini-bikini-pink?ProductID=223314&amp;CatalogueType=OLS"/>
    <hyperlink ref="B100" r:id="rId42" display="https://www.victoriassecret.com/sale/clearancepanties/lace-trim-cheekini-panty-dream-angels?ProductID=224990&amp;CatalogueType=OLS"/>
    <hyperlink ref="B139" r:id="rId43" display="https://www.victoriassecret.com/sale/clearancebras/multi-way-bra-dream-angels?ProductID=220040&amp;CatalogueType=OLS"/>
    <hyperlink ref="B140" r:id="rId44" display="https://www.victoriassecret.com/sale/clearancepanties/lace-cheeky-panty-very-sexy?ProductID=57694&amp;CatalogueType=OLS"/>
    <hyperlink ref="B108" r:id="rId45" display="https://www.victoriassecret.com/valentines-day/50-and-under-gifts/the-date-push-up-bra-pink?ProductID=176709&amp;CatalogueType=OLS"/>
    <hyperlink ref="B107" r:id="rId46" display="https://www.victoriassecret.com/valentines-day/50-and-under-gifts/the-date-no-show-cheekster-panty-pink?ProductID=228281&amp;CatalogueType=OLS"/>
    <hyperlink ref="B106" r:id="rId47" display="https://www.victoriassecret.com/bras/push-up/add-2-cups-push-up-bra-bombshell?ProductID=211852&amp;CatalogueType=OLS"/>
    <hyperlink ref="B129" r:id="rId48" display="https://www.victoriassecret.com/clothing/clear-ance/miniskirt?ProductID=126678&amp;CatalogueType=OLS"/>
    <hyperlink ref="B132" r:id="rId49" display="https://www.victoriassecret.com/clothing/clear-ance/velour-zip-hoodie?ProductID=211838&amp;CatalogueType=OLS"/>
    <hyperlink ref="B133" r:id="rId50" display="https://www.victoriassecret.com/clothing/clear-ance/velour-zip-hoodie?ProductID=207052&amp;CatalogueType=OLS"/>
    <hyperlink ref="B134" r:id="rId51" display="https://www.victoriassecret.com/clothing/clear-ance/velour-pant?ProductID=208186&amp;CatalogueType=OLS"/>
    <hyperlink ref="B138" r:id="rId52" display="https://www.victoriassecret.com/sale/bottoms-sale/the-most-loved-yoga-crop-pant?ProductID=219996&amp;CatalogueType=OLS"/>
    <hyperlink ref="B135" r:id="rId53" display="https://www.victoriassecret.com/clothing/clear-ance/maxi-bra-top-dress?ProductID=222660&amp;CatalogueType=OLS"/>
    <hyperlink ref="B137" r:id="rId54" display="https://www.victoriassecret.com/clothing/clear-ance/foldover-multi-way-maxi-dress?ProductID=214555&amp;CatalogueType=OLS"/>
    <hyperlink ref="B159" r:id="rId55" display="https://www.victoriassecret.com/swimwear/one-piece/unforgettable-one-piece-forever-sexy?ProductID=206508&amp;CatalogueType=OLS"/>
    <hyperlink ref="B152" r:id="rId56" display="https://www.victoriassecret.com/swimwear/very-sexy/the-itsy-very-sexy?ProductID=205083&amp;CatalogueType=OLS"/>
    <hyperlink ref="B153" r:id="rId57" display="https://www.victoriassecret.com/swimwear/shop-by-size/swing-racerback-tunic?ProductID=221817&amp;CatalogueType=OLS"/>
    <hyperlink ref="B154" r:id="rId58" display="https://www.victoriassecret.com/swimwear/shop-by-size/the-bombshell-add-2-cups-push-up-halter-bombshell-swim-tops?ProductID=226357&amp;CatalogueType=OLS"/>
    <hyperlink ref="B155" r:id="rId59" display="https://www.victoriassecret.com/swimwear/bandeau/the-knockout-bikini-very-sexy?ProductID=226512&amp;CatalogueType=OLS"/>
    <hyperlink ref="B156" r:id="rId60" display="https://www.victoriassecret.com/swimwear/bandeau/the-knockout-bandeau-very-sexy?ProductID=205483&amp;CatalogueType=OLS"/>
    <hyperlink ref="B187" r:id="rId61" display="https://www.victoriassecret.com/bras/push-up/lace-trim-cheeky-panty-very-sexy?ProductID=228150&amp;CatalogueType=OLS"/>
    <hyperlink ref="B175" r:id="rId62" display="https://www.victoriassecret.com/catalogue/sequin-bandeau-beach-sexy?ProductID=226787&amp;CatalogueType=OLS&amp;cqo=true&amp;cqoCat=KZ"/>
    <hyperlink ref="B183" r:id="rId63" display="https://www.victoriassecret.com/catalogue/sequin-bandeau-beach-sexy?ProductID=226787&amp;CatalogueType=OLS&amp;cqo=true&amp;cqoCat=KZ"/>
    <hyperlink ref="B184" r:id="rId64" display="https://www.victoriassecret.com/catalogue/sequin-bandeau-beach-sexy?ProductID=226787&amp;CatalogueType=OLS&amp;cqo=true&amp;cqoCat=KZ"/>
    <hyperlink ref="B190" r:id="rId65" display="https://www.victoriassecret.com/sale/panties-special/hiphugger-panty-cotton-lingerie?ProductID=229289&amp;CatalogueType=OLS"/>
    <hyperlink ref="B189" r:id="rId66" display="https://www.victoriassecret.com/sale/panties-special/hiphugger-panty-cotton-lingerie?ProductID=229289&amp;CatalogueType=OLS"/>
    <hyperlink ref="B202" r:id="rId67" display="https://www.victoriassecret.com/clearance/bras/victorias-secret-darling-twist-front-push-up-bra?ProductID=228037&amp;CatalogueType=OLS"/>
    <hyperlink ref="B186" r:id="rId68" display="https://www.victoriassecret.com//panties/shop-all-panties-mobile/lace-trim-cheekini-panty-dream-angels?ProductID=228159&amp;CatalogueType=OLS&amp;search=true"/>
    <hyperlink ref="B185" r:id="rId69" display="https://www.victoriassecret.com/catalogue/sequin-bandeau-beach-sexy?ProductID=226787&amp;CatalogueType=OLS&amp;cqo=true&amp;cqoCat=KZ"/>
    <hyperlink ref="B199" r:id="rId70" display="https://www.victoriassecret.com/clearance/swim/twist-bandeau-top-very-sexy?ProductID=206292&amp;CatalogueType=OLS"/>
    <hyperlink ref="B200" r:id="rId71" display="https://www.victoriassecret.com/clearance/swim/cheeky-hipkini-bottom-very-sexy?ProductID=207007&amp;CatalogueType=OLS"/>
    <hyperlink ref="B198" r:id="rId72" display="https://www.victoriassecret.com/clearance/swim/twist-bandeau-top-very-sexy?ProductID=206292&amp;CatalogueType=OLS"/>
    <hyperlink ref="B201" r:id="rId73" display="https://www.victoriassecret.com/clearance/swim/twist-bandeau-top-very-sexy?ProductID=206292&amp;CatalogueType=OLS"/>
    <hyperlink ref="B227" r:id="rId74" display="https://www.victoriassecret.com/clearance/swim/ruched-cheeky-bikini-bottom-pink?ProductID=108877&amp;CatalogueType=OLS"/>
    <hyperlink ref="B226" r:id="rId75" display="https://www.victoriassecret.com/clearance/panties/lace-trim-cheekini-panty-dream-angels?ProductID=225540&amp;CatalogueType=OLS"/>
    <hyperlink ref="B233" r:id="rId76" display="https://www.victoriassecret.com/clearance/bras/lace-strappy-back-push-up-bra-very-sexy?ProductID=223610&amp;CatalogueType=OLS"/>
    <hyperlink ref="B214" r:id="rId77" display="https://www.victoriassecret.com/sale/yoga-pants-and-leggings/the-most-loved-yoga-pant?ProductID=224595&amp;CatalogueType=OLShttps://www.victoriassecret.com/sale/yoga-pants-and-leggings/the-most-loved-yoga-pant?ProductID=224595&amp;CatalogueType=OLS"/>
    <hyperlink ref="B222" r:id="rId78" display="https://www.victoriassecret.com/clearance/clothing/pocket-tee?ProductID=151093&amp;CatalogueType=OLS"/>
    <hyperlink ref="B228" r:id="rId79" display="https://www.victoriassecret.com/clearance/swim/knotted-back-flounce-crop-top-pink?ProductID=189958&amp;CatalogueType=OLS"/>
    <hyperlink ref="B229" r:id="rId80" display="https://www.victoriassecret.com/swimwear/clearance/twist-bandeau-top-forever-sexy?ProductID=206935&amp;CatalogueType=OLS"/>
    <hyperlink ref="B230" r:id="rId81" display="https://www.victoriassecret.com/swimwear/clearance/foldover-bottom-forever-sexy?ProductID=206910&amp;CatalogueType=OLS"/>
    <hyperlink ref="B220" r:id="rId82" display="https://www.victoriassecret.com/swimwear/push-up/neon-paisley-push-up-triangle-top-beach-sexy?ProductID=189711&amp;CatalogueType=OLS"/>
    <hyperlink ref="B244" r:id="rId83" display="https://www.victoriassecret.com/sale/clearancebras/demi-bra-the-t-shirt?ProductID=189150&amp;CatalogueType=OLS"/>
    <hyperlink ref="B243" r:id="rId84" display="https://www.victoriassecret.com/sale/swim/ruched-hipkini-beach-sexy?ProductID=222657&amp;CatalogueType=OLS"/>
    <hyperlink ref="B237" r:id="rId85" display="https://www.victoriassecret.com/clearance/swim/ruched-cheeky-bikini-bottom-pink?ProductID=196190&amp;CatalogueType=OLS"/>
    <hyperlink ref="B239" r:id="rId86" display="https://www.victoriassecret.com/clearance/panties/cheekini-panty-body-by-victoria?ProductID=168274&amp;CatalogueType=OLS"/>
    <hyperlink ref="B240" r:id="rId87" display="https://www.victoriassecret.com/clearance/panties/cheekini-panty-body-by-victoria?ProductID=168274&amp;CatalogueType=OLS"/>
    <hyperlink ref="B242" r:id="rId88" display="https://www.victoriassecret.com/clearance/bras/victorias-secret-darling-twist-front-push-up-bra?ProductID=228037&amp;CatalogueType=OLS"/>
    <hyperlink ref="B248" r:id="rId89" display="https://www.victoriassecret.com/sale/clothing/the-most-loved-yoga-legging?ProductID=228295&amp;CatalogueType=OLS"/>
    <hyperlink ref="B251" r:id="rId90" display="https://www.victoriassecret.com/sleepwear/new-arrivals/6-days-of-lacie-thong-panty-gift-set?ProductID=223326&amp;CatalogueType=OLS"/>
    <hyperlink ref="B245" r:id="rId91" display="https://www.victoriassecret.com/sale/vsx-sport/the-player-by-victoriarsquos-secret-racerback-sport-bra-victorias-secret-sport?ProductID=226442&amp;CatalogueType=OLS&amp;swatchImage=6Q7,"/>
  </hyperlinks>
  <printOptions/>
  <pageMargins left="0.7" right="0.7" top="0.75" bottom="0.75" header="0.3" footer="0.3"/>
  <pageSetup orientation="portrait" paperSize="9"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2015-02-05T15:07:38Z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