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TDSheet!$L$1:$L$316</definedName>
  </definedNames>
  <calcPr calcId="145621" refMode="R1C1"/>
</workbook>
</file>

<file path=xl/calcChain.xml><?xml version="1.0" encoding="utf-8"?>
<calcChain xmlns="http://schemas.openxmlformats.org/spreadsheetml/2006/main">
  <c r="L296" i="1" l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295" i="1"/>
  <c r="L268" i="1"/>
  <c r="L270" i="1"/>
  <c r="L271" i="1"/>
  <c r="L272" i="1"/>
  <c r="L273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67" i="1"/>
  <c r="L265" i="1"/>
  <c r="L264" i="1"/>
  <c r="L262" i="1"/>
  <c r="L259" i="1"/>
  <c r="L256" i="1"/>
  <c r="L255" i="1"/>
  <c r="L253" i="1"/>
  <c r="L247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30" i="1"/>
  <c r="L226" i="1"/>
  <c r="L227" i="1"/>
  <c r="L228" i="1"/>
  <c r="L225" i="1"/>
  <c r="L223" i="1"/>
  <c r="L221" i="1"/>
  <c r="L216" i="1"/>
  <c r="L217" i="1"/>
  <c r="L218" i="1"/>
  <c r="L219" i="1"/>
  <c r="L215" i="1"/>
  <c r="L212" i="1"/>
  <c r="L210" i="1"/>
  <c r="L209" i="1"/>
  <c r="L204" i="1"/>
  <c r="L205" i="1"/>
  <c r="L206" i="1"/>
  <c r="L207" i="1"/>
  <c r="L203" i="1"/>
  <c r="L201" i="1"/>
  <c r="L194" i="1"/>
  <c r="L196" i="1"/>
  <c r="L198" i="1"/>
  <c r="L193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3" i="1"/>
  <c r="L164" i="1"/>
  <c r="L165" i="1"/>
  <c r="L166" i="1"/>
  <c r="L167" i="1"/>
  <c r="L168" i="1"/>
  <c r="L169" i="1"/>
  <c r="L170" i="1"/>
  <c r="L126" i="1"/>
  <c r="L115" i="1"/>
  <c r="L116" i="1"/>
  <c r="L117" i="1"/>
  <c r="L118" i="1"/>
  <c r="L119" i="1"/>
  <c r="L120" i="1"/>
  <c r="L121" i="1"/>
  <c r="L122" i="1"/>
  <c r="L114" i="1"/>
  <c r="L105" i="1"/>
  <c r="L106" i="1"/>
  <c r="L107" i="1"/>
  <c r="L108" i="1"/>
  <c r="L109" i="1"/>
  <c r="L110" i="1"/>
  <c r="L111" i="1"/>
  <c r="L112" i="1"/>
  <c r="L104" i="1"/>
  <c r="L102" i="1"/>
  <c r="L101" i="1"/>
  <c r="L98" i="1"/>
  <c r="L78" i="1"/>
  <c r="L76" i="1"/>
  <c r="L75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2" i="1"/>
  <c r="E273" i="1" l="1"/>
  <c r="E125" i="1"/>
  <c r="E139" i="1"/>
  <c r="E126" i="1"/>
  <c r="E129" i="1"/>
  <c r="E289" i="1"/>
  <c r="E175" i="1"/>
  <c r="E160" i="1"/>
  <c r="E122" i="1"/>
  <c r="E281" i="1"/>
  <c r="E5" i="1"/>
  <c r="E79" i="1"/>
  <c r="E217" i="1"/>
  <c r="E18" i="1"/>
  <c r="E117" i="1"/>
  <c r="E114" i="1"/>
  <c r="E297" i="1"/>
  <c r="E86" i="1"/>
  <c r="E250" i="1"/>
  <c r="E27" i="1"/>
  <c r="E50" i="1"/>
  <c r="E143" i="1"/>
  <c r="E264" i="1"/>
  <c r="E201" i="1"/>
  <c r="E158" i="1"/>
  <c r="E190" i="1"/>
  <c r="E97" i="1"/>
  <c r="E10" i="1"/>
  <c r="E233" i="1"/>
  <c r="E226" i="1"/>
  <c r="E241" i="1"/>
  <c r="E219" i="1"/>
  <c r="E102" i="1"/>
  <c r="E168" i="1"/>
  <c r="E136" i="1"/>
  <c r="E78" i="1"/>
  <c r="E245" i="1"/>
  <c r="E214" i="1"/>
  <c r="E49" i="1"/>
  <c r="E42" i="1"/>
  <c r="E66" i="1"/>
  <c r="E311" i="1"/>
  <c r="E103" i="1"/>
  <c r="E238" i="1"/>
  <c r="E227" i="1"/>
  <c r="E174" i="1"/>
  <c r="E73" i="1"/>
  <c r="E8" i="1"/>
  <c r="E59" i="1"/>
  <c r="E62" i="1"/>
  <c r="E77" i="1"/>
  <c r="E150" i="1"/>
  <c r="E218" i="1"/>
  <c r="E246" i="1"/>
  <c r="E38" i="1"/>
  <c r="E244" i="1"/>
  <c r="E141" i="1"/>
  <c r="E312" i="1"/>
  <c r="E96" i="1"/>
  <c r="E109" i="1"/>
  <c r="E57" i="1"/>
  <c r="E298" i="1"/>
  <c r="E91" i="1"/>
  <c r="E72" i="1"/>
  <c r="E167" i="1"/>
  <c r="E166" i="1"/>
  <c r="E17" i="1"/>
  <c r="E304" i="1"/>
  <c r="E210" i="1"/>
  <c r="E189" i="1"/>
  <c r="E34" i="1"/>
  <c r="E260" i="1"/>
  <c r="E146" i="1"/>
  <c r="E144" i="1"/>
  <c r="E284" i="1"/>
  <c r="E12" i="1"/>
  <c r="E95" i="1"/>
  <c r="E52" i="1"/>
  <c r="E183" i="1"/>
  <c r="E22" i="1"/>
  <c r="E101" i="1"/>
  <c r="E265" i="1"/>
  <c r="E2" i="1"/>
  <c r="E135" i="1"/>
  <c r="E161" i="1"/>
  <c r="E220" i="1"/>
  <c r="E200" i="1"/>
  <c r="E199" i="1"/>
  <c r="E235" i="1"/>
  <c r="E3" i="1"/>
  <c r="E188" i="1"/>
  <c r="E104" i="1"/>
  <c r="E116" i="1"/>
  <c r="E132" i="1"/>
  <c r="E162" i="1"/>
  <c r="E180" i="1"/>
  <c r="E216" i="1"/>
  <c r="E90" i="1"/>
  <c r="E85" i="1"/>
  <c r="E63" i="1"/>
  <c r="E280" i="1"/>
  <c r="E192" i="1"/>
  <c r="E207" i="1"/>
  <c r="E76" i="1"/>
  <c r="E295" i="1"/>
  <c r="E224" i="1"/>
  <c r="E137" i="1"/>
  <c r="E138" i="1"/>
  <c r="E187" i="1"/>
  <c r="E111" i="1"/>
  <c r="E55" i="1"/>
  <c r="E232" i="1"/>
  <c r="E51" i="1"/>
  <c r="E231" i="1"/>
  <c r="E131" i="1"/>
  <c r="E71" i="1"/>
  <c r="E98" i="1"/>
  <c r="E290" i="1"/>
  <c r="E75" i="1"/>
  <c r="E251" i="1"/>
  <c r="E259" i="1"/>
  <c r="E25" i="1"/>
  <c r="E223" i="1"/>
  <c r="E105" i="1"/>
  <c r="E133" i="1"/>
  <c r="E173" i="1"/>
  <c r="E237" i="1"/>
  <c r="E89" i="1"/>
  <c r="E121" i="1"/>
  <c r="E7" i="1"/>
  <c r="E6" i="1"/>
  <c r="E170" i="1"/>
  <c r="E164" i="1"/>
  <c r="E148" i="1"/>
  <c r="E156" i="1"/>
  <c r="E41" i="1"/>
  <c r="E186" i="1"/>
  <c r="E142" i="1"/>
  <c r="E313" i="1"/>
  <c r="E147" i="1"/>
  <c r="E299" i="1"/>
  <c r="E30" i="1"/>
  <c r="E113" i="1"/>
  <c r="E277" i="1"/>
  <c r="E130" i="1"/>
  <c r="E242" i="1"/>
  <c r="E155" i="1"/>
  <c r="E84" i="1"/>
  <c r="E272" i="1"/>
  <c r="E181" i="1"/>
  <c r="E222" i="1"/>
  <c r="E37" i="1"/>
  <c r="E40" i="1"/>
  <c r="E257" i="1"/>
  <c r="E94" i="1"/>
  <c r="E287" i="1"/>
  <c r="E300" i="1"/>
  <c r="E128" i="1"/>
  <c r="E172" i="1"/>
  <c r="E149" i="1"/>
  <c r="E309" i="1"/>
  <c r="E307" i="1"/>
  <c r="E202" i="1"/>
  <c r="E211" i="1"/>
  <c r="E288" i="1"/>
  <c r="E266" i="1"/>
  <c r="E239" i="1"/>
  <c r="E182" i="1"/>
  <c r="E268" i="1"/>
  <c r="E83" i="1"/>
  <c r="E61" i="1"/>
  <c r="E60" i="1"/>
  <c r="E221" i="1"/>
  <c r="E254" i="1"/>
  <c r="E247" i="1"/>
  <c r="E276" i="1"/>
  <c r="E108" i="1"/>
  <c r="E70" i="1"/>
  <c r="E134" i="1"/>
  <c r="E64" i="1"/>
  <c r="E165" i="1"/>
  <c r="E36" i="1"/>
  <c r="E39" i="1"/>
  <c r="E209" i="1"/>
  <c r="E263" i="1"/>
  <c r="E145" i="1"/>
  <c r="E99" i="1"/>
  <c r="E20" i="1"/>
  <c r="E120" i="1"/>
  <c r="E171" i="1"/>
  <c r="E197" i="1"/>
  <c r="E228" i="1"/>
  <c r="E215" i="1"/>
  <c r="E58" i="1"/>
  <c r="E303" i="1"/>
  <c r="E305" i="1"/>
  <c r="E248" i="1"/>
  <c r="E28" i="1"/>
  <c r="E314" i="1"/>
  <c r="E315" i="1"/>
  <c r="E255" i="1"/>
  <c r="E93" i="1"/>
  <c r="E230" i="1"/>
  <c r="E279" i="1"/>
  <c r="E179" i="1"/>
  <c r="E178" i="1"/>
  <c r="E275" i="1"/>
  <c r="E82" i="1"/>
  <c r="E4" i="1"/>
  <c r="E308" i="1"/>
  <c r="E67" i="1"/>
  <c r="E35" i="1"/>
  <c r="E54" i="1"/>
  <c r="E267" i="1"/>
  <c r="E271" i="1"/>
  <c r="E262" i="1"/>
  <c r="E249" i="1"/>
  <c r="E46" i="1"/>
  <c r="E285" i="1"/>
  <c r="E283" i="1"/>
  <c r="E115" i="1"/>
  <c r="E229" i="1"/>
  <c r="E213" i="1"/>
  <c r="E48" i="1"/>
  <c r="E47" i="1"/>
  <c r="E195" i="1"/>
  <c r="E316" i="1"/>
  <c r="E26" i="1"/>
  <c r="E196" i="1"/>
  <c r="E92" i="1"/>
  <c r="E53" i="1"/>
  <c r="E286" i="1"/>
  <c r="E163" i="1"/>
  <c r="E236" i="1"/>
  <c r="E206" i="1"/>
  <c r="E45" i="1"/>
  <c r="E293" i="1"/>
  <c r="E140" i="1"/>
  <c r="E100" i="1"/>
  <c r="E21" i="1"/>
  <c r="E194" i="1"/>
  <c r="E169" i="1"/>
  <c r="E270" i="1"/>
  <c r="E44" i="1"/>
  <c r="E252" i="1"/>
  <c r="E65" i="1"/>
  <c r="E269" i="1"/>
  <c r="E31" i="1"/>
  <c r="E177" i="1"/>
  <c r="E176" i="1"/>
  <c r="E296" i="1"/>
  <c r="E292" i="1"/>
  <c r="E119" i="1"/>
  <c r="E198" i="1"/>
  <c r="E205" i="1"/>
  <c r="E88" i="1"/>
  <c r="E69" i="1"/>
  <c r="E81" i="1"/>
  <c r="E15" i="1"/>
  <c r="E157" i="1"/>
  <c r="E282" i="1"/>
  <c r="E203" i="1"/>
  <c r="E185" i="1"/>
  <c r="E152" i="1"/>
  <c r="E43" i="1"/>
  <c r="E258" i="1"/>
  <c r="E106" i="1"/>
  <c r="E154" i="1"/>
  <c r="E278" i="1"/>
  <c r="E118" i="1"/>
  <c r="E80" i="1"/>
  <c r="E16" i="1"/>
  <c r="E191" i="1"/>
  <c r="E261" i="1"/>
  <c r="E208" i="1"/>
  <c r="E294" i="1"/>
  <c r="E56" i="1"/>
  <c r="E274" i="1"/>
  <c r="E243" i="1"/>
  <c r="E123" i="1"/>
  <c r="E225" i="1"/>
  <c r="E127" i="1"/>
  <c r="E112" i="1"/>
  <c r="E11" i="1"/>
  <c r="E74" i="1"/>
  <c r="E32" i="1"/>
  <c r="E184" i="1"/>
  <c r="E33" i="1"/>
  <c r="E193" i="1"/>
  <c r="E87" i="1"/>
  <c r="E256" i="1"/>
  <c r="E306" i="1"/>
  <c r="E23" i="1"/>
  <c r="E24" i="1"/>
  <c r="E159" i="1"/>
  <c r="E204" i="1"/>
  <c r="E124" i="1"/>
  <c r="E19" i="1"/>
  <c r="E29" i="1"/>
  <c r="E107" i="1"/>
  <c r="E234" i="1"/>
  <c r="E253" i="1"/>
  <c r="E212" i="1"/>
  <c r="E240" i="1"/>
  <c r="E68" i="1"/>
  <c r="E110" i="1"/>
</calcChain>
</file>

<file path=xl/sharedStrings.xml><?xml version="1.0" encoding="utf-8"?>
<sst xmlns="http://schemas.openxmlformats.org/spreadsheetml/2006/main" count="894" uniqueCount="261">
  <si>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</si>
  <si>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</si>
  <si>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</si>
  <si>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</si>
  <si>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</si>
  <si>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</si>
  <si>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</si>
  <si>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Цена,
руб.</t>
  </si>
  <si>
    <t>Нет Фото</t>
  </si>
  <si>
    <t>Корзина плетеная (ива), 31х31хН10/31см</t>
  </si>
  <si>
    <t>Коричневый</t>
  </si>
  <si>
    <t>Корзина плетеная (бамбук), 30х22xH13/49см</t>
  </si>
  <si>
    <t>Оранжевый</t>
  </si>
  <si>
    <t>Набор корзин плетеных (ива), 48x35xH42/81см, 40x28xH40/75см, 2шт.</t>
  </si>
  <si>
    <t>Натуральный</t>
  </si>
  <si>
    <t>Набор корзин плетеных (ива), 38x31xH13/35см, 31x24xH11/29см, 25x18xH10/23см, 3шт.</t>
  </si>
  <si>
    <t>Набор корзин плетеных (ива), 61x34xH15/53см, 49x29xH12/47см, 41x22xH11/40см, 3шт.</t>
  </si>
  <si>
    <t>Серый</t>
  </si>
  <si>
    <t>Набор корзин плетеных (ива), 45x37xH21/56см, 38x29xH18/47см, 31x23xH15/39см, 3шт.</t>
  </si>
  <si>
    <t>Корзина плетеная (ива), 26x19xH12/46см</t>
  </si>
  <si>
    <t>Белый</t>
  </si>
  <si>
    <t>Кашпо плетеное (мох, трава), 12х7.5хН19см</t>
  </si>
  <si>
    <t>Зеленый</t>
  </si>
  <si>
    <t>Кашпо плетеное (ива) Лейка, D22хН17см</t>
  </si>
  <si>
    <t>Корзина плетеная (ива), D19xН10/36см</t>
  </si>
  <si>
    <t>Набор корзин плетеных (ива), 29х21хН16см, 22х16хН11cм, 18х13хН8см, 3шт.</t>
  </si>
  <si>
    <t>Набор кашпо плетеных (ива), D19xH15см, D15xH13.5см, D11xH12см, 3шт.</t>
  </si>
  <si>
    <t>Кашпо плетеное (ива), 25x19xH16см</t>
  </si>
  <si>
    <t>Кашпо плетеное (ива), 24x20xH15см</t>
  </si>
  <si>
    <t>Набор подносов плетеных (ива), 47х38хН5/40см, 42х33хН4/32см, 36х28хН4/26, 3шт.</t>
  </si>
  <si>
    <t>Набор корзин плетеных (ива), D19xH9/24см, D14xH8/20см, D10xH7/16см, 3шт.</t>
  </si>
  <si>
    <t>Корзина плетеная (бамбук), D23xH17/53см</t>
  </si>
  <si>
    <t>Набор корзин плетеных (ива),  37xH14/35см, 28xH12/30см, 20xH10/25см, 3шт.</t>
  </si>
  <si>
    <t>Кашпо плетеное (ротанг), 18х9.5хН25см</t>
  </si>
  <si>
    <t>Набор корзин плетеных (бамбук), D19xH9/32см, D22xH9.5/34см, D25xH10/36см, 3шт.</t>
  </si>
  <si>
    <t>Желтый</t>
  </si>
  <si>
    <t>Кашпо плетеное (ротанг), 15х8.5хН22см</t>
  </si>
  <si>
    <t>Набор кашпо (мох), 23X23XH12, 18X18XH10, 13X13XH8</t>
  </si>
  <si>
    <t>Корзина плетеная (бамбук), D13xH9.5/28см</t>
  </si>
  <si>
    <t>Кашпо из коры Ф17</t>
  </si>
  <si>
    <t>Корзина плетеная (ива), 33х25хН15/30см</t>
  </si>
  <si>
    <t>Корзина плетеная (ива), D25xH14/52см</t>
  </si>
  <si>
    <t>Набор корзин плетеных (ива), 42xH15/39см, 35xH13/34см, 29xH12/29см, 3шт.</t>
  </si>
  <si>
    <t>Корзина плетеная (ива), D17xН9/25см</t>
  </si>
  <si>
    <t>Набор корзин плетеных (ива), 50x30xH16/32см, 41.5x24xH13/26см, 33x18xH10/20см, 3шт.</t>
  </si>
  <si>
    <t>Набор корзин плетеных (ива), D29xH16/40см, D25xH15/35см, D21xH14/30см, 3шт.</t>
  </si>
  <si>
    <t>Кашпо плетеное Чашка (мох, трава), 26х20хН14см</t>
  </si>
  <si>
    <t>Набор корзин плетеных (ива), D61xH21/55см, D52xH18/48см, D44xH16/43см, 3шт.</t>
  </si>
  <si>
    <t>Набор корзин плетеных (ива), 31х24хH11/30см, 26.5x19.5xH10.5/26см, 22x15xH9/22см, 3 шт.</t>
  </si>
  <si>
    <t>выбеленный</t>
  </si>
  <si>
    <t>Набор корзин плетеных (ива), D23xН13/45см, D19xН11.5/41см, D15xН10/38см, 3 шт.</t>
  </si>
  <si>
    <t>Набор корзин плетеных (бамбук), D20xH11/35см, D22xH12/37см, D26xH13/38см, 3шт.</t>
  </si>
  <si>
    <t>Кашпо кружевное(хлопок),12 ХH 9,5 X 18 см</t>
  </si>
  <si>
    <t>Корзина плетеная (бамбук), D19xH5см</t>
  </si>
  <si>
    <t>Корзина плетеная (ива), 37x31xH12/30см</t>
  </si>
  <si>
    <t>Набор корзин плетеных (ива), D32xH13/36см, D27xH11/33см, D23xH10/30см, 3шт.</t>
  </si>
  <si>
    <t>Набор кашпо плетеных (ива), 25x25xH11см, 20x20xH9см, 15x15xH8см, 3шт.</t>
  </si>
  <si>
    <t>Корзина плетеная (ива), 25x19xH18/48см</t>
  </si>
  <si>
    <t>Набор корзин плетеных (ива), D23xH14/32см, D19xH12/28см, 2шт.</t>
  </si>
  <si>
    <t>Кашпо плетеное (сизаль), 20x14xH10/15.5</t>
  </si>
  <si>
    <t>Розовый</t>
  </si>
  <si>
    <t>Набор кашпо (мох), 29X20XH12, 24X16XH10, 18X12XH8</t>
  </si>
  <si>
    <t>Набор корзин плетеных (ива), 29х17хН15см, 26х14хН13см, 2шт.</t>
  </si>
  <si>
    <t>Набор корзин плетеных (ива), D33хН13/35см, D29хН11/30см, D23хН10/26см, 3шт.</t>
  </si>
  <si>
    <t>Набор кашпо плетеных (ива), 48х35xH15см, 30х28xH14см, 30х12xH13см, 25х22xH11см, 4шт.</t>
  </si>
  <si>
    <t>Кашпо кружевное(хлопок),12 X H9,5 X 18 см</t>
  </si>
  <si>
    <t>Набор корзин плетеных (ива), 30X26XH20/47см, 25X20XH18/42см, 2шт.</t>
  </si>
  <si>
    <t>Набор корзин плетеных (ива), 24x24xH18/59см, 18x18xH15/52см, 2шт.</t>
  </si>
  <si>
    <t>Корзина плетеная (ива), 40x30xH15/45см</t>
  </si>
  <si>
    <t>Набор корзин плетеных (ива), D45xH19/53см, D38xH16/46см, D29xH14/40см, 3шт.</t>
  </si>
  <si>
    <t>Набор корзин плетеных (ива, осина), 42x30xH14/48см, 35x24xH13/41см, 29x19xH11/35см, 3шт.</t>
  </si>
  <si>
    <t>Набор корзин плетеных (бамбук), 22х18xH10/34см, 24х19xH10/36см, 27х21xH10/38см, 3шт.</t>
  </si>
  <si>
    <t>Кашпо плетеное (ротанг), 15х7.5хН19см</t>
  </si>
  <si>
    <t>Набор корзин плетеных (ива), D28хН12/45см, D23xH10.5/40см, D18xH9/35см, 3шт.</t>
  </si>
  <si>
    <t>Корзина для вьющихся растений малая (ива), D22xH10/80см</t>
  </si>
  <si>
    <t>Набор корзин плетеных (ива), 60x50xH24/54см, 53x42xH22/50см, 45x35xH20/45см, 3шт.</t>
  </si>
  <si>
    <t>Оражевый</t>
  </si>
  <si>
    <t>Набор кашпо (мох), 35X17XH13, 27X13XH10</t>
  </si>
  <si>
    <t>Набор корзин плетеных (ива), D28хН15/48см, D22хН13/42cм, D16хН11/36см, 3шт.</t>
  </si>
  <si>
    <t>Набор корзин (ива)53xH23/55</t>
  </si>
  <si>
    <t>Набор корзин плетеных (ива), D44/49xH17/23см, D39/45xH15/21см, D34/39xH13/18см</t>
  </si>
  <si>
    <t>Набор корзин плетеных (ротанг), 93X33X62/16S/3</t>
  </si>
  <si>
    <t>Набор корзин плетеных (ива),  41x31xH14/38см, 34x25xH12/32см, 28x20xH10.5/27см, 3шт.</t>
  </si>
  <si>
    <t>Кашпо плетеное (ива) Чашка, D22хН18см</t>
  </si>
  <si>
    <t>Корзина плетеная (ива), 23x18xН9/24см</t>
  </si>
  <si>
    <t>Корзина подарочная круглая MIX, D27xH10/40см</t>
  </si>
  <si>
    <t>Набор корзин плетеных (ива), D50xH19/49см, D41xH16.5/42см, D33xH13.5/35см, 3шт.</t>
  </si>
  <si>
    <t>Сиреневый</t>
  </si>
  <si>
    <t>Набор корзин плетеных (ива), 30х20хН15см, 26х16хН13см, 2шт.</t>
  </si>
  <si>
    <t>Набор корзин плетеных (ива), 46x31xH14/47см, 38x26xH12/41см, 30x20xH10/35см, 3шт.</t>
  </si>
  <si>
    <t>Набор кашпо плетеных, 31х16х11см, 27х14х9см, 21х11х8см, 3шт.</t>
  </si>
  <si>
    <t>Набор корзин плетеных (ива), D35xH16/36см, D27xH13/27см, 2шт.</t>
  </si>
  <si>
    <t>Кашпо плетеное Чашка (мох, трава), 19х14хН10см</t>
  </si>
  <si>
    <t>Корзина плетеная (бамбук), D26xH11/48см</t>
  </si>
  <si>
    <t>Набор корзин плетеных (ива), 20x15xH9/20см, 16x12xH8/16, 2шт.</t>
  </si>
  <si>
    <t>Кашпо плетеное (ива), D33xH20см</t>
  </si>
  <si>
    <t>Поднос овальный с продольной ручкой №4 (ива), 30x40xH10/45см</t>
  </si>
  <si>
    <t>Набор корзин плетеных (ива), 19xH14/30см, 14xH13/28см, 2шт.</t>
  </si>
  <si>
    <t>Кашпо плетеное (сизаль), 26xD13xH12</t>
  </si>
  <si>
    <t>Набор корзин плетеных (ива), 38х30х14х35см, 3 шт.</t>
  </si>
  <si>
    <t>Набор корзин плетеных (ива), 43х29х16xH11/34см, 37x23.5x9.5xH14/29см, 31x18x8xH12/24см, 3 шт.</t>
  </si>
  <si>
    <t>Кашпо из окаренной ивы</t>
  </si>
  <si>
    <t>Корзина плетеная (ива), 36x27xH15/54см</t>
  </si>
  <si>
    <t>Набор корзин плетеных (ива), D34XH25/55см, D26XH20/46см, 2шт</t>
  </si>
  <si>
    <t>Набор корзин плетеных (ива), D35xH14/34см, D28.5xH12/29см, D22xH10/24см, 3шт.</t>
  </si>
  <si>
    <t>Набор корзин плетеных (ива), 55х44хH18/47см, 47x37xH16/41см, 39x30xH14/35см, 3 шт.</t>
  </si>
  <si>
    <t>Набор корзин плетеных (ива), D24xH22/70см, D19xH12/65см, 2шт.</t>
  </si>
  <si>
    <t>Набор корзин плетеных (ива), D28xH19/61см, D22xH16/55см, 2шт.</t>
  </si>
  <si>
    <t>Кашпо плетеное Чашка (мох, трава), 23х17хН12см</t>
  </si>
  <si>
    <t>зеленый\светло-коричневый</t>
  </si>
  <si>
    <t>Кашпо плетеное (сизаль), 16x11xH10/21</t>
  </si>
  <si>
    <t>Корзина Лада, 20х32хH9-12/40см</t>
  </si>
  <si>
    <t>Набор подносов плетеных (ива), 50х45хН4/40см, 45х39хН4/33см, 40х33хН3.5/28, 3шт.</t>
  </si>
  <si>
    <t>Кашпо (береза)</t>
  </si>
  <si>
    <t>Корзина плетеная (бамбук), D21/13xH14/29см</t>
  </si>
  <si>
    <t>Набор корзин плетеных (ива), D30xH18/55см, D25xH16/50см, D20xH14/45см, 3шт.</t>
  </si>
  <si>
    <t>Набор корзин плетеных (ива), 44x29xH17/32, 37x24xH15,5/28, 30x19xH14/23</t>
  </si>
  <si>
    <t>Набор корзин плетеных (ива), D13xH7/15см, D9xH6/12см, 2шт.</t>
  </si>
  <si>
    <t>Поднос овальный с продольной ручкой №3 (ива), 25x35xH9/40</t>
  </si>
  <si>
    <t>Поднос овальный с продольной ручкой №1 (ива), 15x20xH7/30</t>
  </si>
  <si>
    <t>Кашпо плетеное (мох), 22X22XH17</t>
  </si>
  <si>
    <t>Набор корзин плетеных (ива), 54х42х18х48см, 3 шт.</t>
  </si>
  <si>
    <t>Набор корзин(ива),17,5 X H16 см</t>
  </si>
  <si>
    <t>Набор корзин(ива), 21 XH 27 X 27см ,14 X H20 X 18 см</t>
  </si>
  <si>
    <t>Корзина (ива)</t>
  </si>
  <si>
    <t>Плита из бересты</t>
  </si>
  <si>
    <t>Набор корзин плетеных (ива), 39x29xH13/33см, 34x24xH12/28см, 29x19xH11/23см, 3шт.</t>
  </si>
  <si>
    <t>Набор корзин плетеных (ива), 43x38xH18/36см, 36x29xH15/32см, 2шт.</t>
  </si>
  <si>
    <t>Набор корзин плетеных (ива), 21x21xH17/57см, 18x18xH16/51см, 2шт.</t>
  </si>
  <si>
    <t>Набор корзин плетеных (бамбук), 13x13xH7/30см, 17x17xH8/31см, 19x19xH9/32см, 3шт.</t>
  </si>
  <si>
    <t>Кашпо плетеное (ива) Чашка, D14хН12см</t>
  </si>
  <si>
    <t>Корзина плетеная (ива), 22x17xН9/40см</t>
  </si>
  <si>
    <t>Корзина подарочная овальная с лыком (ива), 20x32xH10/40см</t>
  </si>
  <si>
    <t>Набор корзин плетеных (ива), D24хH11/28см, D20xH10/24см, D15xH9/20см, 3 шт.</t>
  </si>
  <si>
    <t>Набор корзин плетеных (ива), 33x26xH14/32см, 27.5x21.5xH12/27см, 22x17xH10/22см, 3шт.</t>
  </si>
  <si>
    <t>Кашпо плетеное (сизаль), 18xD13xH12</t>
  </si>
  <si>
    <t>Набор корзин (ива)23x18x11H26</t>
  </si>
  <si>
    <t>Корзина (ива)50x30x12Hx35</t>
  </si>
  <si>
    <t>Корзина плетеная (ива), D30хН13/32см</t>
  </si>
  <si>
    <t>Набор корзин плетеных (ива), 54х19хН14/34см, 45х14хН12/31cм, 35х11хН10/26см,3шт.</t>
  </si>
  <si>
    <t>Набор корзин плетеных (ива), 63x63xH22/58см, 54x54xH20/52см, 46x46xH18/45см, 3шт.</t>
  </si>
  <si>
    <t>Набор корзин плетеных (ива), 41x29xH15/46см, 35x24xH13/40см, 29x20xH12/36см, 3шт.</t>
  </si>
  <si>
    <t>Корзина (ива)19х19х11H27</t>
  </si>
  <si>
    <t>Корзина (ива)21x121x11H25</t>
  </si>
  <si>
    <t>Набор корзин плетеных (ива), D28xH20/54см, D22xH18/47см, 2шт.</t>
  </si>
  <si>
    <t>Набор корзин плетеных (бамбук), D18xH9/34см, D20xH9/35см, D23xH11/36см, 3шт.</t>
  </si>
  <si>
    <t>Фиолетовый</t>
  </si>
  <si>
    <t>Набор корзин плетеных (ива), 47x34xH11/32см, 37x26xH15/25см, 2шт.</t>
  </si>
  <si>
    <t>Набор корзин плетеных (ива), D28xH14/49см, D23.5xH12.5/45см, D19xH11/41см, D15xH9/37см, 4 шт.</t>
  </si>
  <si>
    <t>Набор корзин плетеных (ива), D38хН15/37см, D34xH12,5/32см, D24xH10/27см, 3шт.</t>
  </si>
  <si>
    <t>Набор корзин плетеных (ива), 35х35хH15/38см, 29x29xH13/34см, 24x24xH11/30см, 3 шт.</t>
  </si>
  <si>
    <t>Набор корзин плетеных (ива), 27x23xH14/33см, 23x18xH12/28см, 19x13xH10/23см, 3шт.</t>
  </si>
  <si>
    <t>Корзина(ива),25 X H11 X 31см</t>
  </si>
  <si>
    <t>Кашпо из неокаренной ивы</t>
  </si>
  <si>
    <t>Набор корзин плетеных (мох, трава), 20х20хН30см, 17x17xH26см, 13.5x13.5xH22см (3 шт.)</t>
  </si>
  <si>
    <t>Набор корзин плетеных (ива), D36xH16/37, D30xH14/32, D23xH12/27</t>
  </si>
  <si>
    <t>Набор корзин плетеных (ива), D20хH10/24см, D15.5xH9/20см, 2 шт.</t>
  </si>
  <si>
    <t>Набор корзин плетеных (ива), 41х31хH15/36см, 35x25xH13.5/31см, 30x19xH12/26см, 3 шт.</t>
  </si>
  <si>
    <t>Набор корзин плетеных (бамбук), 30x13xH15/36см, 34x14xH15/38см, 36x15xH16/39см, 3шт.</t>
  </si>
  <si>
    <t>Набор кашпо плетеных (ива), 29x22xH10см, 24x17xH9см, 2шт.</t>
  </si>
  <si>
    <t>Набор корзин плетеных (ива), 49x39xH13/50см, 41x30xH10/43см, 35x24xH9/38см, 3шт.</t>
  </si>
  <si>
    <t>Корзина плетеная (ива), D25xH21/70см</t>
  </si>
  <si>
    <t>Корзина плетеная (ива), 33х26хH11/38см</t>
  </si>
  <si>
    <t>Кашпо плетеное (мох, трава), 15х8.5хН22см</t>
  </si>
  <si>
    <t>Набор корзин плетеных (мох, лист), 23х17хН23см, 20x14xH19.5см, 17x11xH16.5см (3 шт.)</t>
  </si>
  <si>
    <t>зеленый\коричневый</t>
  </si>
  <si>
    <t>Корзина цветочная Шляпа №5 (ива), 34x43xH13/55см</t>
  </si>
  <si>
    <t>Поднос круглый с одной ручкой №4 (ива), D35xH10/40см</t>
  </si>
  <si>
    <t>Корзина подарочная овальная (ива), 20x32xH10/40см</t>
  </si>
  <si>
    <t>Красный</t>
  </si>
  <si>
    <t>Набор кашпо плетеных (ива), 43х13xH14см, 38х38xH12см, 32х24xH10см, 3шт.</t>
  </si>
  <si>
    <t>Корзина(ива),20 XH 16 X 20 см</t>
  </si>
  <si>
    <t>Набор корзин (ива)</t>
  </si>
  <si>
    <t>Набор корзин (ива)60x74xH23/55</t>
  </si>
  <si>
    <t>Кашпо (водный гиацинт)</t>
  </si>
  <si>
    <t>Корзина плетеная (ива), D15хН10/19см</t>
  </si>
  <si>
    <t>Набор корзин плетеных (ива), 46x38xH14/54см, 40x33xH13/45см, 34x27xH12/40см, 28x22xH11/33см, 4шт.</t>
  </si>
  <si>
    <t>Корзина плетеная (ива), D30xH15/30см</t>
  </si>
  <si>
    <t>Корзина плетеная (ива), 25.5x11.5xH25.5см</t>
  </si>
  <si>
    <t>Набор корзин плетеных (ива), 41х31хН40см, 35х25хН35cм, 29х20хН30см, 3шт.</t>
  </si>
  <si>
    <t>Кашпо плетеное (ива), D15xH17см</t>
  </si>
  <si>
    <t>Набор корзин плетеных (ива), D23xH9/26см, D18xH8/22см, 2 шт.</t>
  </si>
  <si>
    <t>Набор корзин плетеных (ива), 58х47х21хH16/50см, 49x38x18xH13.5/44см, 40x29x15xH11/38см, 3 шт.</t>
  </si>
  <si>
    <t>Натуральный+розовый</t>
  </si>
  <si>
    <t>Набор корзин плетеных (ива), D41хН37/84см, D36хН32/73см, D30хН28/63см, 3шт.</t>
  </si>
  <si>
    <t>Корзина плетеная (ива), 20х15хН10/19см</t>
  </si>
  <si>
    <t>Набор корзин плетеных (ива), 44x38xH16/58см, 39x33xH14/53см, 34x28xH12/48см, 3шт.</t>
  </si>
  <si>
    <t>Кашпо плетеное Чайник, 25х14хН10см</t>
  </si>
  <si>
    <t>Корзина плетеная (ива), 32x22хH15/27см</t>
  </si>
  <si>
    <t>Корзина подарочная круглая (ива), D27xH10/40см</t>
  </si>
  <si>
    <t>Корзина подарочная круглая  с лыком (ива), D27xH10/40см</t>
  </si>
  <si>
    <t>Набор корзин плетеных (ива), 41х34хH15/37см, 36x29xH13.5/32/5см, 32x24xH12/28 см, 3 шт.</t>
  </si>
  <si>
    <t>Набор корзин плетеных (ива),29x24xH9/26см, 25.5x20.5xH8/21см, 22x17xH7/16см, 3шт.</t>
  </si>
  <si>
    <t>Натуральный+зеленый</t>
  </si>
  <si>
    <t>Корзина (ива)25x19x11H23</t>
  </si>
  <si>
    <t>Кашпо из бересты</t>
  </si>
  <si>
    <t>Набор кашпо плетеных,  D20xH11см, 3шт.</t>
  </si>
  <si>
    <t>Корзина плетеная (ива), 24x17хH12/21см</t>
  </si>
  <si>
    <t>Желоб из коры, 25xH12-15</t>
  </si>
  <si>
    <t>Набор корзин плетеных (ива), 45х27хН33см, 38х23хН28cм, 33х18хН24см, 3шт.</t>
  </si>
  <si>
    <t>Набор корзин плетеных (ива), 24х24хH13/33см, 20x20xH11.5/29см, 16x16xH10/25см, 3 шт.</t>
  </si>
  <si>
    <t>Набор корзин плетеных (ива), 25х19хH10/24см, 20x14xH8.5/20см, 2 шт.</t>
  </si>
  <si>
    <t>Набор корзин плетеных (ива), 40х31хH18/37см, 34x25xH16/32см, 2 шт.</t>
  </si>
  <si>
    <t>Набор кашпо плетеных (ива), D39xH14см, D34xH12см, D29xH10см, 3шт.</t>
  </si>
  <si>
    <t>Корзина плетеная,16ХH15 см</t>
  </si>
  <si>
    <t>Желоб из коры</t>
  </si>
  <si>
    <t>Набор корзин плетеных (ива), D27XH16X52см, D22xH14x47см, 2шт.</t>
  </si>
  <si>
    <t>Корзина плетеная (ива), 23х14хН16/32см</t>
  </si>
  <si>
    <t>Кашпо плетеное (ива), 11xH12см</t>
  </si>
  <si>
    <t>Кашпо плетеное Чайник, 27х13хН11см</t>
  </si>
  <si>
    <t>Кашпо из коры, D10-13xH10-12</t>
  </si>
  <si>
    <t>Набор корзин плетеных (ива), D34хН26см, D27хН23см, D19хН20см, 3шт.</t>
  </si>
  <si>
    <t>Корзина подарочная овальная с лыком (ива), 18x30xH13/30см</t>
  </si>
  <si>
    <t>Корзина цветочная Шляпа №3 (ива), 18x25xH13/45см</t>
  </si>
  <si>
    <t>Кашпо плетеное (ротанг, мох), D18хН30см</t>
  </si>
  <si>
    <t>коричневый\зеленый</t>
  </si>
  <si>
    <t>Набор корзин плетеных (ива), 35х25хН15см, 23х15хН12см, 2шт.</t>
  </si>
  <si>
    <t>Набор корзин(ива),17 X H13,5 X 31 см ,  15 X H12 X 26 см</t>
  </si>
  <si>
    <t>Кашпо кружевное(хлопок),15 XH 13,5 см</t>
  </si>
  <si>
    <t>Набор корзин (ива)32x32x24H55</t>
  </si>
  <si>
    <t>Набор корзин плетеных (ротанг), 92X47X73/10S/3</t>
  </si>
  <si>
    <t>Набор корзин плетеных (ива, осина), D36xH18/48см, D31xH15/41см, D25xH12/35см, 3шт.</t>
  </si>
  <si>
    <t>Кашпо плетеное Чашка 18х14хН10см</t>
  </si>
  <si>
    <t>Корзина плетеная (ива), 13x13xН8/22см</t>
  </si>
  <si>
    <t>Поднос круглый с одной ручкой №3 (ива), D30xH9/35см</t>
  </si>
  <si>
    <t>Корзина подарочная малая (ива), D18xH10/30см</t>
  </si>
  <si>
    <t>Набор корзин плетеных (ива), 50x42xH19/49см, 42x36xH16/42см, 34x29xH14/34см, 3шт.</t>
  </si>
  <si>
    <t>Набор корзин плетеных (ива), 53х53х19х50см, 3 шт.</t>
  </si>
  <si>
    <t>Набор корзин плетеных (ива), 40x30xH17/52см, 36x26xH15/46см, 31x21xH13/42см, 3шт.</t>
  </si>
  <si>
    <t>Набор изделий плетеных, 4,5ХН10 см, (24 шт.)</t>
  </si>
  <si>
    <t>Корзина (ива)23x18x11H26</t>
  </si>
  <si>
    <t>Набор корзин плетеных (ива), 43x35xH16/50см, 36x28xH13/45см, 30x21xH11/40см, 3шт.</t>
  </si>
  <si>
    <t>Корзина плетеная (ива), 24x16xН9/26см</t>
  </si>
  <si>
    <t>Поднос круглый с одной ручкой №2, D25xH8/25см</t>
  </si>
  <si>
    <t>Корзина для подарков №10 (ива), 34x48xH17/43см</t>
  </si>
  <si>
    <t>Набор корзин плетеных (ива), 38х38х14х38см, 3 шт.</t>
  </si>
  <si>
    <t>Набор корзин плетеных (ива), 52х52х21х16х44см, 3 шт.</t>
  </si>
  <si>
    <t>Натуральный+оранжевый</t>
  </si>
  <si>
    <t>Корзина плетеная,16ХH16см</t>
  </si>
  <si>
    <t>Набор корзин (ива)42x33x15H43</t>
  </si>
  <si>
    <t>Набор корзин плетеных (ива), 40x34xH21/52см, 34x29xH19/46см, 29x24xH18/41см, 3шт.</t>
  </si>
  <si>
    <t>Набор корзин плетеных (ива), 49x36xH21/55см, 42x30xH18/48см, 37x26xH15/40см, 3шт.</t>
  </si>
  <si>
    <t>Набор корзин плетеных (ива), 43x32xH15/36см, 35x25xH17/29см, 2шт.</t>
  </si>
  <si>
    <t>Кашпо из бересты, D14x15</t>
  </si>
  <si>
    <t>Корзина плетеная (ива), 18x13xН8/22см</t>
  </si>
  <si>
    <t>Набор кашпо плетеных (ива), 63х19см, 53х15см, 43х14см, 3шт.</t>
  </si>
  <si>
    <t>Набор корзин плетеных (ива), 26х26хН12см, 21х21хН11см, 30х20хН10см, 3шт.</t>
  </si>
  <si>
    <t>Набор корзин плетеных (ива), D26хН11см, D22хН10см, D18хН9см, 3шт.</t>
  </si>
  <si>
    <t>Кашпо плетеное (мох), 22X22XH14</t>
  </si>
  <si>
    <t>Набор корзин плетеных (ива), 55х44хH18/48см, 46x36xH16/42см, 37x28xH14/36см, 3 шт.</t>
  </si>
  <si>
    <t>Набор корзин плетеных (ива, осина), 45x24xH14/19см, 38x18xH11/17см, 2шт.</t>
  </si>
  <si>
    <t>Корзина плетеная (ива), 35x25xH15/30см</t>
  </si>
  <si>
    <t>Кашпо плетеное (ива) Лейка, D14хН13см</t>
  </si>
  <si>
    <t>Набор корзин плетеных (ива), 39x33xH14/34см, 32x26xH12/29см, 25x19xH10/24см, 3шт.</t>
  </si>
  <si>
    <t>Набор корзин плетеных (ива), D33xH21/55см, D27xH20/51см, D22xH17/46см, 3шт.</t>
  </si>
  <si>
    <t>Набор кашпо плетеных (ива), D25xH10см, D20xH9см, 2шт.</t>
  </si>
  <si>
    <t>Набор корзин плетеных (ива), D39xH16/35см, D30xH14/29см, 2шт.</t>
  </si>
  <si>
    <t>Корзина плетеная (ива), D21xH10/26см</t>
  </si>
  <si>
    <t>Корзина плетеная (ива), D20хH12/25см</t>
  </si>
  <si>
    <t>заказ</t>
  </si>
  <si>
    <t>спец.цена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</si>
</sst>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name val="Arial"/>
    </font>
    <font>
      <sz val="10"/>
      <name val="Arial"/>
      <family val="2"/>
    </font>
    <font>
      <u/>
      <sz val="8"/>
      <color theme="10"/>
      <name val="Arial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1" fillId="2" borderId="2" xfId="0" applyFont="1" applyFill="1" applyBorder="1" applyAlignment="1">
      <alignment vertical="top"/>
    </xf>
    <xf numFmtId="0" fontId="1" fillId="2" borderId="3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2" fontId="1" fillId="2" borderId="1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2" fontId="3" fillId="2" borderId="1" xfId="0" applyNumberFormat="1" applyFont="1" applyFill="1" applyBorder="1" applyAlignment="1">
      <alignment horizontal="center" vertical="top" wrapText="1"/>
    </xf>
    <xf numFmtId="2" fontId="3" fillId="0" borderId="1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g"/><Relationship Id="rId276" Type="http://schemas.openxmlformats.org/officeDocument/2006/relationships/image" Target="../media/image276.jpg"/><Relationship Id="rId292" Type="http://schemas.openxmlformats.org/officeDocument/2006/relationships/image" Target="../media/image292.jpg"/><Relationship Id="rId297" Type="http://schemas.openxmlformats.org/officeDocument/2006/relationships/image" Target="../media/image297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2" Type="http://schemas.openxmlformats.org/officeDocument/2006/relationships/image" Target="../media/image302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109</xdr:row>
      <xdr:rowOff>73025</xdr:rowOff>
    </xdr:from>
    <xdr:to>
      <xdr:col>3</xdr:col>
      <xdr:colOff>1400175</xdr:colOff>
      <xdr:row>109</xdr:row>
      <xdr:rowOff>1873250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67</xdr:row>
      <xdr:rowOff>73025</xdr:rowOff>
    </xdr:from>
    <xdr:to>
      <xdr:col>3</xdr:col>
      <xdr:colOff>1400175</xdr:colOff>
      <xdr:row>67</xdr:row>
      <xdr:rowOff>1873250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239</xdr:row>
      <xdr:rowOff>73025</xdr:rowOff>
    </xdr:from>
    <xdr:to>
      <xdr:col>3</xdr:col>
      <xdr:colOff>1400175</xdr:colOff>
      <xdr:row>239</xdr:row>
      <xdr:rowOff>1873250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211</xdr:row>
      <xdr:rowOff>73025</xdr:rowOff>
    </xdr:from>
    <xdr:to>
      <xdr:col>3</xdr:col>
      <xdr:colOff>1400175</xdr:colOff>
      <xdr:row>211</xdr:row>
      <xdr:rowOff>1873250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252</xdr:row>
      <xdr:rowOff>73025</xdr:rowOff>
    </xdr:from>
    <xdr:to>
      <xdr:col>3</xdr:col>
      <xdr:colOff>1400175</xdr:colOff>
      <xdr:row>252</xdr:row>
      <xdr:rowOff>1873250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233</xdr:row>
      <xdr:rowOff>73025</xdr:rowOff>
    </xdr:from>
    <xdr:to>
      <xdr:col>3</xdr:col>
      <xdr:colOff>1400175</xdr:colOff>
      <xdr:row>233</xdr:row>
      <xdr:rowOff>1873250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106</xdr:row>
      <xdr:rowOff>73025</xdr:rowOff>
    </xdr:from>
    <xdr:to>
      <xdr:col>3</xdr:col>
      <xdr:colOff>1400175</xdr:colOff>
      <xdr:row>106</xdr:row>
      <xdr:rowOff>1873250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</xdr:row>
      <xdr:rowOff>73025</xdr:rowOff>
    </xdr:from>
    <xdr:to>
      <xdr:col>3</xdr:col>
      <xdr:colOff>1400175</xdr:colOff>
      <xdr:row>28</xdr:row>
      <xdr:rowOff>1873250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</xdr:row>
      <xdr:rowOff>73025</xdr:rowOff>
    </xdr:from>
    <xdr:to>
      <xdr:col>3</xdr:col>
      <xdr:colOff>1400175</xdr:colOff>
      <xdr:row>18</xdr:row>
      <xdr:rowOff>1873250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123</xdr:row>
      <xdr:rowOff>73025</xdr:rowOff>
    </xdr:from>
    <xdr:to>
      <xdr:col>3</xdr:col>
      <xdr:colOff>1400175</xdr:colOff>
      <xdr:row>123</xdr:row>
      <xdr:rowOff>1873250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203</xdr:row>
      <xdr:rowOff>73025</xdr:rowOff>
    </xdr:from>
    <xdr:to>
      <xdr:col>3</xdr:col>
      <xdr:colOff>1400175</xdr:colOff>
      <xdr:row>203</xdr:row>
      <xdr:rowOff>1873250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158</xdr:row>
      <xdr:rowOff>73025</xdr:rowOff>
    </xdr:from>
    <xdr:to>
      <xdr:col>3</xdr:col>
      <xdr:colOff>1400175</xdr:colOff>
      <xdr:row>158</xdr:row>
      <xdr:rowOff>1873250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</xdr:row>
      <xdr:rowOff>73025</xdr:rowOff>
    </xdr:from>
    <xdr:to>
      <xdr:col>3</xdr:col>
      <xdr:colOff>1400175</xdr:colOff>
      <xdr:row>23</xdr:row>
      <xdr:rowOff>1873250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</xdr:row>
      <xdr:rowOff>73025</xdr:rowOff>
    </xdr:from>
    <xdr:to>
      <xdr:col>3</xdr:col>
      <xdr:colOff>1400175</xdr:colOff>
      <xdr:row>22</xdr:row>
      <xdr:rowOff>1873250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305</xdr:row>
      <xdr:rowOff>73025</xdr:rowOff>
    </xdr:from>
    <xdr:to>
      <xdr:col>3</xdr:col>
      <xdr:colOff>1400175</xdr:colOff>
      <xdr:row>305</xdr:row>
      <xdr:rowOff>1873250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255</xdr:row>
      <xdr:rowOff>73025</xdr:rowOff>
    </xdr:from>
    <xdr:to>
      <xdr:col>3</xdr:col>
      <xdr:colOff>1400175</xdr:colOff>
      <xdr:row>255</xdr:row>
      <xdr:rowOff>1873250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86</xdr:row>
      <xdr:rowOff>73025</xdr:rowOff>
    </xdr:from>
    <xdr:to>
      <xdr:col>3</xdr:col>
      <xdr:colOff>1400175</xdr:colOff>
      <xdr:row>86</xdr:row>
      <xdr:rowOff>1873250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192</xdr:row>
      <xdr:rowOff>73025</xdr:rowOff>
    </xdr:from>
    <xdr:to>
      <xdr:col>3</xdr:col>
      <xdr:colOff>1400175</xdr:colOff>
      <xdr:row>192</xdr:row>
      <xdr:rowOff>1873250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32</xdr:row>
      <xdr:rowOff>73025</xdr:rowOff>
    </xdr:from>
    <xdr:to>
      <xdr:col>3</xdr:col>
      <xdr:colOff>1400175</xdr:colOff>
      <xdr:row>32</xdr:row>
      <xdr:rowOff>1873250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183</xdr:row>
      <xdr:rowOff>73025</xdr:rowOff>
    </xdr:from>
    <xdr:to>
      <xdr:col>3</xdr:col>
      <xdr:colOff>1400175</xdr:colOff>
      <xdr:row>183</xdr:row>
      <xdr:rowOff>1873250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</xdr:row>
      <xdr:rowOff>73025</xdr:rowOff>
    </xdr:from>
    <xdr:to>
      <xdr:col>3</xdr:col>
      <xdr:colOff>1400175</xdr:colOff>
      <xdr:row>31</xdr:row>
      <xdr:rowOff>1873250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73</xdr:row>
      <xdr:rowOff>73025</xdr:rowOff>
    </xdr:from>
    <xdr:to>
      <xdr:col>3</xdr:col>
      <xdr:colOff>1400175</xdr:colOff>
      <xdr:row>73</xdr:row>
      <xdr:rowOff>1873250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</xdr:row>
      <xdr:rowOff>73025</xdr:rowOff>
    </xdr:from>
    <xdr:to>
      <xdr:col>3</xdr:col>
      <xdr:colOff>1400175</xdr:colOff>
      <xdr:row>10</xdr:row>
      <xdr:rowOff>1873250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111</xdr:row>
      <xdr:rowOff>73025</xdr:rowOff>
    </xdr:from>
    <xdr:to>
      <xdr:col>3</xdr:col>
      <xdr:colOff>1400175</xdr:colOff>
      <xdr:row>111</xdr:row>
      <xdr:rowOff>1873250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126</xdr:row>
      <xdr:rowOff>73025</xdr:rowOff>
    </xdr:from>
    <xdr:to>
      <xdr:col>3</xdr:col>
      <xdr:colOff>1400175</xdr:colOff>
      <xdr:row>126</xdr:row>
      <xdr:rowOff>1873250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224</xdr:row>
      <xdr:rowOff>73025</xdr:rowOff>
    </xdr:from>
    <xdr:to>
      <xdr:col>3</xdr:col>
      <xdr:colOff>1400175</xdr:colOff>
      <xdr:row>224</xdr:row>
      <xdr:rowOff>1873250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122</xdr:row>
      <xdr:rowOff>73025</xdr:rowOff>
    </xdr:from>
    <xdr:to>
      <xdr:col>3</xdr:col>
      <xdr:colOff>1400175</xdr:colOff>
      <xdr:row>122</xdr:row>
      <xdr:rowOff>1873250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242</xdr:row>
      <xdr:rowOff>73025</xdr:rowOff>
    </xdr:from>
    <xdr:to>
      <xdr:col>3</xdr:col>
      <xdr:colOff>1400175</xdr:colOff>
      <xdr:row>242</xdr:row>
      <xdr:rowOff>1873250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273</xdr:row>
      <xdr:rowOff>73025</xdr:rowOff>
    </xdr:from>
    <xdr:to>
      <xdr:col>3</xdr:col>
      <xdr:colOff>1400175</xdr:colOff>
      <xdr:row>273</xdr:row>
      <xdr:rowOff>1873250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55</xdr:row>
      <xdr:rowOff>73025</xdr:rowOff>
    </xdr:from>
    <xdr:to>
      <xdr:col>3</xdr:col>
      <xdr:colOff>1400175</xdr:colOff>
      <xdr:row>55</xdr:row>
      <xdr:rowOff>1873250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293</xdr:row>
      <xdr:rowOff>73025</xdr:rowOff>
    </xdr:from>
    <xdr:to>
      <xdr:col>3</xdr:col>
      <xdr:colOff>1400175</xdr:colOff>
      <xdr:row>293</xdr:row>
      <xdr:rowOff>1873250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207</xdr:row>
      <xdr:rowOff>73025</xdr:rowOff>
    </xdr:from>
    <xdr:to>
      <xdr:col>3</xdr:col>
      <xdr:colOff>1400175</xdr:colOff>
      <xdr:row>207</xdr:row>
      <xdr:rowOff>1873250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260</xdr:row>
      <xdr:rowOff>73025</xdr:rowOff>
    </xdr:from>
    <xdr:to>
      <xdr:col>3</xdr:col>
      <xdr:colOff>1400175</xdr:colOff>
      <xdr:row>260</xdr:row>
      <xdr:rowOff>1873250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190</xdr:row>
      <xdr:rowOff>73025</xdr:rowOff>
    </xdr:from>
    <xdr:to>
      <xdr:col>3</xdr:col>
      <xdr:colOff>1400175</xdr:colOff>
      <xdr:row>190</xdr:row>
      <xdr:rowOff>1873250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</xdr:row>
      <xdr:rowOff>73025</xdr:rowOff>
    </xdr:from>
    <xdr:to>
      <xdr:col>3</xdr:col>
      <xdr:colOff>1400175</xdr:colOff>
      <xdr:row>15</xdr:row>
      <xdr:rowOff>1873250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79</xdr:row>
      <xdr:rowOff>73025</xdr:rowOff>
    </xdr:from>
    <xdr:to>
      <xdr:col>3</xdr:col>
      <xdr:colOff>1400175</xdr:colOff>
      <xdr:row>79</xdr:row>
      <xdr:rowOff>1873250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117</xdr:row>
      <xdr:rowOff>73025</xdr:rowOff>
    </xdr:from>
    <xdr:to>
      <xdr:col>3</xdr:col>
      <xdr:colOff>1400175</xdr:colOff>
      <xdr:row>117</xdr:row>
      <xdr:rowOff>1873250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277</xdr:row>
      <xdr:rowOff>73025</xdr:rowOff>
    </xdr:from>
    <xdr:to>
      <xdr:col>3</xdr:col>
      <xdr:colOff>1400175</xdr:colOff>
      <xdr:row>277</xdr:row>
      <xdr:rowOff>1873250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153</xdr:row>
      <xdr:rowOff>73025</xdr:rowOff>
    </xdr:from>
    <xdr:to>
      <xdr:col>3</xdr:col>
      <xdr:colOff>1400175</xdr:colOff>
      <xdr:row>153</xdr:row>
      <xdr:rowOff>1873250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105</xdr:row>
      <xdr:rowOff>73025</xdr:rowOff>
    </xdr:from>
    <xdr:to>
      <xdr:col>3</xdr:col>
      <xdr:colOff>1400175</xdr:colOff>
      <xdr:row>105</xdr:row>
      <xdr:rowOff>1873250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257</xdr:row>
      <xdr:rowOff>73025</xdr:rowOff>
    </xdr:from>
    <xdr:to>
      <xdr:col>3</xdr:col>
      <xdr:colOff>1400175</xdr:colOff>
      <xdr:row>257</xdr:row>
      <xdr:rowOff>1873250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42</xdr:row>
      <xdr:rowOff>73025</xdr:rowOff>
    </xdr:from>
    <xdr:to>
      <xdr:col>3</xdr:col>
      <xdr:colOff>1400175</xdr:colOff>
      <xdr:row>42</xdr:row>
      <xdr:rowOff>1873250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151</xdr:row>
      <xdr:rowOff>73025</xdr:rowOff>
    </xdr:from>
    <xdr:to>
      <xdr:col>3</xdr:col>
      <xdr:colOff>1400175</xdr:colOff>
      <xdr:row>151</xdr:row>
      <xdr:rowOff>1873250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184</xdr:row>
      <xdr:rowOff>73025</xdr:rowOff>
    </xdr:from>
    <xdr:to>
      <xdr:col>3</xdr:col>
      <xdr:colOff>1400175</xdr:colOff>
      <xdr:row>184</xdr:row>
      <xdr:rowOff>1873250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202</xdr:row>
      <xdr:rowOff>73025</xdr:rowOff>
    </xdr:from>
    <xdr:to>
      <xdr:col>3</xdr:col>
      <xdr:colOff>1400175</xdr:colOff>
      <xdr:row>202</xdr:row>
      <xdr:rowOff>1873250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281</xdr:row>
      <xdr:rowOff>73025</xdr:rowOff>
    </xdr:from>
    <xdr:to>
      <xdr:col>3</xdr:col>
      <xdr:colOff>1400175</xdr:colOff>
      <xdr:row>281</xdr:row>
      <xdr:rowOff>1873250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156</xdr:row>
      <xdr:rowOff>73025</xdr:rowOff>
    </xdr:from>
    <xdr:to>
      <xdr:col>3</xdr:col>
      <xdr:colOff>1400175</xdr:colOff>
      <xdr:row>156</xdr:row>
      <xdr:rowOff>1873250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</xdr:row>
      <xdr:rowOff>73025</xdr:rowOff>
    </xdr:from>
    <xdr:to>
      <xdr:col>3</xdr:col>
      <xdr:colOff>1400175</xdr:colOff>
      <xdr:row>14</xdr:row>
      <xdr:rowOff>1873250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80</xdr:row>
      <xdr:rowOff>73025</xdr:rowOff>
    </xdr:from>
    <xdr:to>
      <xdr:col>3</xdr:col>
      <xdr:colOff>1400175</xdr:colOff>
      <xdr:row>80</xdr:row>
      <xdr:rowOff>1873250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68</xdr:row>
      <xdr:rowOff>73025</xdr:rowOff>
    </xdr:from>
    <xdr:to>
      <xdr:col>3</xdr:col>
      <xdr:colOff>1400175</xdr:colOff>
      <xdr:row>68</xdr:row>
      <xdr:rowOff>1873250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87</xdr:row>
      <xdr:rowOff>73025</xdr:rowOff>
    </xdr:from>
    <xdr:to>
      <xdr:col>3</xdr:col>
      <xdr:colOff>1400175</xdr:colOff>
      <xdr:row>87</xdr:row>
      <xdr:rowOff>1873250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204</xdr:row>
      <xdr:rowOff>73025</xdr:rowOff>
    </xdr:from>
    <xdr:to>
      <xdr:col>3</xdr:col>
      <xdr:colOff>1400175</xdr:colOff>
      <xdr:row>204</xdr:row>
      <xdr:rowOff>1873250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197</xdr:row>
      <xdr:rowOff>73025</xdr:rowOff>
    </xdr:from>
    <xdr:to>
      <xdr:col>3</xdr:col>
      <xdr:colOff>1400175</xdr:colOff>
      <xdr:row>197</xdr:row>
      <xdr:rowOff>1873250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118</xdr:row>
      <xdr:rowOff>73025</xdr:rowOff>
    </xdr:from>
    <xdr:to>
      <xdr:col>3</xdr:col>
      <xdr:colOff>1400175</xdr:colOff>
      <xdr:row>118</xdr:row>
      <xdr:rowOff>1873250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291</xdr:row>
      <xdr:rowOff>73025</xdr:rowOff>
    </xdr:from>
    <xdr:to>
      <xdr:col>3</xdr:col>
      <xdr:colOff>1400175</xdr:colOff>
      <xdr:row>291</xdr:row>
      <xdr:rowOff>1873250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295</xdr:row>
      <xdr:rowOff>73025</xdr:rowOff>
    </xdr:from>
    <xdr:to>
      <xdr:col>3</xdr:col>
      <xdr:colOff>1400175</xdr:colOff>
      <xdr:row>295</xdr:row>
      <xdr:rowOff>1873250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175</xdr:row>
      <xdr:rowOff>73025</xdr:rowOff>
    </xdr:from>
    <xdr:to>
      <xdr:col>3</xdr:col>
      <xdr:colOff>1400175</xdr:colOff>
      <xdr:row>175</xdr:row>
      <xdr:rowOff>1873250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176</xdr:row>
      <xdr:rowOff>73025</xdr:rowOff>
    </xdr:from>
    <xdr:to>
      <xdr:col>3</xdr:col>
      <xdr:colOff>1400175</xdr:colOff>
      <xdr:row>176</xdr:row>
      <xdr:rowOff>1873250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</xdr:row>
      <xdr:rowOff>73025</xdr:rowOff>
    </xdr:from>
    <xdr:to>
      <xdr:col>3</xdr:col>
      <xdr:colOff>1400175</xdr:colOff>
      <xdr:row>30</xdr:row>
      <xdr:rowOff>1873250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268</xdr:row>
      <xdr:rowOff>73025</xdr:rowOff>
    </xdr:from>
    <xdr:to>
      <xdr:col>3</xdr:col>
      <xdr:colOff>1400175</xdr:colOff>
      <xdr:row>268</xdr:row>
      <xdr:rowOff>1873250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64</xdr:row>
      <xdr:rowOff>73025</xdr:rowOff>
    </xdr:from>
    <xdr:to>
      <xdr:col>3</xdr:col>
      <xdr:colOff>1400175</xdr:colOff>
      <xdr:row>64</xdr:row>
      <xdr:rowOff>1873250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251</xdr:row>
      <xdr:rowOff>73025</xdr:rowOff>
    </xdr:from>
    <xdr:to>
      <xdr:col>3</xdr:col>
      <xdr:colOff>1400175</xdr:colOff>
      <xdr:row>251</xdr:row>
      <xdr:rowOff>1873250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43</xdr:row>
      <xdr:rowOff>73025</xdr:rowOff>
    </xdr:from>
    <xdr:to>
      <xdr:col>3</xdr:col>
      <xdr:colOff>1400175</xdr:colOff>
      <xdr:row>43</xdr:row>
      <xdr:rowOff>1873250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269</xdr:row>
      <xdr:rowOff>73025</xdr:rowOff>
    </xdr:from>
    <xdr:to>
      <xdr:col>3</xdr:col>
      <xdr:colOff>1400175</xdr:colOff>
      <xdr:row>269</xdr:row>
      <xdr:rowOff>1873250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168</xdr:row>
      <xdr:rowOff>73025</xdr:rowOff>
    </xdr:from>
    <xdr:to>
      <xdr:col>3</xdr:col>
      <xdr:colOff>1400175</xdr:colOff>
      <xdr:row>168</xdr:row>
      <xdr:rowOff>1873250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193</xdr:row>
      <xdr:rowOff>73025</xdr:rowOff>
    </xdr:from>
    <xdr:to>
      <xdr:col>3</xdr:col>
      <xdr:colOff>1400175</xdr:colOff>
      <xdr:row>193</xdr:row>
      <xdr:rowOff>1873250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</xdr:row>
      <xdr:rowOff>73025</xdr:rowOff>
    </xdr:from>
    <xdr:to>
      <xdr:col>3</xdr:col>
      <xdr:colOff>1400175</xdr:colOff>
      <xdr:row>20</xdr:row>
      <xdr:rowOff>1873250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99</xdr:row>
      <xdr:rowOff>73025</xdr:rowOff>
    </xdr:from>
    <xdr:to>
      <xdr:col>3</xdr:col>
      <xdr:colOff>1400175</xdr:colOff>
      <xdr:row>99</xdr:row>
      <xdr:rowOff>1873250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139</xdr:row>
      <xdr:rowOff>73025</xdr:rowOff>
    </xdr:from>
    <xdr:to>
      <xdr:col>3</xdr:col>
      <xdr:colOff>1400175</xdr:colOff>
      <xdr:row>139</xdr:row>
      <xdr:rowOff>1873250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292</xdr:row>
      <xdr:rowOff>73025</xdr:rowOff>
    </xdr:from>
    <xdr:to>
      <xdr:col>3</xdr:col>
      <xdr:colOff>1400175</xdr:colOff>
      <xdr:row>292</xdr:row>
      <xdr:rowOff>1873250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44</xdr:row>
      <xdr:rowOff>73025</xdr:rowOff>
    </xdr:from>
    <xdr:to>
      <xdr:col>3</xdr:col>
      <xdr:colOff>1400175</xdr:colOff>
      <xdr:row>44</xdr:row>
      <xdr:rowOff>1873250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205</xdr:row>
      <xdr:rowOff>73025</xdr:rowOff>
    </xdr:from>
    <xdr:to>
      <xdr:col>3</xdr:col>
      <xdr:colOff>1400175</xdr:colOff>
      <xdr:row>205</xdr:row>
      <xdr:rowOff>1873250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235</xdr:row>
      <xdr:rowOff>73025</xdr:rowOff>
    </xdr:from>
    <xdr:to>
      <xdr:col>3</xdr:col>
      <xdr:colOff>1400175</xdr:colOff>
      <xdr:row>235</xdr:row>
      <xdr:rowOff>1873250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162</xdr:row>
      <xdr:rowOff>73025</xdr:rowOff>
    </xdr:from>
    <xdr:to>
      <xdr:col>3</xdr:col>
      <xdr:colOff>1400175</xdr:colOff>
      <xdr:row>162</xdr:row>
      <xdr:rowOff>1873250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285</xdr:row>
      <xdr:rowOff>73025</xdr:rowOff>
    </xdr:from>
    <xdr:to>
      <xdr:col>3</xdr:col>
      <xdr:colOff>1400175</xdr:colOff>
      <xdr:row>285</xdr:row>
      <xdr:rowOff>1873250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52</xdr:row>
      <xdr:rowOff>73025</xdr:rowOff>
    </xdr:from>
    <xdr:to>
      <xdr:col>3</xdr:col>
      <xdr:colOff>1400175</xdr:colOff>
      <xdr:row>52</xdr:row>
      <xdr:rowOff>1873250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91</xdr:row>
      <xdr:rowOff>73025</xdr:rowOff>
    </xdr:from>
    <xdr:to>
      <xdr:col>3</xdr:col>
      <xdr:colOff>1400175</xdr:colOff>
      <xdr:row>91</xdr:row>
      <xdr:rowOff>1873250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195</xdr:row>
      <xdr:rowOff>73025</xdr:rowOff>
    </xdr:from>
    <xdr:to>
      <xdr:col>3</xdr:col>
      <xdr:colOff>1400175</xdr:colOff>
      <xdr:row>195</xdr:row>
      <xdr:rowOff>1873250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</xdr:row>
      <xdr:rowOff>73025</xdr:rowOff>
    </xdr:from>
    <xdr:to>
      <xdr:col>3</xdr:col>
      <xdr:colOff>1400175</xdr:colOff>
      <xdr:row>25</xdr:row>
      <xdr:rowOff>1873250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315</xdr:row>
      <xdr:rowOff>73025</xdr:rowOff>
    </xdr:from>
    <xdr:to>
      <xdr:col>3</xdr:col>
      <xdr:colOff>1400175</xdr:colOff>
      <xdr:row>315</xdr:row>
      <xdr:rowOff>1873250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194</xdr:row>
      <xdr:rowOff>73025</xdr:rowOff>
    </xdr:from>
    <xdr:to>
      <xdr:col>3</xdr:col>
      <xdr:colOff>1400175</xdr:colOff>
      <xdr:row>194</xdr:row>
      <xdr:rowOff>1873250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46</xdr:row>
      <xdr:rowOff>73025</xdr:rowOff>
    </xdr:from>
    <xdr:to>
      <xdr:col>3</xdr:col>
      <xdr:colOff>1400175</xdr:colOff>
      <xdr:row>46</xdr:row>
      <xdr:rowOff>1873250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47</xdr:row>
      <xdr:rowOff>73025</xdr:rowOff>
    </xdr:from>
    <xdr:to>
      <xdr:col>3</xdr:col>
      <xdr:colOff>1400175</xdr:colOff>
      <xdr:row>47</xdr:row>
      <xdr:rowOff>1873250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212</xdr:row>
      <xdr:rowOff>73025</xdr:rowOff>
    </xdr:from>
    <xdr:to>
      <xdr:col>3</xdr:col>
      <xdr:colOff>1400175</xdr:colOff>
      <xdr:row>212</xdr:row>
      <xdr:rowOff>1873250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228</xdr:row>
      <xdr:rowOff>73025</xdr:rowOff>
    </xdr:from>
    <xdr:to>
      <xdr:col>3</xdr:col>
      <xdr:colOff>1400175</xdr:colOff>
      <xdr:row>228</xdr:row>
      <xdr:rowOff>1873250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114</xdr:row>
      <xdr:rowOff>73025</xdr:rowOff>
    </xdr:from>
    <xdr:to>
      <xdr:col>3</xdr:col>
      <xdr:colOff>1400175</xdr:colOff>
      <xdr:row>114</xdr:row>
      <xdr:rowOff>1873250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282</xdr:row>
      <xdr:rowOff>73025</xdr:rowOff>
    </xdr:from>
    <xdr:to>
      <xdr:col>3</xdr:col>
      <xdr:colOff>1400175</xdr:colOff>
      <xdr:row>282</xdr:row>
      <xdr:rowOff>1873250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284</xdr:row>
      <xdr:rowOff>73025</xdr:rowOff>
    </xdr:from>
    <xdr:to>
      <xdr:col>3</xdr:col>
      <xdr:colOff>1400175</xdr:colOff>
      <xdr:row>284</xdr:row>
      <xdr:rowOff>1873250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45</xdr:row>
      <xdr:rowOff>73025</xdr:rowOff>
    </xdr:from>
    <xdr:to>
      <xdr:col>3</xdr:col>
      <xdr:colOff>1400175</xdr:colOff>
      <xdr:row>45</xdr:row>
      <xdr:rowOff>1873250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248</xdr:row>
      <xdr:rowOff>73025</xdr:rowOff>
    </xdr:from>
    <xdr:to>
      <xdr:col>3</xdr:col>
      <xdr:colOff>1400175</xdr:colOff>
      <xdr:row>248</xdr:row>
      <xdr:rowOff>1873250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261</xdr:row>
      <xdr:rowOff>73025</xdr:rowOff>
    </xdr:from>
    <xdr:to>
      <xdr:col>3</xdr:col>
      <xdr:colOff>1400175</xdr:colOff>
      <xdr:row>261</xdr:row>
      <xdr:rowOff>1873250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270</xdr:row>
      <xdr:rowOff>73025</xdr:rowOff>
    </xdr:from>
    <xdr:to>
      <xdr:col>3</xdr:col>
      <xdr:colOff>1400175</xdr:colOff>
      <xdr:row>270</xdr:row>
      <xdr:rowOff>1873250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266</xdr:row>
      <xdr:rowOff>73025</xdr:rowOff>
    </xdr:from>
    <xdr:to>
      <xdr:col>3</xdr:col>
      <xdr:colOff>1400175</xdr:colOff>
      <xdr:row>266</xdr:row>
      <xdr:rowOff>1873250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53</xdr:row>
      <xdr:rowOff>73025</xdr:rowOff>
    </xdr:from>
    <xdr:to>
      <xdr:col>3</xdr:col>
      <xdr:colOff>1400175</xdr:colOff>
      <xdr:row>53</xdr:row>
      <xdr:rowOff>1873250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34</xdr:row>
      <xdr:rowOff>73025</xdr:rowOff>
    </xdr:from>
    <xdr:to>
      <xdr:col>3</xdr:col>
      <xdr:colOff>1400175</xdr:colOff>
      <xdr:row>34</xdr:row>
      <xdr:rowOff>1873250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66</xdr:row>
      <xdr:rowOff>73025</xdr:rowOff>
    </xdr:from>
    <xdr:to>
      <xdr:col>3</xdr:col>
      <xdr:colOff>1400175</xdr:colOff>
      <xdr:row>66</xdr:row>
      <xdr:rowOff>1873250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307</xdr:row>
      <xdr:rowOff>73025</xdr:rowOff>
    </xdr:from>
    <xdr:to>
      <xdr:col>3</xdr:col>
      <xdr:colOff>1400175</xdr:colOff>
      <xdr:row>307</xdr:row>
      <xdr:rowOff>1873250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</xdr:row>
      <xdr:rowOff>73025</xdr:rowOff>
    </xdr:from>
    <xdr:to>
      <xdr:col>3</xdr:col>
      <xdr:colOff>1400175</xdr:colOff>
      <xdr:row>3</xdr:row>
      <xdr:rowOff>1873250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81</xdr:row>
      <xdr:rowOff>73025</xdr:rowOff>
    </xdr:from>
    <xdr:to>
      <xdr:col>3</xdr:col>
      <xdr:colOff>1400175</xdr:colOff>
      <xdr:row>81</xdr:row>
      <xdr:rowOff>1873250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274</xdr:row>
      <xdr:rowOff>73025</xdr:rowOff>
    </xdr:from>
    <xdr:to>
      <xdr:col>3</xdr:col>
      <xdr:colOff>1400175</xdr:colOff>
      <xdr:row>274</xdr:row>
      <xdr:rowOff>1873250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177</xdr:row>
      <xdr:rowOff>73025</xdr:rowOff>
    </xdr:from>
    <xdr:to>
      <xdr:col>3</xdr:col>
      <xdr:colOff>1400175</xdr:colOff>
      <xdr:row>177</xdr:row>
      <xdr:rowOff>1873250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178</xdr:row>
      <xdr:rowOff>73025</xdr:rowOff>
    </xdr:from>
    <xdr:to>
      <xdr:col>3</xdr:col>
      <xdr:colOff>1400175</xdr:colOff>
      <xdr:row>178</xdr:row>
      <xdr:rowOff>1873250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278</xdr:row>
      <xdr:rowOff>73025</xdr:rowOff>
    </xdr:from>
    <xdr:to>
      <xdr:col>3</xdr:col>
      <xdr:colOff>1400175</xdr:colOff>
      <xdr:row>278</xdr:row>
      <xdr:rowOff>1873250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229</xdr:row>
      <xdr:rowOff>73025</xdr:rowOff>
    </xdr:from>
    <xdr:to>
      <xdr:col>3</xdr:col>
      <xdr:colOff>1400175</xdr:colOff>
      <xdr:row>229</xdr:row>
      <xdr:rowOff>1873250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92</xdr:row>
      <xdr:rowOff>73025</xdr:rowOff>
    </xdr:from>
    <xdr:to>
      <xdr:col>3</xdr:col>
      <xdr:colOff>1400175</xdr:colOff>
      <xdr:row>92</xdr:row>
      <xdr:rowOff>1873250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254</xdr:row>
      <xdr:rowOff>73025</xdr:rowOff>
    </xdr:from>
    <xdr:to>
      <xdr:col>3</xdr:col>
      <xdr:colOff>1400175</xdr:colOff>
      <xdr:row>254</xdr:row>
      <xdr:rowOff>1873250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314</xdr:row>
      <xdr:rowOff>73025</xdr:rowOff>
    </xdr:from>
    <xdr:to>
      <xdr:col>3</xdr:col>
      <xdr:colOff>1400175</xdr:colOff>
      <xdr:row>314</xdr:row>
      <xdr:rowOff>1873250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313</xdr:row>
      <xdr:rowOff>73025</xdr:rowOff>
    </xdr:from>
    <xdr:to>
      <xdr:col>3</xdr:col>
      <xdr:colOff>1400175</xdr:colOff>
      <xdr:row>313</xdr:row>
      <xdr:rowOff>1873250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</xdr:row>
      <xdr:rowOff>73025</xdr:rowOff>
    </xdr:from>
    <xdr:to>
      <xdr:col>3</xdr:col>
      <xdr:colOff>1400175</xdr:colOff>
      <xdr:row>27</xdr:row>
      <xdr:rowOff>1873250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247</xdr:row>
      <xdr:rowOff>73025</xdr:rowOff>
    </xdr:from>
    <xdr:to>
      <xdr:col>3</xdr:col>
      <xdr:colOff>1400175</xdr:colOff>
      <xdr:row>247</xdr:row>
      <xdr:rowOff>1873250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304</xdr:row>
      <xdr:rowOff>73025</xdr:rowOff>
    </xdr:from>
    <xdr:to>
      <xdr:col>3</xdr:col>
      <xdr:colOff>1400175</xdr:colOff>
      <xdr:row>304</xdr:row>
      <xdr:rowOff>1873250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302</xdr:row>
      <xdr:rowOff>73025</xdr:rowOff>
    </xdr:from>
    <xdr:to>
      <xdr:col>3</xdr:col>
      <xdr:colOff>1400175</xdr:colOff>
      <xdr:row>302</xdr:row>
      <xdr:rowOff>1873250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57</xdr:row>
      <xdr:rowOff>73025</xdr:rowOff>
    </xdr:from>
    <xdr:to>
      <xdr:col>3</xdr:col>
      <xdr:colOff>1400175</xdr:colOff>
      <xdr:row>57</xdr:row>
      <xdr:rowOff>1873250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214</xdr:row>
      <xdr:rowOff>73025</xdr:rowOff>
    </xdr:from>
    <xdr:to>
      <xdr:col>3</xdr:col>
      <xdr:colOff>1400175</xdr:colOff>
      <xdr:row>214</xdr:row>
      <xdr:rowOff>1873250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227</xdr:row>
      <xdr:rowOff>73025</xdr:rowOff>
    </xdr:from>
    <xdr:to>
      <xdr:col>3</xdr:col>
      <xdr:colOff>1400175</xdr:colOff>
      <xdr:row>227</xdr:row>
      <xdr:rowOff>1873250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196</xdr:row>
      <xdr:rowOff>73025</xdr:rowOff>
    </xdr:from>
    <xdr:to>
      <xdr:col>3</xdr:col>
      <xdr:colOff>1400175</xdr:colOff>
      <xdr:row>196</xdr:row>
      <xdr:rowOff>1873250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170</xdr:row>
      <xdr:rowOff>73025</xdr:rowOff>
    </xdr:from>
    <xdr:to>
      <xdr:col>3</xdr:col>
      <xdr:colOff>1400175</xdr:colOff>
      <xdr:row>170</xdr:row>
      <xdr:rowOff>1873250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119</xdr:row>
      <xdr:rowOff>73025</xdr:rowOff>
    </xdr:from>
    <xdr:to>
      <xdr:col>3</xdr:col>
      <xdr:colOff>1400175</xdr:colOff>
      <xdr:row>119</xdr:row>
      <xdr:rowOff>1873250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</xdr:row>
      <xdr:rowOff>73025</xdr:rowOff>
    </xdr:from>
    <xdr:to>
      <xdr:col>3</xdr:col>
      <xdr:colOff>1400175</xdr:colOff>
      <xdr:row>19</xdr:row>
      <xdr:rowOff>1873250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98</xdr:row>
      <xdr:rowOff>73025</xdr:rowOff>
    </xdr:from>
    <xdr:to>
      <xdr:col>3</xdr:col>
      <xdr:colOff>1400175</xdr:colOff>
      <xdr:row>98</xdr:row>
      <xdr:rowOff>1873250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144</xdr:row>
      <xdr:rowOff>73025</xdr:rowOff>
    </xdr:from>
    <xdr:to>
      <xdr:col>3</xdr:col>
      <xdr:colOff>1400175</xdr:colOff>
      <xdr:row>144</xdr:row>
      <xdr:rowOff>1873250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262</xdr:row>
      <xdr:rowOff>73025</xdr:rowOff>
    </xdr:from>
    <xdr:to>
      <xdr:col>3</xdr:col>
      <xdr:colOff>1400175</xdr:colOff>
      <xdr:row>262</xdr:row>
      <xdr:rowOff>1873250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208</xdr:row>
      <xdr:rowOff>73025</xdr:rowOff>
    </xdr:from>
    <xdr:to>
      <xdr:col>3</xdr:col>
      <xdr:colOff>1400175</xdr:colOff>
      <xdr:row>208</xdr:row>
      <xdr:rowOff>1873250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38</xdr:row>
      <xdr:rowOff>73025</xdr:rowOff>
    </xdr:from>
    <xdr:to>
      <xdr:col>3</xdr:col>
      <xdr:colOff>1400175</xdr:colOff>
      <xdr:row>38</xdr:row>
      <xdr:rowOff>1873250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35</xdr:row>
      <xdr:rowOff>73025</xdr:rowOff>
    </xdr:from>
    <xdr:to>
      <xdr:col>3</xdr:col>
      <xdr:colOff>1400175</xdr:colOff>
      <xdr:row>35</xdr:row>
      <xdr:rowOff>1873250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164</xdr:row>
      <xdr:rowOff>73025</xdr:rowOff>
    </xdr:from>
    <xdr:to>
      <xdr:col>3</xdr:col>
      <xdr:colOff>1400175</xdr:colOff>
      <xdr:row>164</xdr:row>
      <xdr:rowOff>1873250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63</xdr:row>
      <xdr:rowOff>73025</xdr:rowOff>
    </xdr:from>
    <xdr:to>
      <xdr:col>3</xdr:col>
      <xdr:colOff>1400175</xdr:colOff>
      <xdr:row>63</xdr:row>
      <xdr:rowOff>1873250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133</xdr:row>
      <xdr:rowOff>73025</xdr:rowOff>
    </xdr:from>
    <xdr:to>
      <xdr:col>3</xdr:col>
      <xdr:colOff>1400175</xdr:colOff>
      <xdr:row>133</xdr:row>
      <xdr:rowOff>1873250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69</xdr:row>
      <xdr:rowOff>73025</xdr:rowOff>
    </xdr:from>
    <xdr:to>
      <xdr:col>3</xdr:col>
      <xdr:colOff>1400175</xdr:colOff>
      <xdr:row>69</xdr:row>
      <xdr:rowOff>1873250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107</xdr:row>
      <xdr:rowOff>73025</xdr:rowOff>
    </xdr:from>
    <xdr:to>
      <xdr:col>3</xdr:col>
      <xdr:colOff>1400175</xdr:colOff>
      <xdr:row>107</xdr:row>
      <xdr:rowOff>1873250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275</xdr:row>
      <xdr:rowOff>73025</xdr:rowOff>
    </xdr:from>
    <xdr:to>
      <xdr:col>3</xdr:col>
      <xdr:colOff>1400175</xdr:colOff>
      <xdr:row>275</xdr:row>
      <xdr:rowOff>1873250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246</xdr:row>
      <xdr:rowOff>73025</xdr:rowOff>
    </xdr:from>
    <xdr:to>
      <xdr:col>3</xdr:col>
      <xdr:colOff>1400175</xdr:colOff>
      <xdr:row>246</xdr:row>
      <xdr:rowOff>1873250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253</xdr:row>
      <xdr:rowOff>73025</xdr:rowOff>
    </xdr:from>
    <xdr:to>
      <xdr:col>3</xdr:col>
      <xdr:colOff>1400175</xdr:colOff>
      <xdr:row>253</xdr:row>
      <xdr:rowOff>1873250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220</xdr:row>
      <xdr:rowOff>73025</xdr:rowOff>
    </xdr:from>
    <xdr:to>
      <xdr:col>3</xdr:col>
      <xdr:colOff>1400175</xdr:colOff>
      <xdr:row>220</xdr:row>
      <xdr:rowOff>1873250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59</xdr:row>
      <xdr:rowOff>73025</xdr:rowOff>
    </xdr:from>
    <xdr:to>
      <xdr:col>3</xdr:col>
      <xdr:colOff>1400175</xdr:colOff>
      <xdr:row>59</xdr:row>
      <xdr:rowOff>1873250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60</xdr:row>
      <xdr:rowOff>73025</xdr:rowOff>
    </xdr:from>
    <xdr:to>
      <xdr:col>3</xdr:col>
      <xdr:colOff>1400175</xdr:colOff>
      <xdr:row>60</xdr:row>
      <xdr:rowOff>1873250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82</xdr:row>
      <xdr:rowOff>73025</xdr:rowOff>
    </xdr:from>
    <xdr:to>
      <xdr:col>3</xdr:col>
      <xdr:colOff>1400175</xdr:colOff>
      <xdr:row>82</xdr:row>
      <xdr:rowOff>1873250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267</xdr:row>
      <xdr:rowOff>73025</xdr:rowOff>
    </xdr:from>
    <xdr:to>
      <xdr:col>3</xdr:col>
      <xdr:colOff>1400175</xdr:colOff>
      <xdr:row>267</xdr:row>
      <xdr:rowOff>1873250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181</xdr:row>
      <xdr:rowOff>73025</xdr:rowOff>
    </xdr:from>
    <xdr:to>
      <xdr:col>3</xdr:col>
      <xdr:colOff>1400175</xdr:colOff>
      <xdr:row>181</xdr:row>
      <xdr:rowOff>1873250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238</xdr:row>
      <xdr:rowOff>73025</xdr:rowOff>
    </xdr:from>
    <xdr:to>
      <xdr:col>3</xdr:col>
      <xdr:colOff>1400175</xdr:colOff>
      <xdr:row>238</xdr:row>
      <xdr:rowOff>1873250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265</xdr:row>
      <xdr:rowOff>73025</xdr:rowOff>
    </xdr:from>
    <xdr:to>
      <xdr:col>3</xdr:col>
      <xdr:colOff>1400175</xdr:colOff>
      <xdr:row>265</xdr:row>
      <xdr:rowOff>1873250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287</xdr:row>
      <xdr:rowOff>73025</xdr:rowOff>
    </xdr:from>
    <xdr:to>
      <xdr:col>3</xdr:col>
      <xdr:colOff>1400175</xdr:colOff>
      <xdr:row>287</xdr:row>
      <xdr:rowOff>1873250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210</xdr:row>
      <xdr:rowOff>73025</xdr:rowOff>
    </xdr:from>
    <xdr:to>
      <xdr:col>3</xdr:col>
      <xdr:colOff>1400175</xdr:colOff>
      <xdr:row>210</xdr:row>
      <xdr:rowOff>1873250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201</xdr:row>
      <xdr:rowOff>73025</xdr:rowOff>
    </xdr:from>
    <xdr:to>
      <xdr:col>3</xdr:col>
      <xdr:colOff>1400175</xdr:colOff>
      <xdr:row>201</xdr:row>
      <xdr:rowOff>1873250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306</xdr:row>
      <xdr:rowOff>73025</xdr:rowOff>
    </xdr:from>
    <xdr:to>
      <xdr:col>3</xdr:col>
      <xdr:colOff>1400175</xdr:colOff>
      <xdr:row>306</xdr:row>
      <xdr:rowOff>1873250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308</xdr:row>
      <xdr:rowOff>73025</xdr:rowOff>
    </xdr:from>
    <xdr:to>
      <xdr:col>3</xdr:col>
      <xdr:colOff>1400175</xdr:colOff>
      <xdr:row>308</xdr:row>
      <xdr:rowOff>1873250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148</xdr:row>
      <xdr:rowOff>73025</xdr:rowOff>
    </xdr:from>
    <xdr:to>
      <xdr:col>3</xdr:col>
      <xdr:colOff>1400175</xdr:colOff>
      <xdr:row>148</xdr:row>
      <xdr:rowOff>1873250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171</xdr:row>
      <xdr:rowOff>73025</xdr:rowOff>
    </xdr:from>
    <xdr:to>
      <xdr:col>3</xdr:col>
      <xdr:colOff>1400175</xdr:colOff>
      <xdr:row>171</xdr:row>
      <xdr:rowOff>1873250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127</xdr:row>
      <xdr:rowOff>73025</xdr:rowOff>
    </xdr:from>
    <xdr:to>
      <xdr:col>3</xdr:col>
      <xdr:colOff>1400175</xdr:colOff>
      <xdr:row>127</xdr:row>
      <xdr:rowOff>1873250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299</xdr:row>
      <xdr:rowOff>73025</xdr:rowOff>
    </xdr:from>
    <xdr:to>
      <xdr:col>3</xdr:col>
      <xdr:colOff>1400175</xdr:colOff>
      <xdr:row>299</xdr:row>
      <xdr:rowOff>1873250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286</xdr:row>
      <xdr:rowOff>73025</xdr:rowOff>
    </xdr:from>
    <xdr:to>
      <xdr:col>3</xdr:col>
      <xdr:colOff>1400175</xdr:colOff>
      <xdr:row>286</xdr:row>
      <xdr:rowOff>1873250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93</xdr:row>
      <xdr:rowOff>73025</xdr:rowOff>
    </xdr:from>
    <xdr:to>
      <xdr:col>3</xdr:col>
      <xdr:colOff>1400175</xdr:colOff>
      <xdr:row>93</xdr:row>
      <xdr:rowOff>1873250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256</xdr:row>
      <xdr:rowOff>73025</xdr:rowOff>
    </xdr:from>
    <xdr:to>
      <xdr:col>3</xdr:col>
      <xdr:colOff>1400175</xdr:colOff>
      <xdr:row>256</xdr:row>
      <xdr:rowOff>1873250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39</xdr:row>
      <xdr:rowOff>73025</xdr:rowOff>
    </xdr:from>
    <xdr:to>
      <xdr:col>3</xdr:col>
      <xdr:colOff>1400175</xdr:colOff>
      <xdr:row>39</xdr:row>
      <xdr:rowOff>1873250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36</xdr:row>
      <xdr:rowOff>73025</xdr:rowOff>
    </xdr:from>
    <xdr:to>
      <xdr:col>3</xdr:col>
      <xdr:colOff>1400175</xdr:colOff>
      <xdr:row>36</xdr:row>
      <xdr:rowOff>1873250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221</xdr:row>
      <xdr:rowOff>73025</xdr:rowOff>
    </xdr:from>
    <xdr:to>
      <xdr:col>3</xdr:col>
      <xdr:colOff>1400175</xdr:colOff>
      <xdr:row>221</xdr:row>
      <xdr:rowOff>1873250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180</xdr:row>
      <xdr:rowOff>73025</xdr:rowOff>
    </xdr:from>
    <xdr:to>
      <xdr:col>3</xdr:col>
      <xdr:colOff>1400175</xdr:colOff>
      <xdr:row>180</xdr:row>
      <xdr:rowOff>1873250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271</xdr:row>
      <xdr:rowOff>73025</xdr:rowOff>
    </xdr:from>
    <xdr:to>
      <xdr:col>3</xdr:col>
      <xdr:colOff>1400175</xdr:colOff>
      <xdr:row>271</xdr:row>
      <xdr:rowOff>1873250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83</xdr:row>
      <xdr:rowOff>73025</xdr:rowOff>
    </xdr:from>
    <xdr:to>
      <xdr:col>3</xdr:col>
      <xdr:colOff>1400175</xdr:colOff>
      <xdr:row>83</xdr:row>
      <xdr:rowOff>1873250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154</xdr:row>
      <xdr:rowOff>73025</xdr:rowOff>
    </xdr:from>
    <xdr:to>
      <xdr:col>3</xdr:col>
      <xdr:colOff>1400175</xdr:colOff>
      <xdr:row>154</xdr:row>
      <xdr:rowOff>1873250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241</xdr:row>
      <xdr:rowOff>73025</xdr:rowOff>
    </xdr:from>
    <xdr:to>
      <xdr:col>3</xdr:col>
      <xdr:colOff>1400175</xdr:colOff>
      <xdr:row>241</xdr:row>
      <xdr:rowOff>1873250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129</xdr:row>
      <xdr:rowOff>73025</xdr:rowOff>
    </xdr:from>
    <xdr:to>
      <xdr:col>3</xdr:col>
      <xdr:colOff>1400175</xdr:colOff>
      <xdr:row>129</xdr:row>
      <xdr:rowOff>1873250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276</xdr:row>
      <xdr:rowOff>73025</xdr:rowOff>
    </xdr:from>
    <xdr:to>
      <xdr:col>3</xdr:col>
      <xdr:colOff>1400175</xdr:colOff>
      <xdr:row>276</xdr:row>
      <xdr:rowOff>1873250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112</xdr:row>
      <xdr:rowOff>73025</xdr:rowOff>
    </xdr:from>
    <xdr:to>
      <xdr:col>3</xdr:col>
      <xdr:colOff>1400175</xdr:colOff>
      <xdr:row>112</xdr:row>
      <xdr:rowOff>1873250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</xdr:row>
      <xdr:rowOff>73025</xdr:rowOff>
    </xdr:from>
    <xdr:to>
      <xdr:col>3</xdr:col>
      <xdr:colOff>1400175</xdr:colOff>
      <xdr:row>29</xdr:row>
      <xdr:rowOff>1873250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298</xdr:row>
      <xdr:rowOff>73025</xdr:rowOff>
    </xdr:from>
    <xdr:to>
      <xdr:col>3</xdr:col>
      <xdr:colOff>1400175</xdr:colOff>
      <xdr:row>298</xdr:row>
      <xdr:rowOff>1873250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146</xdr:row>
      <xdr:rowOff>73025</xdr:rowOff>
    </xdr:from>
    <xdr:to>
      <xdr:col>3</xdr:col>
      <xdr:colOff>1400175</xdr:colOff>
      <xdr:row>146</xdr:row>
      <xdr:rowOff>1873250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312</xdr:row>
      <xdr:rowOff>73025</xdr:rowOff>
    </xdr:from>
    <xdr:to>
      <xdr:col>3</xdr:col>
      <xdr:colOff>1400175</xdr:colOff>
      <xdr:row>312</xdr:row>
      <xdr:rowOff>1873250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141</xdr:row>
      <xdr:rowOff>73025</xdr:rowOff>
    </xdr:from>
    <xdr:to>
      <xdr:col>3</xdr:col>
      <xdr:colOff>1400175</xdr:colOff>
      <xdr:row>141</xdr:row>
      <xdr:rowOff>1873250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185</xdr:row>
      <xdr:rowOff>73025</xdr:rowOff>
    </xdr:from>
    <xdr:to>
      <xdr:col>3</xdr:col>
      <xdr:colOff>1400175</xdr:colOff>
      <xdr:row>185</xdr:row>
      <xdr:rowOff>1873250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40</xdr:row>
      <xdr:rowOff>73025</xdr:rowOff>
    </xdr:from>
    <xdr:to>
      <xdr:col>3</xdr:col>
      <xdr:colOff>1400175</xdr:colOff>
      <xdr:row>40</xdr:row>
      <xdr:rowOff>1873250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155</xdr:row>
      <xdr:rowOff>73025</xdr:rowOff>
    </xdr:from>
    <xdr:to>
      <xdr:col>3</xdr:col>
      <xdr:colOff>1400175</xdr:colOff>
      <xdr:row>155</xdr:row>
      <xdr:rowOff>1873250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147</xdr:row>
      <xdr:rowOff>73025</xdr:rowOff>
    </xdr:from>
    <xdr:to>
      <xdr:col>3</xdr:col>
      <xdr:colOff>1400175</xdr:colOff>
      <xdr:row>147</xdr:row>
      <xdr:rowOff>1873250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163</xdr:row>
      <xdr:rowOff>73025</xdr:rowOff>
    </xdr:from>
    <xdr:to>
      <xdr:col>3</xdr:col>
      <xdr:colOff>1400175</xdr:colOff>
      <xdr:row>163</xdr:row>
      <xdr:rowOff>1873250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169</xdr:row>
      <xdr:rowOff>73025</xdr:rowOff>
    </xdr:from>
    <xdr:to>
      <xdr:col>3</xdr:col>
      <xdr:colOff>1400175</xdr:colOff>
      <xdr:row>169</xdr:row>
      <xdr:rowOff>1873250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</xdr:row>
      <xdr:rowOff>73025</xdr:rowOff>
    </xdr:from>
    <xdr:to>
      <xdr:col>3</xdr:col>
      <xdr:colOff>1400175</xdr:colOff>
      <xdr:row>5</xdr:row>
      <xdr:rowOff>1873250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</xdr:row>
      <xdr:rowOff>73025</xdr:rowOff>
    </xdr:from>
    <xdr:to>
      <xdr:col>3</xdr:col>
      <xdr:colOff>1400175</xdr:colOff>
      <xdr:row>6</xdr:row>
      <xdr:rowOff>1873250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120</xdr:row>
      <xdr:rowOff>73025</xdr:rowOff>
    </xdr:from>
    <xdr:to>
      <xdr:col>3</xdr:col>
      <xdr:colOff>1400175</xdr:colOff>
      <xdr:row>120</xdr:row>
      <xdr:rowOff>1873250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88</xdr:row>
      <xdr:rowOff>73025</xdr:rowOff>
    </xdr:from>
    <xdr:to>
      <xdr:col>3</xdr:col>
      <xdr:colOff>1400175</xdr:colOff>
      <xdr:row>88</xdr:row>
      <xdr:rowOff>1873250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236</xdr:row>
      <xdr:rowOff>73025</xdr:rowOff>
    </xdr:from>
    <xdr:to>
      <xdr:col>3</xdr:col>
      <xdr:colOff>1400175</xdr:colOff>
      <xdr:row>236</xdr:row>
      <xdr:rowOff>1873250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172</xdr:row>
      <xdr:rowOff>73025</xdr:rowOff>
    </xdr:from>
    <xdr:to>
      <xdr:col>3</xdr:col>
      <xdr:colOff>1400175</xdr:colOff>
      <xdr:row>172</xdr:row>
      <xdr:rowOff>1873250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132</xdr:row>
      <xdr:rowOff>73025</xdr:rowOff>
    </xdr:from>
    <xdr:to>
      <xdr:col>3</xdr:col>
      <xdr:colOff>1400175</xdr:colOff>
      <xdr:row>132</xdr:row>
      <xdr:rowOff>1873250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104</xdr:row>
      <xdr:rowOff>73025</xdr:rowOff>
    </xdr:from>
    <xdr:to>
      <xdr:col>3</xdr:col>
      <xdr:colOff>1400175</xdr:colOff>
      <xdr:row>104</xdr:row>
      <xdr:rowOff>1873250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222</xdr:row>
      <xdr:rowOff>73025</xdr:rowOff>
    </xdr:from>
    <xdr:to>
      <xdr:col>3</xdr:col>
      <xdr:colOff>1400175</xdr:colOff>
      <xdr:row>222</xdr:row>
      <xdr:rowOff>1873250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</xdr:row>
      <xdr:rowOff>73025</xdr:rowOff>
    </xdr:from>
    <xdr:to>
      <xdr:col>3</xdr:col>
      <xdr:colOff>1400175</xdr:colOff>
      <xdr:row>24</xdr:row>
      <xdr:rowOff>1873250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258</xdr:row>
      <xdr:rowOff>73025</xdr:rowOff>
    </xdr:from>
    <xdr:to>
      <xdr:col>3</xdr:col>
      <xdr:colOff>1400175</xdr:colOff>
      <xdr:row>258</xdr:row>
      <xdr:rowOff>1873250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250</xdr:row>
      <xdr:rowOff>73025</xdr:rowOff>
    </xdr:from>
    <xdr:to>
      <xdr:col>3</xdr:col>
      <xdr:colOff>1400175</xdr:colOff>
      <xdr:row>250</xdr:row>
      <xdr:rowOff>1873250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74</xdr:row>
      <xdr:rowOff>73025</xdr:rowOff>
    </xdr:from>
    <xdr:to>
      <xdr:col>3</xdr:col>
      <xdr:colOff>1400175</xdr:colOff>
      <xdr:row>74</xdr:row>
      <xdr:rowOff>1873250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289</xdr:row>
      <xdr:rowOff>73025</xdr:rowOff>
    </xdr:from>
    <xdr:to>
      <xdr:col>3</xdr:col>
      <xdr:colOff>1400175</xdr:colOff>
      <xdr:row>289</xdr:row>
      <xdr:rowOff>1873250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97</xdr:row>
      <xdr:rowOff>73025</xdr:rowOff>
    </xdr:from>
    <xdr:to>
      <xdr:col>3</xdr:col>
      <xdr:colOff>1400175</xdr:colOff>
      <xdr:row>97</xdr:row>
      <xdr:rowOff>1873250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70</xdr:row>
      <xdr:rowOff>73025</xdr:rowOff>
    </xdr:from>
    <xdr:to>
      <xdr:col>3</xdr:col>
      <xdr:colOff>1400175</xdr:colOff>
      <xdr:row>70</xdr:row>
      <xdr:rowOff>1873250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130</xdr:row>
      <xdr:rowOff>73025</xdr:rowOff>
    </xdr:from>
    <xdr:to>
      <xdr:col>3</xdr:col>
      <xdr:colOff>1400175</xdr:colOff>
      <xdr:row>130</xdr:row>
      <xdr:rowOff>1873250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230</xdr:row>
      <xdr:rowOff>73025</xdr:rowOff>
    </xdr:from>
    <xdr:to>
      <xdr:col>3</xdr:col>
      <xdr:colOff>1400175</xdr:colOff>
      <xdr:row>230</xdr:row>
      <xdr:rowOff>1873250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50</xdr:row>
      <xdr:rowOff>73025</xdr:rowOff>
    </xdr:from>
    <xdr:to>
      <xdr:col>3</xdr:col>
      <xdr:colOff>1400175</xdr:colOff>
      <xdr:row>50</xdr:row>
      <xdr:rowOff>1873250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231</xdr:row>
      <xdr:rowOff>73025</xdr:rowOff>
    </xdr:from>
    <xdr:to>
      <xdr:col>3</xdr:col>
      <xdr:colOff>1400175</xdr:colOff>
      <xdr:row>231</xdr:row>
      <xdr:rowOff>1873250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54</xdr:row>
      <xdr:rowOff>73025</xdr:rowOff>
    </xdr:from>
    <xdr:to>
      <xdr:col>3</xdr:col>
      <xdr:colOff>1400175</xdr:colOff>
      <xdr:row>54</xdr:row>
      <xdr:rowOff>1873250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110</xdr:row>
      <xdr:rowOff>73025</xdr:rowOff>
    </xdr:from>
    <xdr:to>
      <xdr:col>3</xdr:col>
      <xdr:colOff>1400175</xdr:colOff>
      <xdr:row>110</xdr:row>
      <xdr:rowOff>1873250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186</xdr:row>
      <xdr:rowOff>73025</xdr:rowOff>
    </xdr:from>
    <xdr:to>
      <xdr:col>3</xdr:col>
      <xdr:colOff>1400175</xdr:colOff>
      <xdr:row>186</xdr:row>
      <xdr:rowOff>1873250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137</xdr:row>
      <xdr:rowOff>73025</xdr:rowOff>
    </xdr:from>
    <xdr:to>
      <xdr:col>3</xdr:col>
      <xdr:colOff>1400175</xdr:colOff>
      <xdr:row>137</xdr:row>
      <xdr:rowOff>1873250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136</xdr:row>
      <xdr:rowOff>73025</xdr:rowOff>
    </xdr:from>
    <xdr:to>
      <xdr:col>3</xdr:col>
      <xdr:colOff>1400175</xdr:colOff>
      <xdr:row>136</xdr:row>
      <xdr:rowOff>1873250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223</xdr:row>
      <xdr:rowOff>73025</xdr:rowOff>
    </xdr:from>
    <xdr:to>
      <xdr:col>3</xdr:col>
      <xdr:colOff>1400175</xdr:colOff>
      <xdr:row>223</xdr:row>
      <xdr:rowOff>1873250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294</xdr:row>
      <xdr:rowOff>73025</xdr:rowOff>
    </xdr:from>
    <xdr:to>
      <xdr:col>3</xdr:col>
      <xdr:colOff>1400175</xdr:colOff>
      <xdr:row>294</xdr:row>
      <xdr:rowOff>1873250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75</xdr:row>
      <xdr:rowOff>73025</xdr:rowOff>
    </xdr:from>
    <xdr:to>
      <xdr:col>3</xdr:col>
      <xdr:colOff>1400175</xdr:colOff>
      <xdr:row>75</xdr:row>
      <xdr:rowOff>1873250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206</xdr:row>
      <xdr:rowOff>73025</xdr:rowOff>
    </xdr:from>
    <xdr:to>
      <xdr:col>3</xdr:col>
      <xdr:colOff>1400175</xdr:colOff>
      <xdr:row>206</xdr:row>
      <xdr:rowOff>1873250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191</xdr:row>
      <xdr:rowOff>73025</xdr:rowOff>
    </xdr:from>
    <xdr:to>
      <xdr:col>3</xdr:col>
      <xdr:colOff>1400175</xdr:colOff>
      <xdr:row>191</xdr:row>
      <xdr:rowOff>1873250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279</xdr:row>
      <xdr:rowOff>73025</xdr:rowOff>
    </xdr:from>
    <xdr:to>
      <xdr:col>3</xdr:col>
      <xdr:colOff>1400175</xdr:colOff>
      <xdr:row>279</xdr:row>
      <xdr:rowOff>1873250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62</xdr:row>
      <xdr:rowOff>73025</xdr:rowOff>
    </xdr:from>
    <xdr:to>
      <xdr:col>3</xdr:col>
      <xdr:colOff>1400175</xdr:colOff>
      <xdr:row>62</xdr:row>
      <xdr:rowOff>1873250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84</xdr:row>
      <xdr:rowOff>73025</xdr:rowOff>
    </xdr:from>
    <xdr:to>
      <xdr:col>3</xdr:col>
      <xdr:colOff>1400175</xdr:colOff>
      <xdr:row>84</xdr:row>
      <xdr:rowOff>1873250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89</xdr:row>
      <xdr:rowOff>73025</xdr:rowOff>
    </xdr:from>
    <xdr:to>
      <xdr:col>3</xdr:col>
      <xdr:colOff>1400175</xdr:colOff>
      <xdr:row>89</xdr:row>
      <xdr:rowOff>1873250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215</xdr:row>
      <xdr:rowOff>73025</xdr:rowOff>
    </xdr:from>
    <xdr:to>
      <xdr:col>3</xdr:col>
      <xdr:colOff>1400175</xdr:colOff>
      <xdr:row>215</xdr:row>
      <xdr:rowOff>1873250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179</xdr:row>
      <xdr:rowOff>73025</xdr:rowOff>
    </xdr:from>
    <xdr:to>
      <xdr:col>3</xdr:col>
      <xdr:colOff>1400175</xdr:colOff>
      <xdr:row>179</xdr:row>
      <xdr:rowOff>1873250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161</xdr:row>
      <xdr:rowOff>73025</xdr:rowOff>
    </xdr:from>
    <xdr:to>
      <xdr:col>3</xdr:col>
      <xdr:colOff>1400175</xdr:colOff>
      <xdr:row>161</xdr:row>
      <xdr:rowOff>1873250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131</xdr:row>
      <xdr:rowOff>73025</xdr:rowOff>
    </xdr:from>
    <xdr:to>
      <xdr:col>3</xdr:col>
      <xdr:colOff>1400175</xdr:colOff>
      <xdr:row>131</xdr:row>
      <xdr:rowOff>1873250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115</xdr:row>
      <xdr:rowOff>73025</xdr:rowOff>
    </xdr:from>
    <xdr:to>
      <xdr:col>3</xdr:col>
      <xdr:colOff>1400175</xdr:colOff>
      <xdr:row>115</xdr:row>
      <xdr:rowOff>1873250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103</xdr:row>
      <xdr:rowOff>73025</xdr:rowOff>
    </xdr:from>
    <xdr:to>
      <xdr:col>3</xdr:col>
      <xdr:colOff>1400175</xdr:colOff>
      <xdr:row>103</xdr:row>
      <xdr:rowOff>1873250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187</xdr:row>
      <xdr:rowOff>73025</xdr:rowOff>
    </xdr:from>
    <xdr:to>
      <xdr:col>3</xdr:col>
      <xdr:colOff>1400175</xdr:colOff>
      <xdr:row>187</xdr:row>
      <xdr:rowOff>1873250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</xdr:row>
      <xdr:rowOff>73025</xdr:rowOff>
    </xdr:from>
    <xdr:to>
      <xdr:col>3</xdr:col>
      <xdr:colOff>1400175</xdr:colOff>
      <xdr:row>2</xdr:row>
      <xdr:rowOff>1873250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234</xdr:row>
      <xdr:rowOff>73025</xdr:rowOff>
    </xdr:from>
    <xdr:to>
      <xdr:col>3</xdr:col>
      <xdr:colOff>1400175</xdr:colOff>
      <xdr:row>234</xdr:row>
      <xdr:rowOff>1873250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198</xdr:row>
      <xdr:rowOff>73025</xdr:rowOff>
    </xdr:from>
    <xdr:to>
      <xdr:col>3</xdr:col>
      <xdr:colOff>1400175</xdr:colOff>
      <xdr:row>198</xdr:row>
      <xdr:rowOff>1873250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199</xdr:row>
      <xdr:rowOff>73025</xdr:rowOff>
    </xdr:from>
    <xdr:to>
      <xdr:col>3</xdr:col>
      <xdr:colOff>1400175</xdr:colOff>
      <xdr:row>199</xdr:row>
      <xdr:rowOff>1873250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219</xdr:row>
      <xdr:rowOff>73025</xdr:rowOff>
    </xdr:from>
    <xdr:to>
      <xdr:col>3</xdr:col>
      <xdr:colOff>1400175</xdr:colOff>
      <xdr:row>219</xdr:row>
      <xdr:rowOff>1873250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160</xdr:row>
      <xdr:rowOff>73025</xdr:rowOff>
    </xdr:from>
    <xdr:to>
      <xdr:col>3</xdr:col>
      <xdr:colOff>1400175</xdr:colOff>
      <xdr:row>160</xdr:row>
      <xdr:rowOff>1873250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134</xdr:row>
      <xdr:rowOff>73025</xdr:rowOff>
    </xdr:from>
    <xdr:to>
      <xdr:col>3</xdr:col>
      <xdr:colOff>1400175</xdr:colOff>
      <xdr:row>134</xdr:row>
      <xdr:rowOff>1873250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</xdr:row>
      <xdr:rowOff>73025</xdr:rowOff>
    </xdr:from>
    <xdr:to>
      <xdr:col>3</xdr:col>
      <xdr:colOff>1400175</xdr:colOff>
      <xdr:row>1</xdr:row>
      <xdr:rowOff>1873250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264</xdr:row>
      <xdr:rowOff>73025</xdr:rowOff>
    </xdr:from>
    <xdr:to>
      <xdr:col>3</xdr:col>
      <xdr:colOff>1400175</xdr:colOff>
      <xdr:row>264</xdr:row>
      <xdr:rowOff>1873250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100</xdr:row>
      <xdr:rowOff>73025</xdr:rowOff>
    </xdr:from>
    <xdr:to>
      <xdr:col>3</xdr:col>
      <xdr:colOff>1400175</xdr:colOff>
      <xdr:row>100</xdr:row>
      <xdr:rowOff>1873250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</xdr:row>
      <xdr:rowOff>73025</xdr:rowOff>
    </xdr:from>
    <xdr:to>
      <xdr:col>3</xdr:col>
      <xdr:colOff>1400175</xdr:colOff>
      <xdr:row>21</xdr:row>
      <xdr:rowOff>1873250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182</xdr:row>
      <xdr:rowOff>73025</xdr:rowOff>
    </xdr:from>
    <xdr:to>
      <xdr:col>3</xdr:col>
      <xdr:colOff>1400175</xdr:colOff>
      <xdr:row>182</xdr:row>
      <xdr:rowOff>1873250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51</xdr:row>
      <xdr:rowOff>73025</xdr:rowOff>
    </xdr:from>
    <xdr:to>
      <xdr:col>3</xdr:col>
      <xdr:colOff>1400175</xdr:colOff>
      <xdr:row>51</xdr:row>
      <xdr:rowOff>1873250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94</xdr:row>
      <xdr:rowOff>73025</xdr:rowOff>
    </xdr:from>
    <xdr:to>
      <xdr:col>3</xdr:col>
      <xdr:colOff>1400175</xdr:colOff>
      <xdr:row>94</xdr:row>
      <xdr:rowOff>1873250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</xdr:row>
      <xdr:rowOff>73025</xdr:rowOff>
    </xdr:from>
    <xdr:to>
      <xdr:col>3</xdr:col>
      <xdr:colOff>1400175</xdr:colOff>
      <xdr:row>11</xdr:row>
      <xdr:rowOff>1873250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283</xdr:row>
      <xdr:rowOff>73025</xdr:rowOff>
    </xdr:from>
    <xdr:to>
      <xdr:col>3</xdr:col>
      <xdr:colOff>1400175</xdr:colOff>
      <xdr:row>283</xdr:row>
      <xdr:rowOff>1873250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143</xdr:row>
      <xdr:rowOff>73025</xdr:rowOff>
    </xdr:from>
    <xdr:to>
      <xdr:col>3</xdr:col>
      <xdr:colOff>1400175</xdr:colOff>
      <xdr:row>143</xdr:row>
      <xdr:rowOff>1873250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145</xdr:row>
      <xdr:rowOff>73025</xdr:rowOff>
    </xdr:from>
    <xdr:to>
      <xdr:col>3</xdr:col>
      <xdr:colOff>1400175</xdr:colOff>
      <xdr:row>145</xdr:row>
      <xdr:rowOff>1873250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259</xdr:row>
      <xdr:rowOff>73025</xdr:rowOff>
    </xdr:from>
    <xdr:to>
      <xdr:col>3</xdr:col>
      <xdr:colOff>1400175</xdr:colOff>
      <xdr:row>259</xdr:row>
      <xdr:rowOff>1873250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33</xdr:row>
      <xdr:rowOff>73025</xdr:rowOff>
    </xdr:from>
    <xdr:to>
      <xdr:col>3</xdr:col>
      <xdr:colOff>1400175</xdr:colOff>
      <xdr:row>33</xdr:row>
      <xdr:rowOff>1873250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188</xdr:row>
      <xdr:rowOff>73025</xdr:rowOff>
    </xdr:from>
    <xdr:to>
      <xdr:col>3</xdr:col>
      <xdr:colOff>1400175</xdr:colOff>
      <xdr:row>188</xdr:row>
      <xdr:rowOff>1873250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209</xdr:row>
      <xdr:rowOff>73025</xdr:rowOff>
    </xdr:from>
    <xdr:to>
      <xdr:col>3</xdr:col>
      <xdr:colOff>1400175</xdr:colOff>
      <xdr:row>209</xdr:row>
      <xdr:rowOff>1873250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303</xdr:row>
      <xdr:rowOff>73025</xdr:rowOff>
    </xdr:from>
    <xdr:to>
      <xdr:col>3</xdr:col>
      <xdr:colOff>1400175</xdr:colOff>
      <xdr:row>303</xdr:row>
      <xdr:rowOff>1873250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</xdr:row>
      <xdr:rowOff>73025</xdr:rowOff>
    </xdr:from>
    <xdr:to>
      <xdr:col>3</xdr:col>
      <xdr:colOff>1400175</xdr:colOff>
      <xdr:row>16</xdr:row>
      <xdr:rowOff>1873250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165</xdr:row>
      <xdr:rowOff>73025</xdr:rowOff>
    </xdr:from>
    <xdr:to>
      <xdr:col>3</xdr:col>
      <xdr:colOff>1400175</xdr:colOff>
      <xdr:row>165</xdr:row>
      <xdr:rowOff>1873250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166</xdr:row>
      <xdr:rowOff>73025</xdr:rowOff>
    </xdr:from>
    <xdr:to>
      <xdr:col>3</xdr:col>
      <xdr:colOff>1400175</xdr:colOff>
      <xdr:row>166</xdr:row>
      <xdr:rowOff>1873250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71</xdr:row>
      <xdr:rowOff>73025</xdr:rowOff>
    </xdr:from>
    <xdr:to>
      <xdr:col>3</xdr:col>
      <xdr:colOff>1400175</xdr:colOff>
      <xdr:row>71</xdr:row>
      <xdr:rowOff>1873250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90</xdr:row>
      <xdr:rowOff>73025</xdr:rowOff>
    </xdr:from>
    <xdr:to>
      <xdr:col>3</xdr:col>
      <xdr:colOff>1400175</xdr:colOff>
      <xdr:row>90</xdr:row>
      <xdr:rowOff>1873250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297</xdr:row>
      <xdr:rowOff>73025</xdr:rowOff>
    </xdr:from>
    <xdr:to>
      <xdr:col>3</xdr:col>
      <xdr:colOff>1400175</xdr:colOff>
      <xdr:row>297</xdr:row>
      <xdr:rowOff>1873250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56</xdr:row>
      <xdr:rowOff>73025</xdr:rowOff>
    </xdr:from>
    <xdr:to>
      <xdr:col>3</xdr:col>
      <xdr:colOff>1400175</xdr:colOff>
      <xdr:row>56</xdr:row>
      <xdr:rowOff>1873250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108</xdr:row>
      <xdr:rowOff>73025</xdr:rowOff>
    </xdr:from>
    <xdr:to>
      <xdr:col>3</xdr:col>
      <xdr:colOff>1400175</xdr:colOff>
      <xdr:row>108</xdr:row>
      <xdr:rowOff>1873250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95</xdr:row>
      <xdr:rowOff>73025</xdr:rowOff>
    </xdr:from>
    <xdr:to>
      <xdr:col>3</xdr:col>
      <xdr:colOff>1400175</xdr:colOff>
      <xdr:row>95</xdr:row>
      <xdr:rowOff>1873250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311</xdr:row>
      <xdr:rowOff>73025</xdr:rowOff>
    </xdr:from>
    <xdr:to>
      <xdr:col>3</xdr:col>
      <xdr:colOff>1400175</xdr:colOff>
      <xdr:row>311</xdr:row>
      <xdr:rowOff>1873250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140</xdr:row>
      <xdr:rowOff>73025</xdr:rowOff>
    </xdr:from>
    <xdr:to>
      <xdr:col>3</xdr:col>
      <xdr:colOff>1400175</xdr:colOff>
      <xdr:row>140</xdr:row>
      <xdr:rowOff>1873250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243</xdr:row>
      <xdr:rowOff>73025</xdr:rowOff>
    </xdr:from>
    <xdr:to>
      <xdr:col>3</xdr:col>
      <xdr:colOff>1400175</xdr:colOff>
      <xdr:row>243</xdr:row>
      <xdr:rowOff>1873250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37</xdr:row>
      <xdr:rowOff>73025</xdr:rowOff>
    </xdr:from>
    <xdr:to>
      <xdr:col>3</xdr:col>
      <xdr:colOff>1400175</xdr:colOff>
      <xdr:row>37</xdr:row>
      <xdr:rowOff>1873250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245</xdr:row>
      <xdr:rowOff>73025</xdr:rowOff>
    </xdr:from>
    <xdr:to>
      <xdr:col>3</xdr:col>
      <xdr:colOff>1400175</xdr:colOff>
      <xdr:row>245</xdr:row>
      <xdr:rowOff>1873250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217</xdr:row>
      <xdr:rowOff>73025</xdr:rowOff>
    </xdr:from>
    <xdr:to>
      <xdr:col>3</xdr:col>
      <xdr:colOff>1400175</xdr:colOff>
      <xdr:row>217</xdr:row>
      <xdr:rowOff>1873250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149</xdr:row>
      <xdr:rowOff>73025</xdr:rowOff>
    </xdr:from>
    <xdr:to>
      <xdr:col>3</xdr:col>
      <xdr:colOff>1400175</xdr:colOff>
      <xdr:row>149</xdr:row>
      <xdr:rowOff>1873250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76</xdr:row>
      <xdr:rowOff>73025</xdr:rowOff>
    </xdr:from>
    <xdr:to>
      <xdr:col>3</xdr:col>
      <xdr:colOff>1400175</xdr:colOff>
      <xdr:row>76</xdr:row>
      <xdr:rowOff>1873250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61</xdr:row>
      <xdr:rowOff>73025</xdr:rowOff>
    </xdr:from>
    <xdr:to>
      <xdr:col>3</xdr:col>
      <xdr:colOff>1400175</xdr:colOff>
      <xdr:row>61</xdr:row>
      <xdr:rowOff>1873250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58</xdr:row>
      <xdr:rowOff>73025</xdr:rowOff>
    </xdr:from>
    <xdr:to>
      <xdr:col>3</xdr:col>
      <xdr:colOff>1400175</xdr:colOff>
      <xdr:row>58</xdr:row>
      <xdr:rowOff>1873250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</xdr:row>
      <xdr:rowOff>73025</xdr:rowOff>
    </xdr:from>
    <xdr:to>
      <xdr:col>3</xdr:col>
      <xdr:colOff>1400175</xdr:colOff>
      <xdr:row>7</xdr:row>
      <xdr:rowOff>1873250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72</xdr:row>
      <xdr:rowOff>73025</xdr:rowOff>
    </xdr:from>
    <xdr:to>
      <xdr:col>3</xdr:col>
      <xdr:colOff>1400175</xdr:colOff>
      <xdr:row>72</xdr:row>
      <xdr:rowOff>1873250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173</xdr:row>
      <xdr:rowOff>73025</xdr:rowOff>
    </xdr:from>
    <xdr:to>
      <xdr:col>3</xdr:col>
      <xdr:colOff>1400175</xdr:colOff>
      <xdr:row>173</xdr:row>
      <xdr:rowOff>1873250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226</xdr:row>
      <xdr:rowOff>73025</xdr:rowOff>
    </xdr:from>
    <xdr:to>
      <xdr:col>3</xdr:col>
      <xdr:colOff>1400175</xdr:colOff>
      <xdr:row>226</xdr:row>
      <xdr:rowOff>1873250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237</xdr:row>
      <xdr:rowOff>73025</xdr:rowOff>
    </xdr:from>
    <xdr:to>
      <xdr:col>3</xdr:col>
      <xdr:colOff>1400175</xdr:colOff>
      <xdr:row>237</xdr:row>
      <xdr:rowOff>1873250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102</xdr:row>
      <xdr:rowOff>73025</xdr:rowOff>
    </xdr:from>
    <xdr:to>
      <xdr:col>3</xdr:col>
      <xdr:colOff>1400175</xdr:colOff>
      <xdr:row>102</xdr:row>
      <xdr:rowOff>1873250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310</xdr:row>
      <xdr:rowOff>73025</xdr:rowOff>
    </xdr:from>
    <xdr:to>
      <xdr:col>3</xdr:col>
      <xdr:colOff>1400175</xdr:colOff>
      <xdr:row>310</xdr:row>
      <xdr:rowOff>1873250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65</xdr:row>
      <xdr:rowOff>73025</xdr:rowOff>
    </xdr:from>
    <xdr:to>
      <xdr:col>3</xdr:col>
      <xdr:colOff>1400175</xdr:colOff>
      <xdr:row>65</xdr:row>
      <xdr:rowOff>1873250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41</xdr:row>
      <xdr:rowOff>73025</xdr:rowOff>
    </xdr:from>
    <xdr:to>
      <xdr:col>3</xdr:col>
      <xdr:colOff>1400175</xdr:colOff>
      <xdr:row>41</xdr:row>
      <xdr:rowOff>1873250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48</xdr:row>
      <xdr:rowOff>73025</xdr:rowOff>
    </xdr:from>
    <xdr:to>
      <xdr:col>3</xdr:col>
      <xdr:colOff>1400175</xdr:colOff>
      <xdr:row>48</xdr:row>
      <xdr:rowOff>1873250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213</xdr:row>
      <xdr:rowOff>73025</xdr:rowOff>
    </xdr:from>
    <xdr:to>
      <xdr:col>3</xdr:col>
      <xdr:colOff>1400175</xdr:colOff>
      <xdr:row>213</xdr:row>
      <xdr:rowOff>1873250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244</xdr:row>
      <xdr:rowOff>73025</xdr:rowOff>
    </xdr:from>
    <xdr:to>
      <xdr:col>3</xdr:col>
      <xdr:colOff>1400175</xdr:colOff>
      <xdr:row>244</xdr:row>
      <xdr:rowOff>1873250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77</xdr:row>
      <xdr:rowOff>73025</xdr:rowOff>
    </xdr:from>
    <xdr:to>
      <xdr:col>3</xdr:col>
      <xdr:colOff>1400175</xdr:colOff>
      <xdr:row>77</xdr:row>
      <xdr:rowOff>1873250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135</xdr:row>
      <xdr:rowOff>73025</xdr:rowOff>
    </xdr:from>
    <xdr:to>
      <xdr:col>3</xdr:col>
      <xdr:colOff>1400175</xdr:colOff>
      <xdr:row>135</xdr:row>
      <xdr:rowOff>1873250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167</xdr:row>
      <xdr:rowOff>73025</xdr:rowOff>
    </xdr:from>
    <xdr:to>
      <xdr:col>3</xdr:col>
      <xdr:colOff>1400175</xdr:colOff>
      <xdr:row>167</xdr:row>
      <xdr:rowOff>1873250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101</xdr:row>
      <xdr:rowOff>73025</xdr:rowOff>
    </xdr:from>
    <xdr:to>
      <xdr:col>3</xdr:col>
      <xdr:colOff>1400175</xdr:colOff>
      <xdr:row>101</xdr:row>
      <xdr:rowOff>1873250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218</xdr:row>
      <xdr:rowOff>73025</xdr:rowOff>
    </xdr:from>
    <xdr:to>
      <xdr:col>3</xdr:col>
      <xdr:colOff>1400175</xdr:colOff>
      <xdr:row>218</xdr:row>
      <xdr:rowOff>1873250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240</xdr:row>
      <xdr:rowOff>73025</xdr:rowOff>
    </xdr:from>
    <xdr:to>
      <xdr:col>3</xdr:col>
      <xdr:colOff>1400175</xdr:colOff>
      <xdr:row>240</xdr:row>
      <xdr:rowOff>1873250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225</xdr:row>
      <xdr:rowOff>73025</xdr:rowOff>
    </xdr:from>
    <xdr:to>
      <xdr:col>3</xdr:col>
      <xdr:colOff>1400175</xdr:colOff>
      <xdr:row>225</xdr:row>
      <xdr:rowOff>1873250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232</xdr:row>
      <xdr:rowOff>73025</xdr:rowOff>
    </xdr:from>
    <xdr:to>
      <xdr:col>3</xdr:col>
      <xdr:colOff>1400175</xdr:colOff>
      <xdr:row>232</xdr:row>
      <xdr:rowOff>1873250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</xdr:row>
      <xdr:rowOff>73025</xdr:rowOff>
    </xdr:from>
    <xdr:to>
      <xdr:col>3</xdr:col>
      <xdr:colOff>1400175</xdr:colOff>
      <xdr:row>9</xdr:row>
      <xdr:rowOff>1873250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96</xdr:row>
      <xdr:rowOff>73025</xdr:rowOff>
    </xdr:from>
    <xdr:to>
      <xdr:col>3</xdr:col>
      <xdr:colOff>1400175</xdr:colOff>
      <xdr:row>96</xdr:row>
      <xdr:rowOff>1873250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189</xdr:row>
      <xdr:rowOff>73025</xdr:rowOff>
    </xdr:from>
    <xdr:to>
      <xdr:col>3</xdr:col>
      <xdr:colOff>1400175</xdr:colOff>
      <xdr:row>189</xdr:row>
      <xdr:rowOff>1873250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157</xdr:row>
      <xdr:rowOff>73025</xdr:rowOff>
    </xdr:from>
    <xdr:to>
      <xdr:col>3</xdr:col>
      <xdr:colOff>1400175</xdr:colOff>
      <xdr:row>157</xdr:row>
      <xdr:rowOff>1873250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200</xdr:row>
      <xdr:rowOff>73025</xdr:rowOff>
    </xdr:from>
    <xdr:to>
      <xdr:col>3</xdr:col>
      <xdr:colOff>1400175</xdr:colOff>
      <xdr:row>200</xdr:row>
      <xdr:rowOff>1873250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263</xdr:row>
      <xdr:rowOff>73025</xdr:rowOff>
    </xdr:from>
    <xdr:to>
      <xdr:col>3</xdr:col>
      <xdr:colOff>1400175</xdr:colOff>
      <xdr:row>263</xdr:row>
      <xdr:rowOff>1873250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142</xdr:row>
      <xdr:rowOff>73025</xdr:rowOff>
    </xdr:from>
    <xdr:to>
      <xdr:col>3</xdr:col>
      <xdr:colOff>1400175</xdr:colOff>
      <xdr:row>142</xdr:row>
      <xdr:rowOff>1873250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49</xdr:row>
      <xdr:rowOff>73025</xdr:rowOff>
    </xdr:from>
    <xdr:to>
      <xdr:col>3</xdr:col>
      <xdr:colOff>1400175</xdr:colOff>
      <xdr:row>49</xdr:row>
      <xdr:rowOff>1873250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26</xdr:row>
      <xdr:rowOff>73025</xdr:rowOff>
    </xdr:from>
    <xdr:to>
      <xdr:col>3</xdr:col>
      <xdr:colOff>1400175</xdr:colOff>
      <xdr:row>26</xdr:row>
      <xdr:rowOff>1873250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249</xdr:row>
      <xdr:rowOff>73025</xdr:rowOff>
    </xdr:from>
    <xdr:to>
      <xdr:col>3</xdr:col>
      <xdr:colOff>1400175</xdr:colOff>
      <xdr:row>249</xdr:row>
      <xdr:rowOff>1873250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85</xdr:row>
      <xdr:rowOff>73025</xdr:rowOff>
    </xdr:from>
    <xdr:to>
      <xdr:col>3</xdr:col>
      <xdr:colOff>1400175</xdr:colOff>
      <xdr:row>85</xdr:row>
      <xdr:rowOff>1873250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296</xdr:row>
      <xdr:rowOff>73025</xdr:rowOff>
    </xdr:from>
    <xdr:to>
      <xdr:col>3</xdr:col>
      <xdr:colOff>1400175</xdr:colOff>
      <xdr:row>296</xdr:row>
      <xdr:rowOff>1873250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113</xdr:row>
      <xdr:rowOff>73025</xdr:rowOff>
    </xdr:from>
    <xdr:to>
      <xdr:col>3</xdr:col>
      <xdr:colOff>1400175</xdr:colOff>
      <xdr:row>113</xdr:row>
      <xdr:rowOff>1873250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116</xdr:row>
      <xdr:rowOff>73025</xdr:rowOff>
    </xdr:from>
    <xdr:to>
      <xdr:col>3</xdr:col>
      <xdr:colOff>1400175</xdr:colOff>
      <xdr:row>116</xdr:row>
      <xdr:rowOff>1873250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</xdr:row>
      <xdr:rowOff>73025</xdr:rowOff>
    </xdr:from>
    <xdr:to>
      <xdr:col>3</xdr:col>
      <xdr:colOff>1400175</xdr:colOff>
      <xdr:row>17</xdr:row>
      <xdr:rowOff>1873250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216</xdr:row>
      <xdr:rowOff>73025</xdr:rowOff>
    </xdr:from>
    <xdr:to>
      <xdr:col>3</xdr:col>
      <xdr:colOff>1400175</xdr:colOff>
      <xdr:row>216</xdr:row>
      <xdr:rowOff>1873250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78</xdr:row>
      <xdr:rowOff>73025</xdr:rowOff>
    </xdr:from>
    <xdr:to>
      <xdr:col>3</xdr:col>
      <xdr:colOff>1400175</xdr:colOff>
      <xdr:row>78</xdr:row>
      <xdr:rowOff>1873250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4</xdr:row>
      <xdr:rowOff>73025</xdr:rowOff>
    </xdr:from>
    <xdr:to>
      <xdr:col>3</xdr:col>
      <xdr:colOff>1400175</xdr:colOff>
      <xdr:row>4</xdr:row>
      <xdr:rowOff>1873250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280</xdr:row>
      <xdr:rowOff>73025</xdr:rowOff>
    </xdr:from>
    <xdr:to>
      <xdr:col>3</xdr:col>
      <xdr:colOff>1400175</xdr:colOff>
      <xdr:row>280</xdr:row>
      <xdr:rowOff>1873250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121</xdr:row>
      <xdr:rowOff>73025</xdr:rowOff>
    </xdr:from>
    <xdr:to>
      <xdr:col>3</xdr:col>
      <xdr:colOff>1400175</xdr:colOff>
      <xdr:row>121</xdr:row>
      <xdr:rowOff>1873250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159</xdr:row>
      <xdr:rowOff>73025</xdr:rowOff>
    </xdr:from>
    <xdr:to>
      <xdr:col>3</xdr:col>
      <xdr:colOff>1400175</xdr:colOff>
      <xdr:row>159</xdr:row>
      <xdr:rowOff>1873250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174</xdr:row>
      <xdr:rowOff>73025</xdr:rowOff>
    </xdr:from>
    <xdr:to>
      <xdr:col>3</xdr:col>
      <xdr:colOff>1400175</xdr:colOff>
      <xdr:row>174</xdr:row>
      <xdr:rowOff>1873250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288</xdr:row>
      <xdr:rowOff>73025</xdr:rowOff>
    </xdr:from>
    <xdr:to>
      <xdr:col>3</xdr:col>
      <xdr:colOff>1400175</xdr:colOff>
      <xdr:row>288</xdr:row>
      <xdr:rowOff>1873250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128</xdr:row>
      <xdr:rowOff>73025</xdr:rowOff>
    </xdr:from>
    <xdr:to>
      <xdr:col>3</xdr:col>
      <xdr:colOff>1400175</xdr:colOff>
      <xdr:row>128</xdr:row>
      <xdr:rowOff>1873250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125</xdr:row>
      <xdr:rowOff>73025</xdr:rowOff>
    </xdr:from>
    <xdr:to>
      <xdr:col>3</xdr:col>
      <xdr:colOff>1400175</xdr:colOff>
      <xdr:row>125</xdr:row>
      <xdr:rowOff>1873250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138</xdr:row>
      <xdr:rowOff>73025</xdr:rowOff>
    </xdr:from>
    <xdr:to>
      <xdr:col>3</xdr:col>
      <xdr:colOff>1400175</xdr:colOff>
      <xdr:row>138</xdr:row>
      <xdr:rowOff>1873250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124</xdr:row>
      <xdr:rowOff>73025</xdr:rowOff>
    </xdr:from>
    <xdr:to>
      <xdr:col>3</xdr:col>
      <xdr:colOff>1400175</xdr:colOff>
      <xdr:row>124</xdr:row>
      <xdr:rowOff>1873250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66675</xdr:colOff>
      <xdr:row>272</xdr:row>
      <xdr:rowOff>73025</xdr:rowOff>
    </xdr:from>
    <xdr:to>
      <xdr:col>3</xdr:col>
      <xdr:colOff>1400175</xdr:colOff>
      <xdr:row>272</xdr:row>
      <xdr:rowOff>1873250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316"/>
  <sheetViews>
    <sheetView tabSelected="1" workbookViewId="0">
      <selection activeCell="G2" sqref="G2"/>
    </sheetView>
  </sheetViews>
  <sheetFormatPr defaultColWidth="10.1640625" defaultRowHeight="11.45" customHeight="1" x14ac:dyDescent="0.2"/>
  <cols>
    <col min="1" max="1" width="2" style="1" customWidth="1"/>
    <col min="2" max="3" width="7.6640625" style="1" customWidth="1"/>
    <col min="4" max="4" width="27" style="1" customWidth="1"/>
    <col min="5" max="5" width="6.33203125" style="1" customWidth="1"/>
    <col min="6" max="6" width="16.33203125" style="1" customWidth="1"/>
    <col min="7" max="7" width="38.33203125" style="1" customWidth="1"/>
    <col min="8" max="8" width="19.83203125" style="1" customWidth="1"/>
    <col min="9" max="9" width="12.6640625" style="1" customWidth="1"/>
    <col min="10" max="10" width="12.5" style="1" customWidth="1"/>
    <col min="11" max="11" width="10.1640625" style="16" hidden="1" customWidth="1"/>
    <col min="12" max="12" width="12.1640625" style="19" customWidth="1"/>
    <col min="13" max="13" width="12.6640625" style="1" customWidth="1"/>
    <col min="14" max="15" width="12.1640625" style="1" customWidth="1"/>
    <col min="16" max="17" width="10.1640625" style="1" customWidth="1"/>
  </cols>
  <sheetData>
    <row r="1" spans="2:13" ht="38.1" customHeight="1" x14ac:dyDescent="0.2">
      <c r="B1" s="6" t="s">
        <v>0</v>
      </c>
      <c r="C1" s="9" t="s">
        <v>1</v>
      </c>
      <c r="D1" s="10"/>
      <c r="E1" s="11"/>
      <c r="F1" s="6" t="s">
        <v>2</v>
      </c>
      <c r="G1" s="6" t="s">
        <v>3</v>
      </c>
      <c r="H1" s="6" t="s">
        <v>4</v>
      </c>
      <c r="I1" s="2" t="s">
        <v>5</v>
      </c>
      <c r="J1" s="2" t="s">
        <v>6</v>
      </c>
      <c r="K1" s="14" t="s">
        <v>7</v>
      </c>
      <c r="L1" s="17" t="s">
        <v>260</v>
      </c>
      <c r="M1" s="2" t="s">
        <v>259</v>
      </c>
    </row>
    <row r="2" spans="2:13" s="1" customFormat="1" ht="165.95" customHeight="1" x14ac:dyDescent="0.2">
      <c r="B2" s="3">
        <v>232</v>
      </c>
      <c r="C2" s="12" t="s">
        <v>8</v>
      </c>
      <c r="D2" s="13"/>
      <c r="E2" s="8" t="str">
        <f>HYPERLINK("http://7flowers-decor.ru/upload/1c_catalog/import_files/4606500477531.jpg")</f>
        <v>http://7flowers-decor.ru/upload/1c_catalog/import_files/4606500477531.jpg</v>
      </c>
      <c r="F2" s="3">
        <v>4606500477531</v>
      </c>
      <c r="G2" s="4" t="s">
        <v>205</v>
      </c>
      <c r="H2" s="5" t="s">
        <v>14</v>
      </c>
      <c r="I2" s="3">
        <v>1</v>
      </c>
      <c r="J2" s="3">
        <v>1</v>
      </c>
      <c r="K2" s="15">
        <v>510</v>
      </c>
      <c r="L2" s="18">
        <f>K2*0.85</f>
        <v>433.5</v>
      </c>
      <c r="M2" s="3"/>
    </row>
    <row r="3" spans="2:13" s="1" customFormat="1" ht="165.95" customHeight="1" x14ac:dyDescent="0.2">
      <c r="B3" s="3">
        <v>225</v>
      </c>
      <c r="C3" s="12" t="s">
        <v>8</v>
      </c>
      <c r="D3" s="13"/>
      <c r="E3" s="8" t="str">
        <f>HYPERLINK("http://7flowers-decor.ru/upload/1c_catalog/import_files/4606500453399.jpg")</f>
        <v>http://7flowers-decor.ru/upload/1c_catalog/import_files/4606500453399.jpg</v>
      </c>
      <c r="F3" s="3">
        <v>4606500453399</v>
      </c>
      <c r="G3" s="4" t="s">
        <v>198</v>
      </c>
      <c r="H3" s="5" t="s">
        <v>14</v>
      </c>
      <c r="I3" s="3">
        <v>1</v>
      </c>
      <c r="J3" s="3">
        <v>1</v>
      </c>
      <c r="K3" s="15">
        <v>324</v>
      </c>
      <c r="L3" s="18">
        <f t="shared" ref="L3:L66" si="0">K3*0.85</f>
        <v>275.39999999999998</v>
      </c>
      <c r="M3" s="3"/>
    </row>
    <row r="4" spans="2:13" s="1" customFormat="1" ht="165.95" customHeight="1" x14ac:dyDescent="0.2">
      <c r="B4" s="3">
        <v>103</v>
      </c>
      <c r="C4" s="12" t="s">
        <v>8</v>
      </c>
      <c r="D4" s="13"/>
      <c r="E4" s="8" t="str">
        <f>HYPERLINK("http://7flowers-decor.ru/upload/1c_catalog/import_files/5907763353792.jpg")</f>
        <v>http://7flowers-decor.ru/upload/1c_catalog/import_files/5907763353792.jpg</v>
      </c>
      <c r="F4" s="3">
        <v>5907763353792</v>
      </c>
      <c r="G4" s="4" t="s">
        <v>113</v>
      </c>
      <c r="H4" s="5"/>
      <c r="I4" s="3">
        <v>1</v>
      </c>
      <c r="J4" s="3">
        <v>256</v>
      </c>
      <c r="K4" s="15">
        <v>103</v>
      </c>
      <c r="L4" s="18">
        <f t="shared" si="0"/>
        <v>87.55</v>
      </c>
      <c r="M4" s="3"/>
    </row>
    <row r="5" spans="2:13" s="1" customFormat="1" ht="165.95" customHeight="1" x14ac:dyDescent="0.2">
      <c r="B5" s="3">
        <v>305</v>
      </c>
      <c r="C5" s="12" t="s">
        <v>8</v>
      </c>
      <c r="D5" s="13"/>
      <c r="E5" s="8" t="str">
        <f>HYPERLINK("http://7flowers-decor.ru/upload/1c_catalog/import_files/4606500477494.jpg")</f>
        <v>http://7flowers-decor.ru/upload/1c_catalog/import_files/4606500477494.jpg</v>
      </c>
      <c r="F5" s="3">
        <v>4606500477494</v>
      </c>
      <c r="G5" s="4" t="s">
        <v>113</v>
      </c>
      <c r="H5" s="5" t="s">
        <v>14</v>
      </c>
      <c r="I5" s="3">
        <v>1</v>
      </c>
      <c r="J5" s="3">
        <v>1</v>
      </c>
      <c r="K5" s="15">
        <v>408</v>
      </c>
      <c r="L5" s="18">
        <f t="shared" si="0"/>
        <v>346.8</v>
      </c>
      <c r="M5" s="3"/>
    </row>
    <row r="6" spans="2:13" s="1" customFormat="1" ht="165.95" customHeight="1" x14ac:dyDescent="0.2">
      <c r="B6" s="3">
        <v>183</v>
      </c>
      <c r="C6" s="12" t="s">
        <v>8</v>
      </c>
      <c r="D6" s="13"/>
      <c r="E6" s="8" t="str">
        <f>HYPERLINK("http://7flowers-decor.ru/upload/1c_catalog/import_files/5905953953005.jpg")</f>
        <v>http://7flowers-decor.ru/upload/1c_catalog/import_files/5905953953005.jpg</v>
      </c>
      <c r="F6" s="3">
        <v>5905953953005</v>
      </c>
      <c r="G6" s="4" t="s">
        <v>174</v>
      </c>
      <c r="H6" s="5"/>
      <c r="I6" s="3">
        <v>1</v>
      </c>
      <c r="J6" s="3">
        <v>1</v>
      </c>
      <c r="K6" s="15">
        <v>103</v>
      </c>
      <c r="L6" s="18">
        <f t="shared" si="0"/>
        <v>87.55</v>
      </c>
      <c r="M6" s="3"/>
    </row>
    <row r="7" spans="2:13" s="1" customFormat="1" ht="165.95" customHeight="1" x14ac:dyDescent="0.2">
      <c r="B7" s="3">
        <v>184</v>
      </c>
      <c r="C7" s="12" t="s">
        <v>8</v>
      </c>
      <c r="D7" s="13"/>
      <c r="E7" s="8" t="str">
        <f>HYPERLINK("http://7flowers-decor.ru/upload/1c_catalog/import_files/5907763332988.jpg")</f>
        <v>http://7flowers-decor.ru/upload/1c_catalog/import_files/5907763332988.jpg</v>
      </c>
      <c r="F7" s="3">
        <v>5907763332988</v>
      </c>
      <c r="G7" s="4" t="s">
        <v>174</v>
      </c>
      <c r="H7" s="5"/>
      <c r="I7" s="3">
        <v>1</v>
      </c>
      <c r="J7" s="3">
        <v>1</v>
      </c>
      <c r="K7" s="15">
        <v>151</v>
      </c>
      <c r="L7" s="18">
        <f t="shared" si="0"/>
        <v>128.35</v>
      </c>
      <c r="M7" s="3"/>
    </row>
    <row r="8" spans="2:13" s="1" customFormat="1" ht="165.95" customHeight="1" x14ac:dyDescent="0.2">
      <c r="B8" s="3">
        <v>268</v>
      </c>
      <c r="C8" s="12" t="s">
        <v>8</v>
      </c>
      <c r="D8" s="13"/>
      <c r="E8" s="8" t="str">
        <f>HYPERLINK("http://7flowers-decor.ru/upload/1c_catalog/import_files/5907763337853.jpg")</f>
        <v>http://7flowers-decor.ru/upload/1c_catalog/import_files/5907763337853.jpg</v>
      </c>
      <c r="F8" s="3">
        <v>5907763337853</v>
      </c>
      <c r="G8" s="4" t="s">
        <v>174</v>
      </c>
      <c r="H8" s="5"/>
      <c r="I8" s="3">
        <v>1</v>
      </c>
      <c r="J8" s="3">
        <v>1</v>
      </c>
      <c r="K8" s="15">
        <v>137</v>
      </c>
      <c r="L8" s="18">
        <f t="shared" si="0"/>
        <v>116.45</v>
      </c>
      <c r="M8" s="3"/>
    </row>
    <row r="9" spans="2:13" s="1" customFormat="1" ht="165.95" customHeight="1" x14ac:dyDescent="0.2">
      <c r="B9" s="3">
        <v>215</v>
      </c>
      <c r="C9" s="12" t="s">
        <v>8</v>
      </c>
      <c r="D9" s="13"/>
      <c r="E9" s="7"/>
      <c r="F9" s="3">
        <v>4606500493807</v>
      </c>
      <c r="G9" s="4" t="s">
        <v>195</v>
      </c>
      <c r="H9" s="5"/>
      <c r="I9" s="3">
        <v>1</v>
      </c>
      <c r="J9" s="3">
        <v>1</v>
      </c>
      <c r="K9" s="15">
        <v>408</v>
      </c>
      <c r="L9" s="18">
        <f t="shared" si="0"/>
        <v>346.8</v>
      </c>
      <c r="M9" s="3"/>
    </row>
    <row r="10" spans="2:13" s="1" customFormat="1" ht="165.95" customHeight="1" x14ac:dyDescent="0.2">
      <c r="B10" s="3">
        <v>288</v>
      </c>
      <c r="C10" s="12" t="s">
        <v>8</v>
      </c>
      <c r="D10" s="13"/>
      <c r="E10" s="8" t="str">
        <f>HYPERLINK("http://7flowers-decor.ru/upload/1c_catalog/import_files/4606500470990.jpg")</f>
        <v>http://7flowers-decor.ru/upload/1c_catalog/import_files/4606500470990.jpg</v>
      </c>
      <c r="F10" s="3">
        <v>4606500470990</v>
      </c>
      <c r="G10" s="4" t="s">
        <v>243</v>
      </c>
      <c r="H10" s="5" t="s">
        <v>14</v>
      </c>
      <c r="I10" s="3">
        <v>1</v>
      </c>
      <c r="J10" s="3">
        <v>1</v>
      </c>
      <c r="K10" s="15">
        <v>288</v>
      </c>
      <c r="L10" s="18">
        <f t="shared" si="0"/>
        <v>244.79999999999998</v>
      </c>
      <c r="M10" s="3"/>
    </row>
    <row r="11" spans="2:13" s="1" customFormat="1" ht="165.95" customHeight="1" x14ac:dyDescent="0.2">
      <c r="B11" s="3">
        <v>24</v>
      </c>
      <c r="C11" s="12" t="s">
        <v>8</v>
      </c>
      <c r="D11" s="13"/>
      <c r="E11" s="8" t="str">
        <f>HYPERLINK("http://7flowers-decor.ru/upload/1c_catalog/import_files/4606500477487.jpg")</f>
        <v>http://7flowers-decor.ru/upload/1c_catalog/import_files/4606500477487.jpg</v>
      </c>
      <c r="F11" s="3">
        <v>4606500477487</v>
      </c>
      <c r="G11" s="4" t="s">
        <v>39</v>
      </c>
      <c r="H11" s="5" t="s">
        <v>14</v>
      </c>
      <c r="I11" s="3">
        <v>1</v>
      </c>
      <c r="J11" s="3">
        <v>1</v>
      </c>
      <c r="K11" s="15">
        <v>408</v>
      </c>
      <c r="L11" s="18">
        <f t="shared" si="0"/>
        <v>346.8</v>
      </c>
      <c r="M11" s="3"/>
    </row>
    <row r="12" spans="2:13" s="1" customFormat="1" ht="165.95" customHeight="1" x14ac:dyDescent="0.2">
      <c r="B12" s="3">
        <v>239</v>
      </c>
      <c r="C12" s="12" t="s">
        <v>8</v>
      </c>
      <c r="D12" s="13"/>
      <c r="E12" s="8" t="str">
        <f>HYPERLINK("http://7flowers-decor.ru/upload/1c_catalog/import_files/4606500453382.jpg")</f>
        <v>http://7flowers-decor.ru/upload/1c_catalog/import_files/4606500453382.jpg</v>
      </c>
      <c r="F12" s="3">
        <v>4606500453382</v>
      </c>
      <c r="G12" s="4" t="s">
        <v>210</v>
      </c>
      <c r="H12" s="5" t="s">
        <v>14</v>
      </c>
      <c r="I12" s="3">
        <v>1</v>
      </c>
      <c r="J12" s="3">
        <v>1</v>
      </c>
      <c r="K12" s="15">
        <v>216</v>
      </c>
      <c r="L12" s="18">
        <f t="shared" si="0"/>
        <v>183.6</v>
      </c>
      <c r="M12" s="3"/>
    </row>
    <row r="13" spans="2:13" s="1" customFormat="1" ht="165.95" customHeight="1" x14ac:dyDescent="0.2">
      <c r="B13" s="3">
        <v>154</v>
      </c>
      <c r="C13" s="12" t="s">
        <v>8</v>
      </c>
      <c r="D13" s="13"/>
      <c r="E13" s="7"/>
      <c r="F13" s="3">
        <v>4606500493821</v>
      </c>
      <c r="G13" s="4" t="s">
        <v>153</v>
      </c>
      <c r="H13" s="5"/>
      <c r="I13" s="3">
        <v>1</v>
      </c>
      <c r="J13" s="3">
        <v>1</v>
      </c>
      <c r="K13" s="15">
        <v>408</v>
      </c>
      <c r="L13" s="18">
        <f t="shared" si="0"/>
        <v>346.8</v>
      </c>
      <c r="M13" s="3"/>
    </row>
    <row r="14" spans="2:13" s="1" customFormat="1" ht="165.95" customHeight="1" x14ac:dyDescent="0.2">
      <c r="B14" s="3">
        <v>90</v>
      </c>
      <c r="C14" s="12" t="s">
        <v>8</v>
      </c>
      <c r="D14" s="13"/>
      <c r="E14" s="7"/>
      <c r="F14" s="3">
        <v>4606500493814</v>
      </c>
      <c r="G14" s="4" t="s">
        <v>101</v>
      </c>
      <c r="H14" s="5"/>
      <c r="I14" s="3">
        <v>1</v>
      </c>
      <c r="J14" s="3">
        <v>1</v>
      </c>
      <c r="K14" s="15">
        <v>443</v>
      </c>
      <c r="L14" s="18">
        <f t="shared" si="0"/>
        <v>376.55</v>
      </c>
      <c r="M14" s="3"/>
    </row>
    <row r="15" spans="2:13" s="1" customFormat="1" ht="165.95" customHeight="1" x14ac:dyDescent="0.2">
      <c r="B15" s="3">
        <v>49</v>
      </c>
      <c r="C15" s="12" t="s">
        <v>8</v>
      </c>
      <c r="D15" s="13"/>
      <c r="E15" s="8" t="str">
        <f>HYPERLINK("http://7flowers-decor.ru/upload/1c_catalog/import_files/5901037796070.jpg")</f>
        <v>http://7flowers-decor.ru/upload/1c_catalog/import_files/5901037796070.jpg</v>
      </c>
      <c r="F15" s="3">
        <v>5901037796070</v>
      </c>
      <c r="G15" s="4" t="s">
        <v>65</v>
      </c>
      <c r="H15" s="5"/>
      <c r="I15" s="3">
        <v>1</v>
      </c>
      <c r="J15" s="3">
        <v>100</v>
      </c>
      <c r="K15" s="15">
        <v>243</v>
      </c>
      <c r="L15" s="18">
        <f t="shared" si="0"/>
        <v>206.54999999999998</v>
      </c>
      <c r="M15" s="3"/>
    </row>
    <row r="16" spans="2:13" s="1" customFormat="1" ht="165.95" customHeight="1" x14ac:dyDescent="0.2">
      <c r="B16" s="3">
        <v>36</v>
      </c>
      <c r="C16" s="12" t="s">
        <v>8</v>
      </c>
      <c r="D16" s="13"/>
      <c r="E16" s="8" t="str">
        <f>HYPERLINK("http://7flowers-decor.ru/upload/1c_catalog/import_files/5901037796063.jpg")</f>
        <v>http://7flowers-decor.ru/upload/1c_catalog/import_files/5901037796063.jpg</v>
      </c>
      <c r="F16" s="3">
        <v>5901037796063</v>
      </c>
      <c r="G16" s="4" t="s">
        <v>52</v>
      </c>
      <c r="H16" s="5"/>
      <c r="I16" s="3">
        <v>1</v>
      </c>
      <c r="J16" s="3">
        <v>100</v>
      </c>
      <c r="K16" s="15">
        <v>243</v>
      </c>
      <c r="L16" s="18">
        <f t="shared" si="0"/>
        <v>206.54999999999998</v>
      </c>
      <c r="M16" s="3"/>
    </row>
    <row r="17" spans="2:13" s="1" customFormat="1" ht="165.95" customHeight="1" x14ac:dyDescent="0.2">
      <c r="B17" s="3">
        <v>248</v>
      </c>
      <c r="C17" s="12" t="s">
        <v>8</v>
      </c>
      <c r="D17" s="13"/>
      <c r="E17" s="8" t="str">
        <f>HYPERLINK("http://7flowers-decor.ru/upload/1c_catalog/import_files/5901037795981.jpg")</f>
        <v>http://7flowers-decor.ru/upload/1c_catalog/import_files/5901037795981.jpg</v>
      </c>
      <c r="F17" s="3">
        <v>5901037795981</v>
      </c>
      <c r="G17" s="4" t="s">
        <v>218</v>
      </c>
      <c r="H17" s="5"/>
      <c r="I17" s="3">
        <v>1</v>
      </c>
      <c r="J17" s="3">
        <v>100</v>
      </c>
      <c r="K17" s="15">
        <v>270</v>
      </c>
      <c r="L17" s="18">
        <f t="shared" si="0"/>
        <v>229.5</v>
      </c>
      <c r="M17" s="3"/>
    </row>
    <row r="18" spans="2:13" s="1" customFormat="1" ht="165.95" customHeight="1" x14ac:dyDescent="0.2">
      <c r="B18" s="3">
        <v>302</v>
      </c>
      <c r="C18" s="12" t="s">
        <v>8</v>
      </c>
      <c r="D18" s="13"/>
      <c r="E18" s="8" t="str">
        <f>HYPERLINK("http://7flowers-decor.ru/upload/1c_catalog/import_files/4606500325726.jpg")</f>
        <v>http://7flowers-decor.ru/upload/1c_catalog/import_files/4606500325726.jpg</v>
      </c>
      <c r="F18" s="3">
        <v>4606500325726</v>
      </c>
      <c r="G18" s="4" t="s">
        <v>252</v>
      </c>
      <c r="H18" s="5" t="s">
        <v>14</v>
      </c>
      <c r="I18" s="3">
        <v>1</v>
      </c>
      <c r="J18" s="3">
        <v>40</v>
      </c>
      <c r="K18" s="15">
        <v>239</v>
      </c>
      <c r="L18" s="18">
        <f t="shared" si="0"/>
        <v>203.15</v>
      </c>
      <c r="M18" s="3"/>
    </row>
    <row r="19" spans="2:13" s="1" customFormat="1" ht="165.95" customHeight="1" x14ac:dyDescent="0.2">
      <c r="B19" s="3">
        <v>9</v>
      </c>
      <c r="C19" s="12" t="s">
        <v>8</v>
      </c>
      <c r="D19" s="13"/>
      <c r="E19" s="8" t="str">
        <f>HYPERLINK("http://7flowers-decor.ru/upload/1c_catalog/import_files/4606500325733.jpg")</f>
        <v>http://7flowers-decor.ru/upload/1c_catalog/import_files/4606500325733.jpg</v>
      </c>
      <c r="F19" s="3">
        <v>4606500325733</v>
      </c>
      <c r="G19" s="4" t="s">
        <v>23</v>
      </c>
      <c r="H19" s="5" t="s">
        <v>17</v>
      </c>
      <c r="I19" s="3">
        <v>1</v>
      </c>
      <c r="J19" s="3">
        <v>9</v>
      </c>
      <c r="K19" s="15">
        <v>231</v>
      </c>
      <c r="L19" s="18">
        <v>231</v>
      </c>
      <c r="M19" s="3"/>
    </row>
    <row r="20" spans="2:13" s="1" customFormat="1" ht="165.95" customHeight="1" x14ac:dyDescent="0.2">
      <c r="B20" s="3">
        <v>125</v>
      </c>
      <c r="C20" s="12" t="s">
        <v>8</v>
      </c>
      <c r="D20" s="13"/>
      <c r="E20" s="8" t="str">
        <f>HYPERLINK("http://7flowers-decor.ru/upload/1c_catalog/import_files/4606500325740.jpg")</f>
        <v>http://7flowers-decor.ru/upload/1c_catalog/import_files/4606500325740.jpg</v>
      </c>
      <c r="F20" s="3">
        <v>4606500325740</v>
      </c>
      <c r="G20" s="4" t="s">
        <v>130</v>
      </c>
      <c r="H20" s="5" t="s">
        <v>14</v>
      </c>
      <c r="I20" s="3">
        <v>1</v>
      </c>
      <c r="J20" s="3">
        <v>40</v>
      </c>
      <c r="K20" s="15">
        <v>172</v>
      </c>
      <c r="L20" s="18">
        <f t="shared" si="0"/>
        <v>146.19999999999999</v>
      </c>
      <c r="M20" s="3"/>
    </row>
    <row r="21" spans="2:13" s="1" customFormat="1" ht="165.95" customHeight="1" x14ac:dyDescent="0.2">
      <c r="B21" s="3">
        <v>71</v>
      </c>
      <c r="C21" s="12" t="s">
        <v>8</v>
      </c>
      <c r="D21" s="13"/>
      <c r="E21" s="8" t="str">
        <f>HYPERLINK("http://7flowers-decor.ru/upload/1c_catalog/import_files/4606500325757.jpg")</f>
        <v>http://7flowers-decor.ru/upload/1c_catalog/import_files/4606500325757.jpg</v>
      </c>
      <c r="F21" s="3">
        <v>4606500325757</v>
      </c>
      <c r="G21" s="4" t="s">
        <v>83</v>
      </c>
      <c r="H21" s="5" t="s">
        <v>17</v>
      </c>
      <c r="I21" s="3">
        <v>1</v>
      </c>
      <c r="J21" s="3">
        <v>12</v>
      </c>
      <c r="K21" s="15">
        <v>265</v>
      </c>
      <c r="L21" s="18">
        <f t="shared" si="0"/>
        <v>225.25</v>
      </c>
      <c r="M21" s="3"/>
    </row>
    <row r="22" spans="2:13" s="1" customFormat="1" ht="165.95" customHeight="1" x14ac:dyDescent="0.2">
      <c r="B22" s="3">
        <v>235</v>
      </c>
      <c r="C22" s="12" t="s">
        <v>8</v>
      </c>
      <c r="D22" s="13"/>
      <c r="E22" s="8" t="str">
        <f>HYPERLINK("http://7flowers-decor.ru/upload/1c_catalog/import_files/4606500300716.jpg")</f>
        <v>http://7flowers-decor.ru/upload/1c_catalog/import_files/4606500300716.jpg</v>
      </c>
      <c r="F22" s="3">
        <v>4606500300716</v>
      </c>
      <c r="G22" s="4" t="s">
        <v>208</v>
      </c>
      <c r="H22" s="5" t="s">
        <v>14</v>
      </c>
      <c r="I22" s="3">
        <v>1</v>
      </c>
      <c r="J22" s="3">
        <v>60</v>
      </c>
      <c r="K22" s="15">
        <v>186</v>
      </c>
      <c r="L22" s="18">
        <f t="shared" si="0"/>
        <v>158.1</v>
      </c>
      <c r="M22" s="3"/>
    </row>
    <row r="23" spans="2:13" s="1" customFormat="1" ht="165.95" customHeight="1" x14ac:dyDescent="0.2">
      <c r="B23" s="3">
        <v>14</v>
      </c>
      <c r="C23" s="12" t="s">
        <v>8</v>
      </c>
      <c r="D23" s="13"/>
      <c r="E23" s="8" t="str">
        <f>HYPERLINK("http://7flowers-decor.ru/upload/1c_catalog/import_files/4606500286003.jpg")</f>
        <v>http://7flowers-decor.ru/upload/1c_catalog/import_files/4606500286003.jpg</v>
      </c>
      <c r="F23" s="3">
        <v>4606500286003</v>
      </c>
      <c r="G23" s="4" t="s">
        <v>28</v>
      </c>
      <c r="H23" s="5" t="s">
        <v>20</v>
      </c>
      <c r="I23" s="3">
        <v>1</v>
      </c>
      <c r="J23" s="3">
        <v>60</v>
      </c>
      <c r="K23" s="15">
        <v>106</v>
      </c>
      <c r="L23" s="18">
        <f t="shared" si="0"/>
        <v>90.1</v>
      </c>
      <c r="M23" s="3"/>
    </row>
    <row r="24" spans="2:13" s="1" customFormat="1" ht="165.95" customHeight="1" x14ac:dyDescent="0.2">
      <c r="B24" s="3">
        <v>13</v>
      </c>
      <c r="C24" s="12" t="s">
        <v>8</v>
      </c>
      <c r="D24" s="13"/>
      <c r="E24" s="8" t="str">
        <f>HYPERLINK("http://7flowers-decor.ru/upload/1c_catalog/import_files/4606500285990.jpg")</f>
        <v>http://7flowers-decor.ru/upload/1c_catalog/import_files/4606500285990.jpg</v>
      </c>
      <c r="F24" s="3">
        <v>4606500285990</v>
      </c>
      <c r="G24" s="4" t="s">
        <v>27</v>
      </c>
      <c r="H24" s="5" t="s">
        <v>20</v>
      </c>
      <c r="I24" s="3">
        <v>1</v>
      </c>
      <c r="J24" s="3">
        <v>60</v>
      </c>
      <c r="K24" s="15">
        <v>106</v>
      </c>
      <c r="L24" s="18">
        <f t="shared" si="0"/>
        <v>90.1</v>
      </c>
      <c r="M24" s="3"/>
    </row>
    <row r="25" spans="2:13" s="1" customFormat="1" ht="165.95" customHeight="1" x14ac:dyDescent="0.2">
      <c r="B25" s="3">
        <v>192</v>
      </c>
      <c r="C25" s="12" t="s">
        <v>8</v>
      </c>
      <c r="D25" s="13"/>
      <c r="E25" s="8" t="str">
        <f>HYPERLINK("http://7flowers-decor.ru/upload/1c_catalog/import_files/4606500241392.jpg")</f>
        <v>http://7flowers-decor.ru/upload/1c_catalog/import_files/4606500241392.jpg</v>
      </c>
      <c r="F25" s="3">
        <v>4606500241392</v>
      </c>
      <c r="G25" s="4" t="s">
        <v>180</v>
      </c>
      <c r="H25" s="5" t="s">
        <v>14</v>
      </c>
      <c r="I25" s="3">
        <v>1</v>
      </c>
      <c r="J25" s="3">
        <v>1</v>
      </c>
      <c r="K25" s="15">
        <v>278</v>
      </c>
      <c r="L25" s="18">
        <f t="shared" si="0"/>
        <v>236.29999999999998</v>
      </c>
      <c r="M25" s="3"/>
    </row>
    <row r="26" spans="2:13" s="1" customFormat="1" ht="165.95" customHeight="1" x14ac:dyDescent="0.2">
      <c r="B26" s="3">
        <v>83</v>
      </c>
      <c r="C26" s="12" t="s">
        <v>8</v>
      </c>
      <c r="D26" s="13"/>
      <c r="E26" s="8" t="str">
        <f>HYPERLINK("http://7flowers-decor.ru/upload/1c_catalog/import_files/4606500241415.jpg")</f>
        <v>http://7flowers-decor.ru/upload/1c_catalog/import_files/4606500241415.jpg</v>
      </c>
      <c r="F26" s="3">
        <v>4606500241415</v>
      </c>
      <c r="G26" s="4" t="s">
        <v>95</v>
      </c>
      <c r="H26" s="5" t="s">
        <v>14</v>
      </c>
      <c r="I26" s="3">
        <v>1</v>
      </c>
      <c r="J26" s="3">
        <v>1</v>
      </c>
      <c r="K26" s="15">
        <v>623</v>
      </c>
      <c r="L26" s="18">
        <f t="shared" si="0"/>
        <v>529.54999999999995</v>
      </c>
      <c r="M26" s="3"/>
    </row>
    <row r="27" spans="2:13" s="1" customFormat="1" ht="165.95" customHeight="1" x14ac:dyDescent="0.2">
      <c r="B27" s="3">
        <v>296</v>
      </c>
      <c r="C27" s="12" t="s">
        <v>8</v>
      </c>
      <c r="D27" s="13"/>
      <c r="E27" s="8" t="str">
        <f>HYPERLINK("http://7flowers-decor.ru/upload/1c_catalog/import_files/4606500415229.jpg")</f>
        <v>http://7flowers-decor.ru/upload/1c_catalog/import_files/4606500415229.jpg</v>
      </c>
      <c r="F27" s="3">
        <v>4606500415229</v>
      </c>
      <c r="G27" s="4" t="s">
        <v>248</v>
      </c>
      <c r="H27" s="5"/>
      <c r="I27" s="3">
        <v>1</v>
      </c>
      <c r="J27" s="3">
        <v>24</v>
      </c>
      <c r="K27" s="15">
        <v>204</v>
      </c>
      <c r="L27" s="18">
        <f t="shared" si="0"/>
        <v>173.4</v>
      </c>
      <c r="M27" s="3"/>
    </row>
    <row r="28" spans="2:13" s="1" customFormat="1" ht="165.95" customHeight="1" x14ac:dyDescent="0.2">
      <c r="B28" s="3">
        <v>114</v>
      </c>
      <c r="C28" s="12" t="s">
        <v>8</v>
      </c>
      <c r="D28" s="13"/>
      <c r="E28" s="8" t="str">
        <f>HYPERLINK("http://7flowers-decor.ru/upload/1c_catalog/import_files/4606500415212.jpg")</f>
        <v>http://7flowers-decor.ru/upload/1c_catalog/import_files/4606500415212.jpg</v>
      </c>
      <c r="F28" s="3">
        <v>4606500415212</v>
      </c>
      <c r="G28" s="4" t="s">
        <v>120</v>
      </c>
      <c r="H28" s="5"/>
      <c r="I28" s="3">
        <v>1</v>
      </c>
      <c r="J28" s="3">
        <v>18</v>
      </c>
      <c r="K28" s="15">
        <v>215</v>
      </c>
      <c r="L28" s="18">
        <f t="shared" si="0"/>
        <v>182.75</v>
      </c>
      <c r="M28" s="3"/>
    </row>
    <row r="29" spans="2:13" s="1" customFormat="1" ht="165.95" customHeight="1" x14ac:dyDescent="0.2">
      <c r="B29" s="3">
        <v>8</v>
      </c>
      <c r="C29" s="12" t="s">
        <v>8</v>
      </c>
      <c r="D29" s="13"/>
      <c r="E29" s="8" t="str">
        <f>HYPERLINK("http://7flowers-decor.ru/upload/1c_catalog/import_files/4606500112081.jpg")</f>
        <v>http://7flowers-decor.ru/upload/1c_catalog/import_files/4606500112081.jpg</v>
      </c>
      <c r="F29" s="3">
        <v>4606500112081</v>
      </c>
      <c r="G29" s="4" t="s">
        <v>21</v>
      </c>
      <c r="H29" s="5" t="s">
        <v>22</v>
      </c>
      <c r="I29" s="3">
        <v>1</v>
      </c>
      <c r="J29" s="3">
        <v>120</v>
      </c>
      <c r="K29" s="15">
        <v>69</v>
      </c>
      <c r="L29" s="18">
        <f t="shared" si="0"/>
        <v>58.65</v>
      </c>
      <c r="M29" s="3"/>
    </row>
    <row r="30" spans="2:13" s="1" customFormat="1" ht="165.95" customHeight="1" x14ac:dyDescent="0.2">
      <c r="B30" s="3">
        <v>172</v>
      </c>
      <c r="C30" s="12" t="s">
        <v>8</v>
      </c>
      <c r="D30" s="13"/>
      <c r="E30" s="8" t="str">
        <f>HYPERLINK("http://7flowers-decor.ru/upload/1c_catalog/import_files/4606500112074.jpg")</f>
        <v>http://7flowers-decor.ru/upload/1c_catalog/import_files/4606500112074.jpg</v>
      </c>
      <c r="F30" s="3">
        <v>4606500112074</v>
      </c>
      <c r="G30" s="4" t="s">
        <v>163</v>
      </c>
      <c r="H30" s="5" t="s">
        <v>22</v>
      </c>
      <c r="I30" s="3">
        <v>1</v>
      </c>
      <c r="J30" s="3">
        <v>96</v>
      </c>
      <c r="K30" s="15">
        <v>81</v>
      </c>
      <c r="L30" s="18">
        <f t="shared" si="0"/>
        <v>68.849999999999994</v>
      </c>
      <c r="M30" s="3"/>
    </row>
    <row r="31" spans="2:13" s="1" customFormat="1" ht="165.95" customHeight="1" x14ac:dyDescent="0.2">
      <c r="B31" s="3">
        <v>60</v>
      </c>
      <c r="C31" s="12" t="s">
        <v>8</v>
      </c>
      <c r="D31" s="13"/>
      <c r="E31" s="8" t="str">
        <f>HYPERLINK("http://7flowers-decor.ru/upload/1c_catalog/import_files/4606500112111.jpg")</f>
        <v>http://7flowers-decor.ru/upload/1c_catalog/import_files/4606500112111.jpg</v>
      </c>
      <c r="F31" s="3">
        <v>4606500112111</v>
      </c>
      <c r="G31" s="4" t="s">
        <v>72</v>
      </c>
      <c r="H31" s="5" t="s">
        <v>10</v>
      </c>
      <c r="I31" s="3">
        <v>1</v>
      </c>
      <c r="J31" s="3">
        <v>120</v>
      </c>
      <c r="K31" s="15">
        <v>70</v>
      </c>
      <c r="L31" s="18">
        <f t="shared" si="0"/>
        <v>59.5</v>
      </c>
      <c r="M31" s="3"/>
    </row>
    <row r="32" spans="2:13" s="1" customFormat="1" ht="165.95" customHeight="1" x14ac:dyDescent="0.2">
      <c r="B32" s="3">
        <v>21</v>
      </c>
      <c r="C32" s="12" t="s">
        <v>8</v>
      </c>
      <c r="D32" s="13"/>
      <c r="E32" s="8" t="str">
        <f>HYPERLINK("http://7flowers-decor.ru/upload/1c_catalog/import_files/4606500142637.jpg")</f>
        <v>http://7flowers-decor.ru/upload/1c_catalog/import_files/4606500142637.jpg</v>
      </c>
      <c r="F32" s="3">
        <v>4606500142637</v>
      </c>
      <c r="G32" s="4" t="s">
        <v>36</v>
      </c>
      <c r="H32" s="5" t="s">
        <v>10</v>
      </c>
      <c r="I32" s="3">
        <v>1</v>
      </c>
      <c r="J32" s="3">
        <v>96</v>
      </c>
      <c r="K32" s="15">
        <v>76</v>
      </c>
      <c r="L32" s="18">
        <f t="shared" si="0"/>
        <v>64.599999999999994</v>
      </c>
      <c r="M32" s="3"/>
    </row>
    <row r="33" spans="2:13" s="1" customFormat="1" ht="165.95" customHeight="1" x14ac:dyDescent="0.2">
      <c r="B33" s="3">
        <v>19</v>
      </c>
      <c r="C33" s="12" t="s">
        <v>8</v>
      </c>
      <c r="D33" s="13"/>
      <c r="E33" s="8" t="str">
        <f>HYPERLINK("http://7flowers-decor.ru/upload/1c_catalog/import_files/4606500112104.jpg")</f>
        <v>http://7flowers-decor.ru/upload/1c_catalog/import_files/4606500112104.jpg</v>
      </c>
      <c r="F33" s="3">
        <v>4606500112104</v>
      </c>
      <c r="G33" s="4" t="s">
        <v>33</v>
      </c>
      <c r="H33" s="5" t="s">
        <v>10</v>
      </c>
      <c r="I33" s="3">
        <v>1</v>
      </c>
      <c r="J33" s="3">
        <v>64</v>
      </c>
      <c r="K33" s="15">
        <v>96</v>
      </c>
      <c r="L33" s="18">
        <f t="shared" si="0"/>
        <v>81.599999999999994</v>
      </c>
      <c r="M33" s="3"/>
    </row>
    <row r="34" spans="2:13" s="1" customFormat="1" ht="165.95" customHeight="1" x14ac:dyDescent="0.2">
      <c r="B34" s="3">
        <v>244</v>
      </c>
      <c r="C34" s="12" t="s">
        <v>8</v>
      </c>
      <c r="D34" s="13"/>
      <c r="E34" s="8" t="str">
        <f>HYPERLINK("http://7flowers-decor.ru/upload/1c_catalog/import_files/4606500142675.jpg")</f>
        <v>http://7flowers-decor.ru/upload/1c_catalog/import_files/4606500142675.jpg</v>
      </c>
      <c r="F34" s="3">
        <v>4606500142675</v>
      </c>
      <c r="G34" s="4" t="s">
        <v>214</v>
      </c>
      <c r="H34" s="5" t="s">
        <v>215</v>
      </c>
      <c r="I34" s="3">
        <v>1</v>
      </c>
      <c r="J34" s="3">
        <v>61</v>
      </c>
      <c r="K34" s="15">
        <v>109</v>
      </c>
      <c r="L34" s="18">
        <f t="shared" si="0"/>
        <v>92.649999999999991</v>
      </c>
      <c r="M34" s="3"/>
    </row>
    <row r="35" spans="2:13" s="1" customFormat="1" ht="165.95" customHeight="1" x14ac:dyDescent="0.2">
      <c r="B35" s="3">
        <v>100</v>
      </c>
      <c r="C35" s="12" t="s">
        <v>8</v>
      </c>
      <c r="D35" s="13"/>
      <c r="E35" s="8" t="str">
        <f>HYPERLINK("http://7flowers-decor.ru/upload/1c_catalog/import_files/4606500415120.jpg")</f>
        <v>http://7flowers-decor.ru/upload/1c_catalog/import_files/4606500415120.jpg</v>
      </c>
      <c r="F35" s="3">
        <v>4606500415120</v>
      </c>
      <c r="G35" s="4" t="s">
        <v>110</v>
      </c>
      <c r="H35" s="5" t="s">
        <v>22</v>
      </c>
      <c r="I35" s="3">
        <v>1</v>
      </c>
      <c r="J35" s="3">
        <v>72</v>
      </c>
      <c r="K35" s="15">
        <v>114</v>
      </c>
      <c r="L35" s="18">
        <f t="shared" si="0"/>
        <v>96.899999999999991</v>
      </c>
      <c r="M35" s="3"/>
    </row>
    <row r="36" spans="2:13" s="1" customFormat="1" ht="165.95" customHeight="1" x14ac:dyDescent="0.2">
      <c r="B36" s="3">
        <v>131</v>
      </c>
      <c r="C36" s="12" t="s">
        <v>8</v>
      </c>
      <c r="D36" s="13"/>
      <c r="E36" s="8" t="str">
        <f>HYPERLINK("http://7flowers-decor.ru/upload/1c_catalog/import_files/4606500415137.jpg")</f>
        <v>http://7flowers-decor.ru/upload/1c_catalog/import_files/4606500415137.jpg</v>
      </c>
      <c r="F36" s="3">
        <v>4606500415137</v>
      </c>
      <c r="G36" s="4" t="s">
        <v>110</v>
      </c>
      <c r="H36" s="5" t="s">
        <v>76</v>
      </c>
      <c r="I36" s="3">
        <v>1</v>
      </c>
      <c r="J36" s="3">
        <v>72</v>
      </c>
      <c r="K36" s="15">
        <v>114</v>
      </c>
      <c r="L36" s="18">
        <f t="shared" si="0"/>
        <v>96.899999999999991</v>
      </c>
      <c r="M36" s="3"/>
    </row>
    <row r="37" spans="2:13" s="1" customFormat="1" ht="165.95" customHeight="1" x14ac:dyDescent="0.2">
      <c r="B37" s="3">
        <v>162</v>
      </c>
      <c r="C37" s="12" t="s">
        <v>8</v>
      </c>
      <c r="D37" s="13"/>
      <c r="E37" s="8" t="str">
        <f>HYPERLINK("http://7flowers-decor.ru/upload/1c_catalog/import_files/4606500415144.jpg")</f>
        <v>http://7flowers-decor.ru/upload/1c_catalog/import_files/4606500415144.jpg</v>
      </c>
      <c r="F37" s="3">
        <v>4606500415144</v>
      </c>
      <c r="G37" s="4" t="s">
        <v>110</v>
      </c>
      <c r="H37" s="5" t="s">
        <v>87</v>
      </c>
      <c r="I37" s="3">
        <v>1</v>
      </c>
      <c r="J37" s="3">
        <v>72</v>
      </c>
      <c r="K37" s="15">
        <v>114</v>
      </c>
      <c r="L37" s="18">
        <f t="shared" si="0"/>
        <v>96.899999999999991</v>
      </c>
      <c r="M37" s="3"/>
    </row>
    <row r="38" spans="2:13" s="1" customFormat="1" ht="165.95" customHeight="1" x14ac:dyDescent="0.2">
      <c r="B38" s="3">
        <v>261</v>
      </c>
      <c r="C38" s="12" t="s">
        <v>8</v>
      </c>
      <c r="D38" s="13"/>
      <c r="E38" s="8" t="str">
        <f>HYPERLINK("http://7flowers-decor.ru/upload/1c_catalog/import_files/4606500415151.jpg")</f>
        <v>http://7flowers-decor.ru/upload/1c_catalog/import_files/4606500415151.jpg</v>
      </c>
      <c r="F38" s="3">
        <v>4606500415151</v>
      </c>
      <c r="G38" s="4" t="s">
        <v>110</v>
      </c>
      <c r="H38" s="5" t="s">
        <v>60</v>
      </c>
      <c r="I38" s="3">
        <v>1</v>
      </c>
      <c r="J38" s="3">
        <v>72</v>
      </c>
      <c r="K38" s="15">
        <v>114</v>
      </c>
      <c r="L38" s="18">
        <f t="shared" si="0"/>
        <v>96.899999999999991</v>
      </c>
      <c r="M38" s="3"/>
    </row>
    <row r="39" spans="2:13" s="1" customFormat="1" ht="165.95" customHeight="1" x14ac:dyDescent="0.2">
      <c r="B39" s="3">
        <v>130</v>
      </c>
      <c r="C39" s="12" t="s">
        <v>8</v>
      </c>
      <c r="D39" s="13"/>
      <c r="E39" s="8" t="str">
        <f>HYPERLINK("http://7flowers-decor.ru/upload/1c_catalog/import_files/4606500415069.jpg")</f>
        <v>http://7flowers-decor.ru/upload/1c_catalog/import_files/4606500415069.jpg</v>
      </c>
      <c r="F39" s="3">
        <v>4606500415069</v>
      </c>
      <c r="G39" s="4" t="s">
        <v>135</v>
      </c>
      <c r="H39" s="5" t="s">
        <v>87</v>
      </c>
      <c r="I39" s="3">
        <v>1</v>
      </c>
      <c r="J39" s="3">
        <v>72</v>
      </c>
      <c r="K39" s="15">
        <v>114</v>
      </c>
      <c r="L39" s="18">
        <f t="shared" si="0"/>
        <v>96.899999999999991</v>
      </c>
      <c r="M39" s="3"/>
    </row>
    <row r="40" spans="2:13" s="1" customFormat="1" ht="165.95" customHeight="1" x14ac:dyDescent="0.2">
      <c r="B40" s="3">
        <v>161</v>
      </c>
      <c r="C40" s="12" t="s">
        <v>8</v>
      </c>
      <c r="D40" s="13"/>
      <c r="E40" s="8" t="str">
        <f>HYPERLINK("http://7flowers-decor.ru/upload/1c_catalog/import_files/4606500415052.jpg")</f>
        <v>http://7flowers-decor.ru/upload/1c_catalog/import_files/4606500415052.jpg</v>
      </c>
      <c r="F40" s="3">
        <v>4606500415052</v>
      </c>
      <c r="G40" s="4" t="s">
        <v>135</v>
      </c>
      <c r="H40" s="5" t="s">
        <v>76</v>
      </c>
      <c r="I40" s="3">
        <v>1</v>
      </c>
      <c r="J40" s="3">
        <v>72</v>
      </c>
      <c r="K40" s="15">
        <v>114</v>
      </c>
      <c r="L40" s="18">
        <f t="shared" si="0"/>
        <v>96.899999999999991</v>
      </c>
      <c r="M40" s="3"/>
    </row>
    <row r="41" spans="2:13" s="1" customFormat="1" ht="165.95" customHeight="1" x14ac:dyDescent="0.2">
      <c r="B41" s="3">
        <v>178</v>
      </c>
      <c r="C41" s="12" t="s">
        <v>8</v>
      </c>
      <c r="D41" s="13"/>
      <c r="E41" s="8" t="str">
        <f>HYPERLINK("http://7flowers-decor.ru/upload/1c_catalog/import_files/4606500415076.jpg")</f>
        <v>http://7flowers-decor.ru/upload/1c_catalog/import_files/4606500415076.jpg</v>
      </c>
      <c r="F41" s="3">
        <v>4606500415076</v>
      </c>
      <c r="G41" s="4" t="s">
        <v>135</v>
      </c>
      <c r="H41" s="5" t="s">
        <v>60</v>
      </c>
      <c r="I41" s="3">
        <v>1</v>
      </c>
      <c r="J41" s="3">
        <v>72</v>
      </c>
      <c r="K41" s="15">
        <v>114</v>
      </c>
      <c r="L41" s="18">
        <f t="shared" si="0"/>
        <v>96.899999999999991</v>
      </c>
      <c r="M41" s="3"/>
    </row>
    <row r="42" spans="2:13" s="1" customFormat="1" ht="165.95" customHeight="1" x14ac:dyDescent="0.2">
      <c r="B42" s="3">
        <v>276</v>
      </c>
      <c r="C42" s="12" t="s">
        <v>8</v>
      </c>
      <c r="D42" s="13"/>
      <c r="E42" s="8" t="str">
        <f>HYPERLINK("http://7flowers-decor.ru/upload/1c_catalog/import_files/4606500415045.jpg")</f>
        <v>http://7flowers-decor.ru/upload/1c_catalog/import_files/4606500415045.jpg</v>
      </c>
      <c r="F42" s="3">
        <v>4606500415045</v>
      </c>
      <c r="G42" s="4" t="s">
        <v>135</v>
      </c>
      <c r="H42" s="5" t="s">
        <v>22</v>
      </c>
      <c r="I42" s="3">
        <v>1</v>
      </c>
      <c r="J42" s="3">
        <v>72</v>
      </c>
      <c r="K42" s="15">
        <v>114</v>
      </c>
      <c r="L42" s="18">
        <f t="shared" si="0"/>
        <v>96.899999999999991</v>
      </c>
      <c r="M42" s="3"/>
    </row>
    <row r="43" spans="2:13" s="1" customFormat="1" ht="165.95" customHeight="1" x14ac:dyDescent="0.2">
      <c r="B43" s="3">
        <v>43</v>
      </c>
      <c r="C43" s="12" t="s">
        <v>8</v>
      </c>
      <c r="D43" s="13"/>
      <c r="E43" s="8" t="str">
        <f>HYPERLINK("http://7flowers-decor.ru/upload/1c_catalog/import_files/4606500415038.jpg")</f>
        <v>http://7flowers-decor.ru/upload/1c_catalog/import_files/4606500415038.jpg</v>
      </c>
      <c r="F43" s="3">
        <v>4606500415038</v>
      </c>
      <c r="G43" s="4" t="s">
        <v>59</v>
      </c>
      <c r="H43" s="5" t="s">
        <v>60</v>
      </c>
      <c r="I43" s="3">
        <v>1</v>
      </c>
      <c r="J43" s="3">
        <v>72</v>
      </c>
      <c r="K43" s="15">
        <v>114</v>
      </c>
      <c r="L43" s="18">
        <f t="shared" si="0"/>
        <v>96.899999999999991</v>
      </c>
      <c r="M43" s="3"/>
    </row>
    <row r="44" spans="2:13" s="1" customFormat="1" ht="165.95" customHeight="1" x14ac:dyDescent="0.2">
      <c r="B44" s="3">
        <v>64</v>
      </c>
      <c r="C44" s="12" t="s">
        <v>8</v>
      </c>
      <c r="D44" s="13"/>
      <c r="E44" s="8" t="str">
        <f>HYPERLINK("http://7flowers-decor.ru/upload/1c_catalog/import_files/4606500415014.jpg")</f>
        <v>http://7flowers-decor.ru/upload/1c_catalog/import_files/4606500415014.jpg</v>
      </c>
      <c r="F44" s="3">
        <v>4606500415014</v>
      </c>
      <c r="G44" s="4" t="s">
        <v>59</v>
      </c>
      <c r="H44" s="5" t="s">
        <v>76</v>
      </c>
      <c r="I44" s="3">
        <v>1</v>
      </c>
      <c r="J44" s="3">
        <v>72</v>
      </c>
      <c r="K44" s="15">
        <v>114</v>
      </c>
      <c r="L44" s="18">
        <f t="shared" si="0"/>
        <v>96.899999999999991</v>
      </c>
      <c r="M44" s="3"/>
    </row>
    <row r="45" spans="2:13" s="1" customFormat="1" ht="165.95" customHeight="1" x14ac:dyDescent="0.2">
      <c r="B45" s="3">
        <v>75</v>
      </c>
      <c r="C45" s="12" t="s">
        <v>8</v>
      </c>
      <c r="D45" s="13"/>
      <c r="E45" s="8" t="str">
        <f>HYPERLINK("http://7flowers-decor.ru/upload/1c_catalog/import_files/4606500415021.jpg")</f>
        <v>http://7flowers-decor.ru/upload/1c_catalog/import_files/4606500415021.jpg</v>
      </c>
      <c r="F45" s="3">
        <v>4606500415021</v>
      </c>
      <c r="G45" s="4" t="s">
        <v>59</v>
      </c>
      <c r="H45" s="5" t="s">
        <v>87</v>
      </c>
      <c r="I45" s="3">
        <v>1</v>
      </c>
      <c r="J45" s="3">
        <v>72</v>
      </c>
      <c r="K45" s="15">
        <v>114</v>
      </c>
      <c r="L45" s="18">
        <f t="shared" si="0"/>
        <v>96.899999999999991</v>
      </c>
      <c r="M45" s="3"/>
    </row>
    <row r="46" spans="2:13" s="1" customFormat="1" ht="165.95" customHeight="1" x14ac:dyDescent="0.2">
      <c r="B46" s="3">
        <v>94</v>
      </c>
      <c r="C46" s="12" t="s">
        <v>8</v>
      </c>
      <c r="D46" s="13"/>
      <c r="E46" s="8" t="str">
        <f>HYPERLINK("http://7flowers-decor.ru/upload/1c_catalog/import_files/4606500415007.jpg")</f>
        <v>http://7flowers-decor.ru/upload/1c_catalog/import_files/4606500415007.jpg</v>
      </c>
      <c r="F46" s="3">
        <v>4606500415007</v>
      </c>
      <c r="G46" s="4" t="s">
        <v>59</v>
      </c>
      <c r="H46" s="5" t="s">
        <v>22</v>
      </c>
      <c r="I46" s="3">
        <v>1</v>
      </c>
      <c r="J46" s="3">
        <v>72</v>
      </c>
      <c r="K46" s="15">
        <v>114</v>
      </c>
      <c r="L46" s="18">
        <f t="shared" si="0"/>
        <v>96.899999999999991</v>
      </c>
      <c r="M46" s="3"/>
    </row>
    <row r="47" spans="2:13" s="1" customFormat="1" ht="165.95" customHeight="1" x14ac:dyDescent="0.2">
      <c r="B47" s="3">
        <v>86</v>
      </c>
      <c r="C47" s="12" t="s">
        <v>8</v>
      </c>
      <c r="D47" s="13"/>
      <c r="E47" s="8" t="str">
        <f>HYPERLINK("http://7flowers-decor.ru/upload/1c_catalog/import_files/4606500415090.jpg")</f>
        <v>http://7flowers-decor.ru/upload/1c_catalog/import_files/4606500415090.jpg</v>
      </c>
      <c r="F47" s="3">
        <v>4606500415090</v>
      </c>
      <c r="G47" s="4" t="s">
        <v>98</v>
      </c>
      <c r="H47" s="5" t="s">
        <v>76</v>
      </c>
      <c r="I47" s="3">
        <v>1</v>
      </c>
      <c r="J47" s="3">
        <v>48</v>
      </c>
      <c r="K47" s="15">
        <v>114</v>
      </c>
      <c r="L47" s="18">
        <f t="shared" si="0"/>
        <v>96.899999999999991</v>
      </c>
      <c r="M47" s="3"/>
    </row>
    <row r="48" spans="2:13" s="1" customFormat="1" ht="165.95" customHeight="1" x14ac:dyDescent="0.2">
      <c r="B48" s="3">
        <v>87</v>
      </c>
      <c r="C48" s="12" t="s">
        <v>8</v>
      </c>
      <c r="D48" s="13"/>
      <c r="E48" s="8" t="str">
        <f>HYPERLINK("http://7flowers-decor.ru/upload/1c_catalog/import_files/4606500415106.jpg")</f>
        <v>http://7flowers-decor.ru/upload/1c_catalog/import_files/4606500415106.jpg</v>
      </c>
      <c r="F48" s="3">
        <v>4606500415106</v>
      </c>
      <c r="G48" s="4" t="s">
        <v>98</v>
      </c>
      <c r="H48" s="5" t="s">
        <v>87</v>
      </c>
      <c r="I48" s="3">
        <v>1</v>
      </c>
      <c r="J48" s="3">
        <v>48</v>
      </c>
      <c r="K48" s="15">
        <v>114</v>
      </c>
      <c r="L48" s="18">
        <f t="shared" si="0"/>
        <v>96.899999999999991</v>
      </c>
      <c r="M48" s="3"/>
    </row>
    <row r="49" spans="2:13" s="1" customFormat="1" ht="165.95" customHeight="1" x14ac:dyDescent="0.2">
      <c r="B49" s="3">
        <v>277</v>
      </c>
      <c r="C49" s="12" t="s">
        <v>8</v>
      </c>
      <c r="D49" s="13"/>
      <c r="E49" s="8" t="str">
        <f>HYPERLINK("http://7flowers-decor.ru/upload/1c_catalog/import_files/4606500415113.jpg")</f>
        <v>http://7flowers-decor.ru/upload/1c_catalog/import_files/4606500415113.jpg</v>
      </c>
      <c r="F49" s="3">
        <v>4606500415113</v>
      </c>
      <c r="G49" s="4" t="s">
        <v>98</v>
      </c>
      <c r="H49" s="5" t="s">
        <v>60</v>
      </c>
      <c r="I49" s="3">
        <v>1</v>
      </c>
      <c r="J49" s="3">
        <v>48</v>
      </c>
      <c r="K49" s="15">
        <v>114</v>
      </c>
      <c r="L49" s="18">
        <f t="shared" si="0"/>
        <v>96.899999999999991</v>
      </c>
      <c r="M49" s="3"/>
    </row>
    <row r="50" spans="2:13" s="1" customFormat="1" ht="165.95" customHeight="1" x14ac:dyDescent="0.2">
      <c r="B50" s="3">
        <v>295</v>
      </c>
      <c r="C50" s="12" t="s">
        <v>8</v>
      </c>
      <c r="D50" s="13"/>
      <c r="E50" s="8" t="str">
        <f>HYPERLINK("http://7flowers-decor.ru/upload/1c_catalog/import_files/4606500415083.jpg")</f>
        <v>http://7flowers-decor.ru/upload/1c_catalog/import_files/4606500415083.jpg</v>
      </c>
      <c r="F50" s="3">
        <v>4606500415083</v>
      </c>
      <c r="G50" s="4" t="s">
        <v>98</v>
      </c>
      <c r="H50" s="5" t="s">
        <v>22</v>
      </c>
      <c r="I50" s="3">
        <v>1</v>
      </c>
      <c r="J50" s="3">
        <v>48</v>
      </c>
      <c r="K50" s="15">
        <v>114</v>
      </c>
      <c r="L50" s="18">
        <f t="shared" si="0"/>
        <v>96.899999999999991</v>
      </c>
      <c r="M50" s="3"/>
    </row>
    <row r="51" spans="2:13" s="1" customFormat="1" ht="165.95" customHeight="1" x14ac:dyDescent="0.2">
      <c r="B51" s="3">
        <v>201</v>
      </c>
      <c r="C51" s="12" t="s">
        <v>8</v>
      </c>
      <c r="D51" s="13"/>
      <c r="E51" s="8" t="str">
        <f>HYPERLINK("http://7flowers-decor.ru/upload/1c_catalog/import_files/4606500233724.jpg")</f>
        <v>http://7flowers-decor.ru/upload/1c_catalog/import_files/4606500233724.jpg</v>
      </c>
      <c r="F51" s="3">
        <v>4606500233724</v>
      </c>
      <c r="G51" s="4" t="s">
        <v>187</v>
      </c>
      <c r="H51" s="5"/>
      <c r="I51" s="3">
        <v>1</v>
      </c>
      <c r="J51" s="3">
        <v>80</v>
      </c>
      <c r="K51" s="15">
        <v>109</v>
      </c>
      <c r="L51" s="18">
        <f t="shared" si="0"/>
        <v>92.649999999999991</v>
      </c>
      <c r="M51" s="3"/>
    </row>
    <row r="52" spans="2:13" s="1" customFormat="1" ht="165.95" customHeight="1" x14ac:dyDescent="0.2">
      <c r="B52" s="3">
        <v>237</v>
      </c>
      <c r="C52" s="12" t="s">
        <v>8</v>
      </c>
      <c r="D52" s="13"/>
      <c r="E52" s="8" t="str">
        <f>HYPERLINK("http://7flowers-decor.ru/upload/1c_catalog/import_files/4606500233649.jpg")</f>
        <v>http://7flowers-decor.ru/upload/1c_catalog/import_files/4606500233649.jpg</v>
      </c>
      <c r="F52" s="3">
        <v>4606500233649</v>
      </c>
      <c r="G52" s="4" t="s">
        <v>209</v>
      </c>
      <c r="H52" s="5"/>
      <c r="I52" s="3">
        <v>1</v>
      </c>
      <c r="J52" s="3">
        <v>48</v>
      </c>
      <c r="K52" s="15">
        <v>109</v>
      </c>
      <c r="L52" s="18">
        <f t="shared" si="0"/>
        <v>92.649999999999991</v>
      </c>
      <c r="M52" s="3"/>
    </row>
    <row r="53" spans="2:13" s="1" customFormat="1" ht="165.95" customHeight="1" x14ac:dyDescent="0.2">
      <c r="B53" s="3">
        <v>80</v>
      </c>
      <c r="C53" s="12" t="s">
        <v>8</v>
      </c>
      <c r="D53" s="13"/>
      <c r="E53" s="8" t="str">
        <f>HYPERLINK("http://7flowers-decor.ru/upload/1c_catalog/import_files/4606500112043.jpg")</f>
        <v>http://7flowers-decor.ru/upload/1c_catalog/import_files/4606500112043.jpg</v>
      </c>
      <c r="F53" s="3">
        <v>4606500112043</v>
      </c>
      <c r="G53" s="4" t="s">
        <v>92</v>
      </c>
      <c r="H53" s="5" t="s">
        <v>22</v>
      </c>
      <c r="I53" s="3">
        <v>1</v>
      </c>
      <c r="J53" s="3">
        <v>84</v>
      </c>
      <c r="K53" s="15">
        <v>81</v>
      </c>
      <c r="L53" s="18">
        <f t="shared" si="0"/>
        <v>68.849999999999994</v>
      </c>
      <c r="M53" s="3"/>
    </row>
    <row r="54" spans="2:13" s="1" customFormat="1" ht="165.95" customHeight="1" x14ac:dyDescent="0.2">
      <c r="B54" s="3">
        <v>99</v>
      </c>
      <c r="C54" s="12" t="s">
        <v>8</v>
      </c>
      <c r="D54" s="13"/>
      <c r="E54" s="8" t="str">
        <f>HYPERLINK("http://7flowers-decor.ru/upload/1c_catalog/import_files/4606500112050.jpg")</f>
        <v>http://7flowers-decor.ru/upload/1c_catalog/import_files/4606500112050.jpg</v>
      </c>
      <c r="F54" s="3">
        <v>4606500112050</v>
      </c>
      <c r="G54" s="4" t="s">
        <v>108</v>
      </c>
      <c r="H54" s="5" t="s">
        <v>109</v>
      </c>
      <c r="I54" s="3">
        <v>1</v>
      </c>
      <c r="J54" s="3">
        <v>60</v>
      </c>
      <c r="K54" s="15">
        <v>112</v>
      </c>
      <c r="L54" s="18">
        <f t="shared" si="0"/>
        <v>95.2</v>
      </c>
      <c r="M54" s="3"/>
    </row>
    <row r="55" spans="2:13" s="1" customFormat="1" ht="165.95" customHeight="1" x14ac:dyDescent="0.2">
      <c r="B55" s="3">
        <v>203</v>
      </c>
      <c r="C55" s="12" t="s">
        <v>8</v>
      </c>
      <c r="D55" s="13"/>
      <c r="E55" s="8" t="str">
        <f>HYPERLINK("http://7flowers-decor.ru/upload/1c_catalog/import_files/4606500112036.jpg")</f>
        <v>http://7flowers-decor.ru/upload/1c_catalog/import_files/4606500112036.jpg</v>
      </c>
      <c r="F55" s="3">
        <v>4606500112036</v>
      </c>
      <c r="G55" s="4" t="s">
        <v>108</v>
      </c>
      <c r="H55" s="5" t="s">
        <v>22</v>
      </c>
      <c r="I55" s="3">
        <v>1</v>
      </c>
      <c r="J55" s="3">
        <v>60</v>
      </c>
      <c r="K55" s="15">
        <v>112</v>
      </c>
      <c r="L55" s="18">
        <f t="shared" si="0"/>
        <v>95.2</v>
      </c>
      <c r="M55" s="3"/>
    </row>
    <row r="56" spans="2:13" s="1" customFormat="1" ht="165.95" customHeight="1" x14ac:dyDescent="0.2">
      <c r="B56" s="3">
        <v>31</v>
      </c>
      <c r="C56" s="12" t="s">
        <v>8</v>
      </c>
      <c r="D56" s="13"/>
      <c r="E56" s="8" t="str">
        <f>HYPERLINK("http://7flowers-decor.ru/upload/1c_catalog/import_files/4606500142620.jpg")</f>
        <v>http://7flowers-decor.ru/upload/1c_catalog/import_files/4606500142620.jpg</v>
      </c>
      <c r="F56" s="3">
        <v>4606500142620</v>
      </c>
      <c r="G56" s="4" t="s">
        <v>46</v>
      </c>
      <c r="H56" s="5" t="s">
        <v>22</v>
      </c>
      <c r="I56" s="3">
        <v>1</v>
      </c>
      <c r="J56" s="3">
        <v>40</v>
      </c>
      <c r="K56" s="15">
        <v>142</v>
      </c>
      <c r="L56" s="18">
        <f t="shared" si="0"/>
        <v>120.7</v>
      </c>
      <c r="M56" s="3"/>
    </row>
    <row r="57" spans="2:13" s="1" customFormat="1" ht="165.95" customHeight="1" x14ac:dyDescent="0.2">
      <c r="B57" s="3">
        <v>255</v>
      </c>
      <c r="C57" s="12" t="s">
        <v>8</v>
      </c>
      <c r="D57" s="13"/>
      <c r="E57" s="8" t="str">
        <f>HYPERLINK("http://7flowers-decor.ru/upload/1c_catalog/import_files/4606500233731.jpg")</f>
        <v>http://7flowers-decor.ru/upload/1c_catalog/import_files/4606500233731.jpg</v>
      </c>
      <c r="F57" s="3">
        <v>4606500233731</v>
      </c>
      <c r="G57" s="4" t="s">
        <v>222</v>
      </c>
      <c r="H57" s="5"/>
      <c r="I57" s="3">
        <v>1</v>
      </c>
      <c r="J57" s="3">
        <v>84</v>
      </c>
      <c r="K57" s="15">
        <v>95</v>
      </c>
      <c r="L57" s="18">
        <f t="shared" si="0"/>
        <v>80.75</v>
      </c>
      <c r="M57" s="3"/>
    </row>
    <row r="58" spans="2:13" s="1" customFormat="1" ht="165.95" customHeight="1" x14ac:dyDescent="0.2">
      <c r="B58" s="3">
        <v>118</v>
      </c>
      <c r="C58" s="12" t="s">
        <v>8</v>
      </c>
      <c r="D58" s="13"/>
      <c r="E58" s="8" t="str">
        <f>HYPERLINK("http://7flowers-decor.ru/upload/1c_catalog/import_files/4606500476909.jpg")</f>
        <v>http://7flowers-decor.ru/upload/1c_catalog/import_files/4606500476909.jpg</v>
      </c>
      <c r="F58" s="3">
        <v>4606500476909</v>
      </c>
      <c r="G58" s="4" t="s">
        <v>124</v>
      </c>
      <c r="H58" s="5"/>
      <c r="I58" s="3">
        <v>1</v>
      </c>
      <c r="J58" s="3">
        <v>1</v>
      </c>
      <c r="K58" s="15">
        <v>349</v>
      </c>
      <c r="L58" s="18">
        <f t="shared" si="0"/>
        <v>296.64999999999998</v>
      </c>
      <c r="M58" s="3"/>
    </row>
    <row r="59" spans="2:13" s="1" customFormat="1" ht="165.95" customHeight="1" x14ac:dyDescent="0.2">
      <c r="B59" s="3">
        <v>267</v>
      </c>
      <c r="C59" s="12" t="s">
        <v>8</v>
      </c>
      <c r="D59" s="13"/>
      <c r="E59" s="8" t="str">
        <f>HYPERLINK("http://7flowers-decor.ru/upload/1c_catalog/import_files/5907556470013.jpg")</f>
        <v>http://7flowers-decor.ru/upload/1c_catalog/import_files/5907556470013.jpg</v>
      </c>
      <c r="F59" s="3">
        <v>5907556470013</v>
      </c>
      <c r="G59" s="4" t="s">
        <v>124</v>
      </c>
      <c r="H59" s="5"/>
      <c r="I59" s="3">
        <v>1</v>
      </c>
      <c r="J59" s="3">
        <v>3</v>
      </c>
      <c r="K59" s="15">
        <v>281</v>
      </c>
      <c r="L59" s="18">
        <f t="shared" si="0"/>
        <v>238.85</v>
      </c>
      <c r="M59" s="3"/>
    </row>
    <row r="60" spans="2:13" s="1" customFormat="1" ht="165.95" customHeight="1" x14ac:dyDescent="0.2">
      <c r="B60" s="3">
        <v>141</v>
      </c>
      <c r="C60" s="12" t="s">
        <v>8</v>
      </c>
      <c r="D60" s="13"/>
      <c r="E60" s="8" t="str">
        <f>HYPERLINK("http://7flowers-decor.ru/upload/1c_catalog/import_files/5901583716515.jpg")</f>
        <v>http://7flowers-decor.ru/upload/1c_catalog/import_files/5901583716515.jpg</v>
      </c>
      <c r="F60" s="3">
        <v>5901583716515</v>
      </c>
      <c r="G60" s="4" t="s">
        <v>142</v>
      </c>
      <c r="H60" s="5"/>
      <c r="I60" s="3">
        <v>1</v>
      </c>
      <c r="J60" s="3">
        <v>1</v>
      </c>
      <c r="K60" s="15">
        <v>322</v>
      </c>
      <c r="L60" s="18">
        <f t="shared" si="0"/>
        <v>273.7</v>
      </c>
      <c r="M60" s="3"/>
    </row>
    <row r="61" spans="2:13" s="1" customFormat="1" ht="165.95" customHeight="1" x14ac:dyDescent="0.2">
      <c r="B61" s="3">
        <v>142</v>
      </c>
      <c r="C61" s="12" t="s">
        <v>8</v>
      </c>
      <c r="D61" s="13"/>
      <c r="E61" s="8" t="str">
        <f>HYPERLINK("http://7flowers-decor.ru/upload/1c_catalog/import_files/5901583725685.jpg")</f>
        <v>http://7flowers-decor.ru/upload/1c_catalog/import_files/5901583725685.jpg</v>
      </c>
      <c r="F61" s="3">
        <v>5901583725685</v>
      </c>
      <c r="G61" s="4" t="s">
        <v>143</v>
      </c>
      <c r="H61" s="5"/>
      <c r="I61" s="3">
        <v>1</v>
      </c>
      <c r="J61" s="3">
        <v>20</v>
      </c>
      <c r="K61" s="15">
        <v>322</v>
      </c>
      <c r="L61" s="18">
        <f t="shared" si="0"/>
        <v>273.7</v>
      </c>
      <c r="M61" s="3"/>
    </row>
    <row r="62" spans="2:13" s="1" customFormat="1" ht="165.95" customHeight="1" x14ac:dyDescent="0.2">
      <c r="B62" s="3">
        <v>266</v>
      </c>
      <c r="C62" s="12" t="s">
        <v>8</v>
      </c>
      <c r="D62" s="13"/>
      <c r="E62" s="8" t="str">
        <f>HYPERLINK("http://7flowers-decor.ru/upload/1c_catalog/import_files/5901583716522.jpg")</f>
        <v>http://7flowers-decor.ru/upload/1c_catalog/import_files/5901583716522.jpg</v>
      </c>
      <c r="F62" s="3">
        <v>5901583716522</v>
      </c>
      <c r="G62" s="4" t="s">
        <v>230</v>
      </c>
      <c r="H62" s="5"/>
      <c r="I62" s="3">
        <v>1</v>
      </c>
      <c r="J62" s="3">
        <v>24</v>
      </c>
      <c r="K62" s="15">
        <v>322</v>
      </c>
      <c r="L62" s="18">
        <f t="shared" si="0"/>
        <v>273.7</v>
      </c>
      <c r="M62" s="3"/>
    </row>
    <row r="63" spans="2:13" s="1" customFormat="1" ht="165.95" customHeight="1" x14ac:dyDescent="0.2">
      <c r="B63" s="3">
        <v>214</v>
      </c>
      <c r="C63" s="12" t="s">
        <v>8</v>
      </c>
      <c r="D63" s="13"/>
      <c r="E63" s="8" t="str">
        <f>HYPERLINK("http://7flowers-decor.ru/upload/1c_catalog/import_files/5901583717659.jpg")</f>
        <v>http://7flowers-decor.ru/upload/1c_catalog/import_files/5901583717659.jpg</v>
      </c>
      <c r="F63" s="3">
        <v>5901583717659</v>
      </c>
      <c r="G63" s="4" t="s">
        <v>194</v>
      </c>
      <c r="H63" s="5"/>
      <c r="I63" s="3">
        <v>1</v>
      </c>
      <c r="J63" s="3">
        <v>1</v>
      </c>
      <c r="K63" s="15">
        <v>322</v>
      </c>
      <c r="L63" s="18">
        <f t="shared" si="0"/>
        <v>273.7</v>
      </c>
      <c r="M63" s="3"/>
    </row>
    <row r="64" spans="2:13" s="1" customFormat="1" ht="165.95" customHeight="1" x14ac:dyDescent="0.2">
      <c r="B64" s="3">
        <v>133</v>
      </c>
      <c r="C64" s="12" t="s">
        <v>8</v>
      </c>
      <c r="D64" s="13"/>
      <c r="E64" s="8" t="str">
        <f>HYPERLINK("http://7flowers-decor.ru/upload/1c_catalog/import_files/5901583727962.jpg")</f>
        <v>http://7flowers-decor.ru/upload/1c_catalog/import_files/5901583727962.jpg</v>
      </c>
      <c r="F64" s="3">
        <v>5901583727962</v>
      </c>
      <c r="G64" s="4" t="s">
        <v>137</v>
      </c>
      <c r="H64" s="5"/>
      <c r="I64" s="3">
        <v>1</v>
      </c>
      <c r="J64" s="3">
        <v>1</v>
      </c>
      <c r="K64" s="15">
        <v>534</v>
      </c>
      <c r="L64" s="18">
        <f t="shared" si="0"/>
        <v>453.9</v>
      </c>
      <c r="M64" s="3"/>
    </row>
    <row r="65" spans="2:13" s="1" customFormat="1" ht="165.95" customHeight="1" x14ac:dyDescent="0.2">
      <c r="B65" s="3">
        <v>62</v>
      </c>
      <c r="C65" s="12" t="s">
        <v>8</v>
      </c>
      <c r="D65" s="13"/>
      <c r="E65" s="8" t="str">
        <f>HYPERLINK("http://7flowers-decor.ru/upload/1c_catalog/import_files/5500000955154.jpg")</f>
        <v>http://7flowers-decor.ru/upload/1c_catalog/import_files/5500000955154.jpg</v>
      </c>
      <c r="F65" s="3">
        <v>5500000955154</v>
      </c>
      <c r="G65" s="4" t="s">
        <v>74</v>
      </c>
      <c r="H65" s="5" t="s">
        <v>20</v>
      </c>
      <c r="I65" s="3">
        <v>1</v>
      </c>
      <c r="J65" s="3">
        <v>1</v>
      </c>
      <c r="K65" s="15">
        <v>170</v>
      </c>
      <c r="L65" s="18">
        <f t="shared" si="0"/>
        <v>144.5</v>
      </c>
      <c r="M65" s="3"/>
    </row>
    <row r="66" spans="2:13" s="1" customFormat="1" ht="165.95" customHeight="1" x14ac:dyDescent="0.2">
      <c r="B66" s="3">
        <v>275</v>
      </c>
      <c r="C66" s="12" t="s">
        <v>8</v>
      </c>
      <c r="D66" s="13"/>
      <c r="E66" s="8" t="str">
        <f>HYPERLINK("http://7flowers-decor.ru/upload/1c_catalog/import_files/5500023258785.jpg")</f>
        <v>http://7flowers-decor.ru/upload/1c_catalog/import_files/5500023258785.jpg</v>
      </c>
      <c r="F66" s="3">
        <v>5500023258785</v>
      </c>
      <c r="G66" s="4" t="s">
        <v>234</v>
      </c>
      <c r="H66" s="5" t="s">
        <v>20</v>
      </c>
      <c r="I66" s="3">
        <v>1</v>
      </c>
      <c r="J66" s="3">
        <v>1</v>
      </c>
      <c r="K66" s="15">
        <v>561</v>
      </c>
      <c r="L66" s="18">
        <f t="shared" si="0"/>
        <v>476.84999999999997</v>
      </c>
      <c r="M66" s="3"/>
    </row>
    <row r="67" spans="2:13" s="1" customFormat="1" ht="165.95" customHeight="1" x14ac:dyDescent="0.2">
      <c r="B67" s="3">
        <v>101</v>
      </c>
      <c r="C67" s="12" t="s">
        <v>8</v>
      </c>
      <c r="D67" s="13"/>
      <c r="E67" s="8" t="str">
        <f>HYPERLINK("http://7flowers-decor.ru/upload/1c_catalog/import_files/5500024856829.jpg")</f>
        <v>http://7flowers-decor.ru/upload/1c_catalog/import_files/5500024856829.jpg</v>
      </c>
      <c r="F67" s="3">
        <v>5500024856829</v>
      </c>
      <c r="G67" s="4" t="s">
        <v>111</v>
      </c>
      <c r="H67" s="5" t="s">
        <v>20</v>
      </c>
      <c r="I67" s="3">
        <v>1</v>
      </c>
      <c r="J67" s="3">
        <v>1</v>
      </c>
      <c r="K67" s="15">
        <v>289</v>
      </c>
      <c r="L67" s="18">
        <f t="shared" ref="L67" si="1">K67*0.85</f>
        <v>245.65</v>
      </c>
      <c r="M67" s="3"/>
    </row>
    <row r="68" spans="2:13" s="1" customFormat="1" ht="165.95" customHeight="1" x14ac:dyDescent="0.2">
      <c r="B68" s="3">
        <v>2</v>
      </c>
      <c r="C68" s="12" t="s">
        <v>8</v>
      </c>
      <c r="D68" s="13"/>
      <c r="E68" s="8" t="str">
        <f>HYPERLINK("http://7flowers-decor.ru/upload/1c_catalog/import_files/4606500221462.jpg")</f>
        <v>http://7flowers-decor.ru/upload/1c_catalog/import_files/4606500221462.jpg</v>
      </c>
      <c r="F68" s="3">
        <v>4606500221462</v>
      </c>
      <c r="G68" s="4" t="s">
        <v>11</v>
      </c>
      <c r="H68" s="5" t="s">
        <v>12</v>
      </c>
      <c r="I68" s="3">
        <v>1</v>
      </c>
      <c r="J68" s="3">
        <v>80</v>
      </c>
      <c r="K68" s="15">
        <v>52</v>
      </c>
      <c r="L68" s="18">
        <v>41.6</v>
      </c>
      <c r="M68" s="3"/>
    </row>
    <row r="69" spans="2:13" s="1" customFormat="1" ht="165.95" customHeight="1" x14ac:dyDescent="0.2">
      <c r="B69" s="3">
        <v>51</v>
      </c>
      <c r="C69" s="12" t="s">
        <v>8</v>
      </c>
      <c r="D69" s="13"/>
      <c r="E69" s="8" t="str">
        <f>HYPERLINK("http://7flowers-decor.ru/upload/1c_catalog/import_files/4606500221455.jpg")</f>
        <v>http://7flowers-decor.ru/upload/1c_catalog/import_files/4606500221455.jpg</v>
      </c>
      <c r="F69" s="3">
        <v>4606500221455</v>
      </c>
      <c r="G69" s="4" t="s">
        <v>11</v>
      </c>
      <c r="H69" s="5" t="s">
        <v>35</v>
      </c>
      <c r="I69" s="3">
        <v>1</v>
      </c>
      <c r="J69" s="3">
        <v>80</v>
      </c>
      <c r="K69" s="15">
        <v>52</v>
      </c>
      <c r="L69" s="18">
        <v>41.6</v>
      </c>
      <c r="M69" s="3"/>
    </row>
    <row r="70" spans="2:13" s="1" customFormat="1" ht="165.95" customHeight="1" x14ac:dyDescent="0.2">
      <c r="B70" s="3">
        <v>135</v>
      </c>
      <c r="C70" s="12" t="s">
        <v>8</v>
      </c>
      <c r="D70" s="13"/>
      <c r="E70" s="8" t="str">
        <f>HYPERLINK("http://7flowers-decor.ru/upload/1c_catalog/import_files/4606500221493.jpg")</f>
        <v>http://7flowers-decor.ru/upload/1c_catalog/import_files/4606500221493.jpg</v>
      </c>
      <c r="F70" s="3">
        <v>4606500221493</v>
      </c>
      <c r="G70" s="4" t="s">
        <v>11</v>
      </c>
      <c r="H70" s="5" t="s">
        <v>14</v>
      </c>
      <c r="I70" s="3">
        <v>1</v>
      </c>
      <c r="J70" s="3">
        <v>80</v>
      </c>
      <c r="K70" s="15">
        <v>52</v>
      </c>
      <c r="L70" s="18">
        <v>41.6</v>
      </c>
      <c r="M70" s="3"/>
    </row>
    <row r="71" spans="2:13" s="1" customFormat="1" ht="165.95" customHeight="1" x14ac:dyDescent="0.2">
      <c r="B71" s="3">
        <v>198</v>
      </c>
      <c r="C71" s="12" t="s">
        <v>8</v>
      </c>
      <c r="D71" s="13"/>
      <c r="E71" s="8" t="str">
        <f>HYPERLINK("http://7flowers-decor.ru/upload/1c_catalog/import_files/4606500221448.jpg")</f>
        <v>http://7flowers-decor.ru/upload/1c_catalog/import_files/4606500221448.jpg</v>
      </c>
      <c r="F71" s="3">
        <v>4606500221448</v>
      </c>
      <c r="G71" s="4" t="s">
        <v>11</v>
      </c>
      <c r="H71" s="5" t="s">
        <v>60</v>
      </c>
      <c r="I71" s="3">
        <v>1</v>
      </c>
      <c r="J71" s="3">
        <v>80</v>
      </c>
      <c r="K71" s="15">
        <v>52</v>
      </c>
      <c r="L71" s="18">
        <v>41.6</v>
      </c>
      <c r="M71" s="3"/>
    </row>
    <row r="72" spans="2:13" s="1" customFormat="1" ht="165.95" customHeight="1" x14ac:dyDescent="0.2">
      <c r="B72" s="3">
        <v>251</v>
      </c>
      <c r="C72" s="12" t="s">
        <v>8</v>
      </c>
      <c r="D72" s="13"/>
      <c r="E72" s="8" t="str">
        <f>HYPERLINK("http://7flowers-decor.ru/upload/1c_catalog/import_files/4606500221479.jpg")</f>
        <v>http://7flowers-decor.ru/upload/1c_catalog/import_files/4606500221479.jpg</v>
      </c>
      <c r="F72" s="3">
        <v>4606500221479</v>
      </c>
      <c r="G72" s="4" t="s">
        <v>11</v>
      </c>
      <c r="H72" s="5" t="s">
        <v>22</v>
      </c>
      <c r="I72" s="3">
        <v>1</v>
      </c>
      <c r="J72" s="3">
        <v>80</v>
      </c>
      <c r="K72" s="15">
        <v>52</v>
      </c>
      <c r="L72" s="18">
        <v>41.6</v>
      </c>
      <c r="M72" s="3"/>
    </row>
    <row r="73" spans="2:13" s="1" customFormat="1" ht="165.95" customHeight="1" x14ac:dyDescent="0.2">
      <c r="B73" s="3">
        <v>269</v>
      </c>
      <c r="C73" s="12" t="s">
        <v>8</v>
      </c>
      <c r="D73" s="13"/>
      <c r="E73" s="8" t="str">
        <f>HYPERLINK("http://7flowers-decor.ru/upload/1c_catalog/import_files/4606500221486.jpg")</f>
        <v>http://7flowers-decor.ru/upload/1c_catalog/import_files/4606500221486.jpg</v>
      </c>
      <c r="F73" s="3">
        <v>4606500221486</v>
      </c>
      <c r="G73" s="4" t="s">
        <v>11</v>
      </c>
      <c r="H73" s="5" t="s">
        <v>146</v>
      </c>
      <c r="I73" s="3">
        <v>1</v>
      </c>
      <c r="J73" s="3">
        <v>80</v>
      </c>
      <c r="K73" s="15">
        <v>52</v>
      </c>
      <c r="L73" s="18">
        <v>41.6</v>
      </c>
      <c r="M73" s="3"/>
    </row>
    <row r="74" spans="2:13" s="1" customFormat="1" ht="165.95" customHeight="1" x14ac:dyDescent="0.2">
      <c r="B74" s="3">
        <v>23</v>
      </c>
      <c r="C74" s="12" t="s">
        <v>8</v>
      </c>
      <c r="D74" s="13"/>
      <c r="E74" s="8" t="str">
        <f>HYPERLINK("http://7flowers-decor.ru/upload/1c_catalog/import_files/4606500300471.jpg")</f>
        <v>http://7flowers-decor.ru/upload/1c_catalog/import_files/4606500300471.jpg</v>
      </c>
      <c r="F74" s="3">
        <v>4606500300471</v>
      </c>
      <c r="G74" s="4" t="s">
        <v>38</v>
      </c>
      <c r="H74" s="5" t="s">
        <v>10</v>
      </c>
      <c r="I74" s="3">
        <v>1</v>
      </c>
      <c r="J74" s="3">
        <v>150</v>
      </c>
      <c r="K74" s="15">
        <v>35</v>
      </c>
      <c r="L74" s="18">
        <v>28</v>
      </c>
      <c r="M74" s="3"/>
    </row>
    <row r="75" spans="2:13" s="1" customFormat="1" ht="165.95" customHeight="1" x14ac:dyDescent="0.2">
      <c r="B75" s="3">
        <v>195</v>
      </c>
      <c r="C75" s="12" t="s">
        <v>8</v>
      </c>
      <c r="D75" s="13"/>
      <c r="E75" s="8" t="str">
        <f>HYPERLINK("http://7flowers-decor.ru/upload/1c_catalog/import_files/4606500414659.jpg")</f>
        <v>http://7flowers-decor.ru/upload/1c_catalog/import_files/4606500414659.jpg</v>
      </c>
      <c r="F75" s="3">
        <v>4606500414659</v>
      </c>
      <c r="G75" s="4" t="s">
        <v>38</v>
      </c>
      <c r="H75" s="5" t="s">
        <v>183</v>
      </c>
      <c r="I75" s="3">
        <v>1</v>
      </c>
      <c r="J75" s="3">
        <v>150</v>
      </c>
      <c r="K75" s="15">
        <v>50</v>
      </c>
      <c r="L75" s="18">
        <f>K75*0.85</f>
        <v>42.5</v>
      </c>
      <c r="M75" s="3"/>
    </row>
    <row r="76" spans="2:13" s="1" customFormat="1" ht="165.95" customHeight="1" x14ac:dyDescent="0.2">
      <c r="B76" s="3">
        <v>210</v>
      </c>
      <c r="C76" s="12" t="s">
        <v>8</v>
      </c>
      <c r="D76" s="13"/>
      <c r="E76" s="8" t="str">
        <f>HYPERLINK("http://7flowers-decor.ru/upload/1c_catalog/import_files/4606500414628.jpg")</f>
        <v>http://7flowers-decor.ru/upload/1c_catalog/import_files/4606500414628.jpg</v>
      </c>
      <c r="F76" s="3">
        <v>4606500414628</v>
      </c>
      <c r="G76" s="4" t="s">
        <v>38</v>
      </c>
      <c r="H76" s="5" t="s">
        <v>193</v>
      </c>
      <c r="I76" s="3">
        <v>1</v>
      </c>
      <c r="J76" s="3">
        <v>150</v>
      </c>
      <c r="K76" s="15">
        <v>50</v>
      </c>
      <c r="L76" s="18">
        <f>K76*0.85</f>
        <v>42.5</v>
      </c>
      <c r="M76" s="3"/>
    </row>
    <row r="77" spans="2:13" s="1" customFormat="1" ht="165.95" customHeight="1" x14ac:dyDescent="0.2">
      <c r="B77" s="3">
        <v>265</v>
      </c>
      <c r="C77" s="12" t="s">
        <v>8</v>
      </c>
      <c r="D77" s="13"/>
      <c r="E77" s="8" t="str">
        <f>HYPERLINK("http://7flowers-decor.ru/upload/1c_catalog/import_files/4606500300457.jpg")</f>
        <v>http://7flowers-decor.ru/upload/1c_catalog/import_files/4606500300457.jpg</v>
      </c>
      <c r="F77" s="3">
        <v>4606500300457</v>
      </c>
      <c r="G77" s="4" t="s">
        <v>38</v>
      </c>
      <c r="H77" s="5" t="s">
        <v>35</v>
      </c>
      <c r="I77" s="3">
        <v>1</v>
      </c>
      <c r="J77" s="3">
        <v>150</v>
      </c>
      <c r="K77" s="15">
        <v>37</v>
      </c>
      <c r="L77" s="18">
        <v>29.6</v>
      </c>
      <c r="M77" s="3"/>
    </row>
    <row r="78" spans="2:13" s="1" customFormat="1" ht="165.95" customHeight="1" x14ac:dyDescent="0.2">
      <c r="B78" s="3">
        <v>280</v>
      </c>
      <c r="C78" s="12" t="s">
        <v>8</v>
      </c>
      <c r="D78" s="13"/>
      <c r="E78" s="8" t="str">
        <f>HYPERLINK("http://7flowers-decor.ru/upload/1c_catalog/import_files/4606500414642.jpg")</f>
        <v>http://7flowers-decor.ru/upload/1c_catalog/import_files/4606500414642.jpg</v>
      </c>
      <c r="F78" s="3">
        <v>4606500414642</v>
      </c>
      <c r="G78" s="4" t="s">
        <v>38</v>
      </c>
      <c r="H78" s="5" t="s">
        <v>237</v>
      </c>
      <c r="I78" s="3">
        <v>1</v>
      </c>
      <c r="J78" s="3">
        <v>150</v>
      </c>
      <c r="K78" s="15">
        <v>50</v>
      </c>
      <c r="L78" s="18">
        <f>K78*0.85</f>
        <v>42.5</v>
      </c>
      <c r="M78" s="3"/>
    </row>
    <row r="79" spans="2:13" s="1" customFormat="1" ht="165.95" customHeight="1" x14ac:dyDescent="0.2">
      <c r="B79" s="3">
        <v>304</v>
      </c>
      <c r="C79" s="12" t="s">
        <v>8</v>
      </c>
      <c r="D79" s="13"/>
      <c r="E79" s="8" t="str">
        <f>HYPERLINK("http://7flowers-decor.ru/upload/1c_catalog/import_files/4606500300426.jpg")</f>
        <v>http://7flowers-decor.ru/upload/1c_catalog/import_files/4606500300426.jpg</v>
      </c>
      <c r="F79" s="3">
        <v>4606500300426</v>
      </c>
      <c r="G79" s="4" t="s">
        <v>38</v>
      </c>
      <c r="H79" s="5" t="s">
        <v>169</v>
      </c>
      <c r="I79" s="3">
        <v>1</v>
      </c>
      <c r="J79" s="3">
        <v>150</v>
      </c>
      <c r="K79" s="15">
        <v>37</v>
      </c>
      <c r="L79" s="18">
        <v>29.6</v>
      </c>
      <c r="M79" s="3"/>
    </row>
    <row r="80" spans="2:13" s="1" customFormat="1" ht="165.95" customHeight="1" x14ac:dyDescent="0.2">
      <c r="B80" s="3">
        <v>37</v>
      </c>
      <c r="C80" s="12" t="s">
        <v>8</v>
      </c>
      <c r="D80" s="13"/>
      <c r="E80" s="8" t="str">
        <f>HYPERLINK("http://7flowers-decor.ru/upload/1c_catalog/import_files/4606500221417.jpg")</f>
        <v>http://7flowers-decor.ru/upload/1c_catalog/import_files/4606500221417.jpg</v>
      </c>
      <c r="F80" s="3">
        <v>4606500221417</v>
      </c>
      <c r="G80" s="4" t="s">
        <v>53</v>
      </c>
      <c r="H80" s="5" t="s">
        <v>22</v>
      </c>
      <c r="I80" s="3">
        <v>1</v>
      </c>
      <c r="J80" s="3">
        <v>150</v>
      </c>
      <c r="K80" s="15">
        <v>37</v>
      </c>
      <c r="L80" s="18">
        <v>29.6</v>
      </c>
      <c r="M80" s="3"/>
    </row>
    <row r="81" spans="2:13" s="1" customFormat="1" ht="165.95" customHeight="1" x14ac:dyDescent="0.2">
      <c r="B81" s="3">
        <v>50</v>
      </c>
      <c r="C81" s="12" t="s">
        <v>8</v>
      </c>
      <c r="D81" s="13"/>
      <c r="E81" s="8" t="str">
        <f>HYPERLINK("http://7flowers-decor.ru/upload/1c_catalog/import_files/4606500221431.jpg")</f>
        <v>http://7flowers-decor.ru/upload/1c_catalog/import_files/4606500221431.jpg</v>
      </c>
      <c r="F81" s="3">
        <v>4606500221431</v>
      </c>
      <c r="G81" s="4" t="s">
        <v>53</v>
      </c>
      <c r="H81" s="5" t="s">
        <v>35</v>
      </c>
      <c r="I81" s="3">
        <v>1</v>
      </c>
      <c r="J81" s="3">
        <v>150</v>
      </c>
      <c r="K81" s="15">
        <v>37</v>
      </c>
      <c r="L81" s="18">
        <v>29.6</v>
      </c>
      <c r="M81" s="3"/>
    </row>
    <row r="82" spans="2:13" s="1" customFormat="1" ht="165.95" customHeight="1" x14ac:dyDescent="0.2">
      <c r="B82" s="3">
        <v>104</v>
      </c>
      <c r="C82" s="12" t="s">
        <v>8</v>
      </c>
      <c r="D82" s="13"/>
      <c r="E82" s="8" t="str">
        <f>HYPERLINK("http://7flowers-decor.ru/upload/1c_catalog/import_files/4606500221554.jpg")</f>
        <v>http://7flowers-decor.ru/upload/1c_catalog/import_files/4606500221554.jpg</v>
      </c>
      <c r="F82" s="3">
        <v>4606500221554</v>
      </c>
      <c r="G82" s="4" t="s">
        <v>114</v>
      </c>
      <c r="H82" s="5" t="s">
        <v>49</v>
      </c>
      <c r="I82" s="3">
        <v>1</v>
      </c>
      <c r="J82" s="3">
        <v>72</v>
      </c>
      <c r="K82" s="15">
        <v>64</v>
      </c>
      <c r="L82" s="18">
        <v>51.2</v>
      </c>
      <c r="M82" s="3"/>
    </row>
    <row r="83" spans="2:13" s="1" customFormat="1" ht="165.95" customHeight="1" x14ac:dyDescent="0.2">
      <c r="B83" s="3">
        <v>143</v>
      </c>
      <c r="C83" s="12" t="s">
        <v>8</v>
      </c>
      <c r="D83" s="13"/>
      <c r="E83" s="8" t="str">
        <f>HYPERLINK("http://7flowers-decor.ru/upload/1c_catalog/import_files/4606500221547.jpg")</f>
        <v>http://7flowers-decor.ru/upload/1c_catalog/import_files/4606500221547.jpg</v>
      </c>
      <c r="F83" s="3">
        <v>4606500221547</v>
      </c>
      <c r="G83" s="4" t="s">
        <v>114</v>
      </c>
      <c r="H83" s="5" t="s">
        <v>14</v>
      </c>
      <c r="I83" s="3">
        <v>1</v>
      </c>
      <c r="J83" s="3">
        <v>72</v>
      </c>
      <c r="K83" s="15">
        <v>59</v>
      </c>
      <c r="L83" s="18">
        <v>47.2</v>
      </c>
      <c r="M83" s="3"/>
    </row>
    <row r="84" spans="2:13" s="1" customFormat="1" ht="165.95" customHeight="1" x14ac:dyDescent="0.2">
      <c r="B84" s="3">
        <v>166</v>
      </c>
      <c r="C84" s="12" t="s">
        <v>8</v>
      </c>
      <c r="D84" s="13"/>
      <c r="E84" s="8" t="str">
        <f>HYPERLINK("http://7flowers-decor.ru/upload/1c_catalog/import_files/4606500221523.jpg")</f>
        <v>http://7flowers-decor.ru/upload/1c_catalog/import_files/4606500221523.jpg</v>
      </c>
      <c r="F84" s="3">
        <v>4606500221523</v>
      </c>
      <c r="G84" s="4" t="s">
        <v>114</v>
      </c>
      <c r="H84" s="5" t="s">
        <v>12</v>
      </c>
      <c r="I84" s="3">
        <v>1</v>
      </c>
      <c r="J84" s="3">
        <v>72</v>
      </c>
      <c r="K84" s="15">
        <v>59</v>
      </c>
      <c r="L84" s="18">
        <v>47.2</v>
      </c>
      <c r="M84" s="3"/>
    </row>
    <row r="85" spans="2:13" s="1" customFormat="1" ht="165.95" customHeight="1" x14ac:dyDescent="0.2">
      <c r="B85" s="3">
        <v>216</v>
      </c>
      <c r="C85" s="12" t="s">
        <v>8</v>
      </c>
      <c r="D85" s="13"/>
      <c r="E85" s="8" t="str">
        <f>HYPERLINK("http://7flowers-decor.ru/upload/1c_catalog/import_files/4606500221509.jpg")</f>
        <v>http://7flowers-decor.ru/upload/1c_catalog/import_files/4606500221509.jpg</v>
      </c>
      <c r="F85" s="3">
        <v>4606500221509</v>
      </c>
      <c r="G85" s="4" t="s">
        <v>114</v>
      </c>
      <c r="H85" s="5" t="s">
        <v>35</v>
      </c>
      <c r="I85" s="3">
        <v>1</v>
      </c>
      <c r="J85" s="3">
        <v>72</v>
      </c>
      <c r="K85" s="15">
        <v>59</v>
      </c>
      <c r="L85" s="18">
        <v>47.2</v>
      </c>
      <c r="M85" s="3"/>
    </row>
    <row r="86" spans="2:13" s="1" customFormat="1" ht="165.95" customHeight="1" x14ac:dyDescent="0.2">
      <c r="B86" s="3">
        <v>298</v>
      </c>
      <c r="C86" s="12" t="s">
        <v>8</v>
      </c>
      <c r="D86" s="13"/>
      <c r="E86" s="8" t="str">
        <f>HYPERLINK("http://7flowers-decor.ru/upload/1c_catalog/import_files/4606500221516.jpg")</f>
        <v>http://7flowers-decor.ru/upload/1c_catalog/import_files/4606500221516.jpg</v>
      </c>
      <c r="F86" s="3">
        <v>4606500221516</v>
      </c>
      <c r="G86" s="4" t="s">
        <v>114</v>
      </c>
      <c r="H86" s="5" t="s">
        <v>22</v>
      </c>
      <c r="I86" s="3">
        <v>1</v>
      </c>
      <c r="J86" s="3">
        <v>72</v>
      </c>
      <c r="K86" s="15">
        <v>59</v>
      </c>
      <c r="L86" s="18">
        <v>47.2</v>
      </c>
      <c r="M86" s="3"/>
    </row>
    <row r="87" spans="2:13" s="1" customFormat="1" ht="165.95" customHeight="1" x14ac:dyDescent="0.2">
      <c r="B87" s="3">
        <v>17</v>
      </c>
      <c r="C87" s="12" t="s">
        <v>8</v>
      </c>
      <c r="D87" s="13"/>
      <c r="E87" s="8" t="str">
        <f>HYPERLINK("http://7flowers-decor.ru/upload/1c_catalog/import_files/4606500221561.jpg")</f>
        <v>http://7flowers-decor.ru/upload/1c_catalog/import_files/4606500221561.jpg</v>
      </c>
      <c r="F87" s="3">
        <v>4606500221561</v>
      </c>
      <c r="G87" s="4" t="s">
        <v>31</v>
      </c>
      <c r="H87" s="5" t="s">
        <v>14</v>
      </c>
      <c r="I87" s="3">
        <v>1</v>
      </c>
      <c r="J87" s="3">
        <v>60</v>
      </c>
      <c r="K87" s="15">
        <v>70</v>
      </c>
      <c r="L87" s="18">
        <v>56</v>
      </c>
      <c r="M87" s="3"/>
    </row>
    <row r="88" spans="2:13" s="1" customFormat="1" ht="165.95" customHeight="1" x14ac:dyDescent="0.2">
      <c r="B88" s="3">
        <v>52</v>
      </c>
      <c r="C88" s="12" t="s">
        <v>8</v>
      </c>
      <c r="D88" s="13"/>
      <c r="E88" s="8" t="str">
        <f>HYPERLINK("http://7flowers-decor.ru/upload/1c_catalog/import_files/4606500221608.jpg")</f>
        <v>http://7flowers-decor.ru/upload/1c_catalog/import_files/4606500221608.jpg</v>
      </c>
      <c r="F88" s="3">
        <v>4606500221608</v>
      </c>
      <c r="G88" s="4" t="s">
        <v>31</v>
      </c>
      <c r="H88" s="5" t="s">
        <v>12</v>
      </c>
      <c r="I88" s="3">
        <v>1</v>
      </c>
      <c r="J88" s="3">
        <v>60</v>
      </c>
      <c r="K88" s="15">
        <v>70</v>
      </c>
      <c r="L88" s="18">
        <v>56</v>
      </c>
      <c r="M88" s="3"/>
    </row>
    <row r="89" spans="2:13" s="1" customFormat="1" ht="165.95" customHeight="1" x14ac:dyDescent="0.2">
      <c r="B89" s="3">
        <v>186</v>
      </c>
      <c r="C89" s="12" t="s">
        <v>8</v>
      </c>
      <c r="D89" s="13"/>
      <c r="E89" s="8" t="str">
        <f>HYPERLINK("http://7flowers-decor.ru/upload/1c_catalog/import_files/4606500221592.jpg")</f>
        <v>http://7flowers-decor.ru/upload/1c_catalog/import_files/4606500221592.jpg</v>
      </c>
      <c r="F89" s="3">
        <v>4606500221592</v>
      </c>
      <c r="G89" s="4" t="s">
        <v>31</v>
      </c>
      <c r="H89" s="5" t="s">
        <v>22</v>
      </c>
      <c r="I89" s="3">
        <v>1</v>
      </c>
      <c r="J89" s="3">
        <v>60</v>
      </c>
      <c r="K89" s="15">
        <v>70</v>
      </c>
      <c r="L89" s="18">
        <v>56</v>
      </c>
      <c r="M89" s="3"/>
    </row>
    <row r="90" spans="2:13" s="1" customFormat="1" ht="165.95" customHeight="1" x14ac:dyDescent="0.2">
      <c r="B90" s="3">
        <v>217</v>
      </c>
      <c r="C90" s="12" t="s">
        <v>8</v>
      </c>
      <c r="D90" s="13"/>
      <c r="E90" s="8" t="str">
        <f>HYPERLINK("http://7flowers-decor.ru/upload/1c_catalog/import_files/4606500221578.jpg")</f>
        <v>http://7flowers-decor.ru/upload/1c_catalog/import_files/4606500221578.jpg</v>
      </c>
      <c r="F90" s="3">
        <v>4606500221578</v>
      </c>
      <c r="G90" s="4" t="s">
        <v>31</v>
      </c>
      <c r="H90" s="5" t="s">
        <v>49</v>
      </c>
      <c r="I90" s="3">
        <v>1</v>
      </c>
      <c r="J90" s="3">
        <v>60</v>
      </c>
      <c r="K90" s="15">
        <v>77</v>
      </c>
      <c r="L90" s="18">
        <v>61.6</v>
      </c>
      <c r="M90" s="3"/>
    </row>
    <row r="91" spans="2:13" s="1" customFormat="1" ht="165.95" customHeight="1" x14ac:dyDescent="0.2">
      <c r="B91" s="3">
        <v>252</v>
      </c>
      <c r="C91" s="12" t="s">
        <v>8</v>
      </c>
      <c r="D91" s="13"/>
      <c r="E91" s="8" t="str">
        <f>HYPERLINK("http://7flowers-decor.ru/upload/1c_catalog/import_files/4606500221585.jpg")</f>
        <v>http://7flowers-decor.ru/upload/1c_catalog/import_files/4606500221585.jpg</v>
      </c>
      <c r="F91" s="3">
        <v>4606500221585</v>
      </c>
      <c r="G91" s="4" t="s">
        <v>31</v>
      </c>
      <c r="H91" s="5" t="s">
        <v>35</v>
      </c>
      <c r="I91" s="3">
        <v>1</v>
      </c>
      <c r="J91" s="3">
        <v>60</v>
      </c>
      <c r="K91" s="15">
        <v>70</v>
      </c>
      <c r="L91" s="18">
        <v>56</v>
      </c>
      <c r="M91" s="3"/>
    </row>
    <row r="92" spans="2:13" s="1" customFormat="1" ht="165.95" customHeight="1" x14ac:dyDescent="0.2">
      <c r="B92" s="3">
        <v>81</v>
      </c>
      <c r="C92" s="12" t="s">
        <v>8</v>
      </c>
      <c r="D92" s="13"/>
      <c r="E92" s="8" t="str">
        <f>HYPERLINK("http://7flowers-decor.ru/upload/1c_catalog/import_files/4606500299539.jpg")</f>
        <v>http://7flowers-decor.ru/upload/1c_catalog/import_files/4606500299539.jpg</v>
      </c>
      <c r="F92" s="3">
        <v>4606500299539</v>
      </c>
      <c r="G92" s="4" t="s">
        <v>93</v>
      </c>
      <c r="H92" s="5" t="s">
        <v>35</v>
      </c>
      <c r="I92" s="3">
        <v>1</v>
      </c>
      <c r="J92" s="3">
        <v>90</v>
      </c>
      <c r="K92" s="15">
        <v>44</v>
      </c>
      <c r="L92" s="18">
        <v>35.200000000000003</v>
      </c>
      <c r="M92" s="3"/>
    </row>
    <row r="93" spans="2:13" s="1" customFormat="1" ht="165.95" customHeight="1" x14ac:dyDescent="0.2">
      <c r="B93" s="3">
        <v>110</v>
      </c>
      <c r="C93" s="12" t="s">
        <v>8</v>
      </c>
      <c r="D93" s="13"/>
      <c r="E93" s="8" t="str">
        <f>HYPERLINK("http://7flowers-decor.ru/upload/1c_catalog/import_files/4606500299560.jpg")</f>
        <v>http://7flowers-decor.ru/upload/1c_catalog/import_files/4606500299560.jpg</v>
      </c>
      <c r="F93" s="3">
        <v>4606500299560</v>
      </c>
      <c r="G93" s="4" t="s">
        <v>93</v>
      </c>
      <c r="H93" s="5" t="s">
        <v>22</v>
      </c>
      <c r="I93" s="3">
        <v>1</v>
      </c>
      <c r="J93" s="3">
        <v>90</v>
      </c>
      <c r="K93" s="15">
        <v>44</v>
      </c>
      <c r="L93" s="18">
        <v>35.200000000000003</v>
      </c>
      <c r="M93" s="3"/>
    </row>
    <row r="94" spans="2:13" s="1" customFormat="1" ht="165.95" customHeight="1" x14ac:dyDescent="0.2">
      <c r="B94" s="3">
        <v>159</v>
      </c>
      <c r="C94" s="12" t="s">
        <v>8</v>
      </c>
      <c r="D94" s="13"/>
      <c r="E94" s="8" t="str">
        <f>HYPERLINK("http://7flowers-decor.ru/upload/1c_catalog/import_files/4606500299553.jpg")</f>
        <v>http://7flowers-decor.ru/upload/1c_catalog/import_files/4606500299553.jpg</v>
      </c>
      <c r="F94" s="3">
        <v>4606500299553</v>
      </c>
      <c r="G94" s="4" t="s">
        <v>93</v>
      </c>
      <c r="H94" s="5" t="s">
        <v>60</v>
      </c>
      <c r="I94" s="3">
        <v>1</v>
      </c>
      <c r="J94" s="3">
        <v>90</v>
      </c>
      <c r="K94" s="15">
        <v>44</v>
      </c>
      <c r="L94" s="18">
        <v>35.200000000000003</v>
      </c>
      <c r="M94" s="3"/>
    </row>
    <row r="95" spans="2:13" s="1" customFormat="1" ht="165.95" customHeight="1" x14ac:dyDescent="0.2">
      <c r="B95" s="3">
        <v>238</v>
      </c>
      <c r="C95" s="12" t="s">
        <v>8</v>
      </c>
      <c r="D95" s="13"/>
      <c r="E95" s="8" t="str">
        <f>HYPERLINK("http://7flowers-decor.ru/upload/1c_catalog/import_files/4606500299546.jpg")</f>
        <v>http://7flowers-decor.ru/upload/1c_catalog/import_files/4606500299546.jpg</v>
      </c>
      <c r="F95" s="3">
        <v>4606500299546</v>
      </c>
      <c r="G95" s="4" t="s">
        <v>93</v>
      </c>
      <c r="H95" s="5" t="s">
        <v>146</v>
      </c>
      <c r="I95" s="3">
        <v>1</v>
      </c>
      <c r="J95" s="3">
        <v>90</v>
      </c>
      <c r="K95" s="15">
        <v>44</v>
      </c>
      <c r="L95" s="18">
        <v>35.200000000000003</v>
      </c>
      <c r="M95" s="3"/>
    </row>
    <row r="96" spans="2:13" s="1" customFormat="1" ht="165.95" customHeight="1" x14ac:dyDescent="0.2">
      <c r="B96" s="3">
        <v>257</v>
      </c>
      <c r="C96" s="12" t="s">
        <v>8</v>
      </c>
      <c r="D96" s="13"/>
      <c r="E96" s="8" t="str">
        <f>HYPERLINK("http://7flowers-decor.ru/upload/1c_catalog/import_files/4606500148783.jpg")</f>
        <v>http://7flowers-decor.ru/upload/1c_catalog/import_files/4606500148783.jpg</v>
      </c>
      <c r="F96" s="3">
        <v>4606500148783</v>
      </c>
      <c r="G96" s="4" t="s">
        <v>223</v>
      </c>
      <c r="H96" s="5" t="s">
        <v>14</v>
      </c>
      <c r="I96" s="3">
        <v>1</v>
      </c>
      <c r="J96" s="3">
        <v>200</v>
      </c>
      <c r="K96" s="15">
        <v>102</v>
      </c>
      <c r="L96" s="18">
        <v>81.599999999999994</v>
      </c>
      <c r="M96" s="3"/>
    </row>
    <row r="97" spans="2:13" s="1" customFormat="1" ht="165.95" customHeight="1" x14ac:dyDescent="0.2">
      <c r="B97" s="3">
        <v>289</v>
      </c>
      <c r="C97" s="12" t="s">
        <v>8</v>
      </c>
      <c r="D97" s="13"/>
      <c r="E97" s="8" t="str">
        <f>HYPERLINK("http://7flowers-decor.ru/upload/1c_catalog/import_files/4606500148790.jpg")</f>
        <v>http://7flowers-decor.ru/upload/1c_catalog/import_files/4606500148790.jpg</v>
      </c>
      <c r="F97" s="3">
        <v>4606500148790</v>
      </c>
      <c r="G97" s="4" t="s">
        <v>244</v>
      </c>
      <c r="H97" s="5" t="s">
        <v>14</v>
      </c>
      <c r="I97" s="3">
        <v>1</v>
      </c>
      <c r="J97" s="3">
        <v>150</v>
      </c>
      <c r="K97" s="15">
        <v>117</v>
      </c>
      <c r="L97" s="18">
        <v>93.6</v>
      </c>
      <c r="M97" s="3"/>
    </row>
    <row r="98" spans="2:13" s="1" customFormat="1" ht="165.95" customHeight="1" x14ac:dyDescent="0.2">
      <c r="B98" s="3">
        <v>197</v>
      </c>
      <c r="C98" s="12" t="s">
        <v>8</v>
      </c>
      <c r="D98" s="13"/>
      <c r="E98" s="8" t="str">
        <f>HYPERLINK("http://7flowers-decor.ru/upload/1c_catalog/import_files/4606500216994.jpg")</f>
        <v>http://7flowers-decor.ru/upload/1c_catalog/import_files/4606500216994.jpg</v>
      </c>
      <c r="F98" s="3">
        <v>4606500216994</v>
      </c>
      <c r="G98" s="4" t="s">
        <v>185</v>
      </c>
      <c r="H98" s="5" t="s">
        <v>14</v>
      </c>
      <c r="I98" s="3">
        <v>1</v>
      </c>
      <c r="J98" s="3">
        <v>60</v>
      </c>
      <c r="K98" s="15">
        <v>128</v>
      </c>
      <c r="L98" s="18">
        <f>K98*0.85</f>
        <v>108.8</v>
      </c>
      <c r="M98" s="3"/>
    </row>
    <row r="99" spans="2:13" s="1" customFormat="1" ht="165.95" customHeight="1" x14ac:dyDescent="0.2">
      <c r="B99" s="3">
        <v>126</v>
      </c>
      <c r="C99" s="12" t="s">
        <v>8</v>
      </c>
      <c r="D99" s="13"/>
      <c r="E99" s="8" t="str">
        <f>HYPERLINK("http://7flowers-decor.ru/upload/1c_catalog/import_files/4606500149384.jpg")</f>
        <v>http://7flowers-decor.ru/upload/1c_catalog/import_files/4606500149384.jpg</v>
      </c>
      <c r="F99" s="3">
        <v>4606500149384</v>
      </c>
      <c r="G99" s="4" t="s">
        <v>131</v>
      </c>
      <c r="H99" s="5" t="s">
        <v>14</v>
      </c>
      <c r="I99" s="3">
        <v>1</v>
      </c>
      <c r="J99" s="3">
        <v>100</v>
      </c>
      <c r="K99" s="15">
        <v>93</v>
      </c>
      <c r="L99" s="18">
        <v>74.400000000000006</v>
      </c>
      <c r="M99" s="3"/>
    </row>
    <row r="100" spans="2:13" s="1" customFormat="1" ht="165.95" customHeight="1" x14ac:dyDescent="0.2">
      <c r="B100" s="3">
        <v>72</v>
      </c>
      <c r="C100" s="12" t="s">
        <v>8</v>
      </c>
      <c r="D100" s="13"/>
      <c r="E100" s="8" t="str">
        <f>HYPERLINK("http://7flowers-decor.ru/upload/1c_catalog/import_files/4606500148813.jpg")</f>
        <v>http://7flowers-decor.ru/upload/1c_catalog/import_files/4606500148813.jpg</v>
      </c>
      <c r="F100" s="3">
        <v>4606500148813</v>
      </c>
      <c r="G100" s="4" t="s">
        <v>84</v>
      </c>
      <c r="H100" s="5" t="s">
        <v>14</v>
      </c>
      <c r="I100" s="3">
        <v>1</v>
      </c>
      <c r="J100" s="3">
        <v>64</v>
      </c>
      <c r="K100" s="15">
        <v>117</v>
      </c>
      <c r="L100" s="18">
        <v>93.6</v>
      </c>
      <c r="M100" s="3"/>
    </row>
    <row r="101" spans="2:13" s="1" customFormat="1" ht="165.95" customHeight="1" x14ac:dyDescent="0.2">
      <c r="B101" s="3">
        <v>234</v>
      </c>
      <c r="C101" s="12" t="s">
        <v>8</v>
      </c>
      <c r="D101" s="13"/>
      <c r="E101" s="8" t="str">
        <f>HYPERLINK("http://7flowers-decor.ru/upload/1c_catalog/import_files/4606500361946.jpg")</f>
        <v>http://7flowers-decor.ru/upload/1c_catalog/import_files/4606500361946.jpg</v>
      </c>
      <c r="F101" s="3">
        <v>4606500361946</v>
      </c>
      <c r="G101" s="4" t="s">
        <v>207</v>
      </c>
      <c r="H101" s="5" t="s">
        <v>14</v>
      </c>
      <c r="I101" s="3">
        <v>1</v>
      </c>
      <c r="J101" s="3">
        <v>16</v>
      </c>
      <c r="K101" s="15">
        <v>177</v>
      </c>
      <c r="L101" s="18">
        <f>K101*0.85</f>
        <v>150.44999999999999</v>
      </c>
      <c r="M101" s="3"/>
    </row>
    <row r="102" spans="2:13" s="1" customFormat="1" ht="165.95" customHeight="1" x14ac:dyDescent="0.2">
      <c r="B102" s="3">
        <v>283</v>
      </c>
      <c r="C102" s="12" t="s">
        <v>8</v>
      </c>
      <c r="D102" s="13"/>
      <c r="E102" s="8" t="str">
        <f>HYPERLINK("http://7flowers-decor.ru/upload/1c_catalog/import_files/4606500217007.jpg")</f>
        <v>http://7flowers-decor.ru/upload/1c_catalog/import_files/4606500217007.jpg</v>
      </c>
      <c r="F102" s="3">
        <v>4606500217007</v>
      </c>
      <c r="G102" s="4" t="s">
        <v>207</v>
      </c>
      <c r="H102" s="5" t="s">
        <v>20</v>
      </c>
      <c r="I102" s="3">
        <v>1</v>
      </c>
      <c r="J102" s="3">
        <v>16</v>
      </c>
      <c r="K102" s="15">
        <v>197</v>
      </c>
      <c r="L102" s="18">
        <f>K102*0.85</f>
        <v>167.45</v>
      </c>
      <c r="M102" s="3"/>
    </row>
    <row r="103" spans="2:13" s="1" customFormat="1" ht="165.95" customHeight="1" x14ac:dyDescent="0.2">
      <c r="B103" s="3">
        <v>273</v>
      </c>
      <c r="C103" s="12" t="s">
        <v>8</v>
      </c>
      <c r="D103" s="13"/>
      <c r="E103" s="8" t="str">
        <f>HYPERLINK("http://7flowers-decor.ru/upload/1c_catalog/import_files/4606500148820.jpg")</f>
        <v>http://7flowers-decor.ru/upload/1c_catalog/import_files/4606500148820.jpg</v>
      </c>
      <c r="F103" s="3">
        <v>4606500148820</v>
      </c>
      <c r="G103" s="4" t="s">
        <v>232</v>
      </c>
      <c r="H103" s="5" t="s">
        <v>49</v>
      </c>
      <c r="I103" s="3">
        <v>1</v>
      </c>
      <c r="J103" s="3">
        <v>48</v>
      </c>
      <c r="K103" s="15">
        <v>191</v>
      </c>
      <c r="L103" s="18">
        <v>152.80000000000001</v>
      </c>
      <c r="M103" s="3"/>
    </row>
    <row r="104" spans="2:13" s="1" customFormat="1" ht="165.95" customHeight="1" x14ac:dyDescent="0.2">
      <c r="B104" s="3">
        <v>223</v>
      </c>
      <c r="C104" s="12" t="s">
        <v>8</v>
      </c>
      <c r="D104" s="13"/>
      <c r="E104" s="8" t="str">
        <f>HYPERLINK("http://7flowers-decor.ru/upload/1c_catalog/import_files/4606500325825.jpg")</f>
        <v>http://7flowers-decor.ru/upload/1c_catalog/import_files/4606500325825.jpg</v>
      </c>
      <c r="F104" s="3">
        <v>4606500325825</v>
      </c>
      <c r="G104" s="4" t="s">
        <v>197</v>
      </c>
      <c r="H104" s="5" t="s">
        <v>10</v>
      </c>
      <c r="I104" s="3">
        <v>1</v>
      </c>
      <c r="J104" s="3">
        <v>16</v>
      </c>
      <c r="K104" s="15">
        <v>172</v>
      </c>
      <c r="L104" s="18">
        <f>K104*0.85</f>
        <v>146.19999999999999</v>
      </c>
      <c r="M104" s="3"/>
    </row>
    <row r="105" spans="2:13" s="1" customFormat="1" ht="165.95" customHeight="1" x14ac:dyDescent="0.2">
      <c r="B105" s="3">
        <v>190</v>
      </c>
      <c r="C105" s="12" t="s">
        <v>8</v>
      </c>
      <c r="D105" s="13"/>
      <c r="E105" s="8" t="str">
        <f>HYPERLINK("http://7flowers-decor.ru/upload/1c_catalog/import_files/4606500325832.jpg")</f>
        <v>http://7flowers-decor.ru/upload/1c_catalog/import_files/4606500325832.jpg</v>
      </c>
      <c r="F105" s="3">
        <v>4606500325832</v>
      </c>
      <c r="G105" s="4" t="s">
        <v>178</v>
      </c>
      <c r="H105" s="5" t="s">
        <v>10</v>
      </c>
      <c r="I105" s="3">
        <v>1</v>
      </c>
      <c r="J105" s="3">
        <v>12</v>
      </c>
      <c r="K105" s="15">
        <v>172</v>
      </c>
      <c r="L105" s="18">
        <f t="shared" ref="L105:L112" si="2">K105*0.85</f>
        <v>146.19999999999999</v>
      </c>
      <c r="M105" s="3"/>
    </row>
    <row r="106" spans="2:13" s="1" customFormat="1" ht="165.95" customHeight="1" x14ac:dyDescent="0.2">
      <c r="B106" s="3">
        <v>41</v>
      </c>
      <c r="C106" s="12" t="s">
        <v>8</v>
      </c>
      <c r="D106" s="13"/>
      <c r="E106" s="8" t="str">
        <f>HYPERLINK("http://7flowers-decor.ru/upload/1c_catalog/import_files/4606500325788.jpg")</f>
        <v>http://7flowers-decor.ru/upload/1c_catalog/import_files/4606500325788.jpg</v>
      </c>
      <c r="F106" s="3">
        <v>4606500325788</v>
      </c>
      <c r="G106" s="4" t="s">
        <v>57</v>
      </c>
      <c r="H106" s="5" t="s">
        <v>14</v>
      </c>
      <c r="I106" s="3">
        <v>1</v>
      </c>
      <c r="J106" s="3">
        <v>16</v>
      </c>
      <c r="K106" s="15">
        <v>186</v>
      </c>
      <c r="L106" s="18">
        <f t="shared" si="2"/>
        <v>158.1</v>
      </c>
      <c r="M106" s="3"/>
    </row>
    <row r="107" spans="2:13" s="1" customFormat="1" ht="165.95" customHeight="1" x14ac:dyDescent="0.2">
      <c r="B107" s="3">
        <v>7</v>
      </c>
      <c r="C107" s="12" t="s">
        <v>8</v>
      </c>
      <c r="D107" s="13"/>
      <c r="E107" s="8" t="str">
        <f>HYPERLINK("http://7flowers-decor.ru/upload/1c_catalog/import_files/4606500318773.jpg")</f>
        <v>http://7flowers-decor.ru/upload/1c_catalog/import_files/4606500318773.jpg</v>
      </c>
      <c r="F107" s="3">
        <v>4606500318773</v>
      </c>
      <c r="G107" s="4" t="s">
        <v>19</v>
      </c>
      <c r="H107" s="5" t="s">
        <v>20</v>
      </c>
      <c r="I107" s="3">
        <v>1</v>
      </c>
      <c r="J107" s="3">
        <v>75</v>
      </c>
      <c r="K107" s="15">
        <v>114</v>
      </c>
      <c r="L107" s="18">
        <f t="shared" si="2"/>
        <v>96.899999999999991</v>
      </c>
      <c r="M107" s="3"/>
    </row>
    <row r="108" spans="2:13" s="1" customFormat="1" ht="165.95" customHeight="1" x14ac:dyDescent="0.2">
      <c r="B108" s="3">
        <v>136</v>
      </c>
      <c r="C108" s="12" t="s">
        <v>8</v>
      </c>
      <c r="D108" s="13"/>
      <c r="E108" s="8" t="str">
        <f>HYPERLINK("http://7flowers-decor.ru/upload/1c_catalog/import_files/4606500324828.jpg")</f>
        <v>http://7flowers-decor.ru/upload/1c_catalog/import_files/4606500324828.jpg</v>
      </c>
      <c r="F108" s="3">
        <v>4606500324828</v>
      </c>
      <c r="G108" s="4" t="s">
        <v>19</v>
      </c>
      <c r="H108" s="5" t="s">
        <v>14</v>
      </c>
      <c r="I108" s="3">
        <v>1</v>
      </c>
      <c r="J108" s="3">
        <v>75</v>
      </c>
      <c r="K108" s="15">
        <v>114</v>
      </c>
      <c r="L108" s="18">
        <f t="shared" si="2"/>
        <v>96.899999999999991</v>
      </c>
      <c r="M108" s="3"/>
    </row>
    <row r="109" spans="2:13" s="1" customFormat="1" ht="165.95" customHeight="1" x14ac:dyDescent="0.2">
      <c r="B109" s="3">
        <v>256</v>
      </c>
      <c r="C109" s="12" t="s">
        <v>8</v>
      </c>
      <c r="D109" s="13"/>
      <c r="E109" s="8" t="str">
        <f>HYPERLINK("http://7flowers-decor.ru/upload/1c_catalog/import_files/4606500318780.jpg")</f>
        <v>http://7flowers-decor.ru/upload/1c_catalog/import_files/4606500318780.jpg</v>
      </c>
      <c r="F109" s="3">
        <v>4606500318780</v>
      </c>
      <c r="G109" s="4" t="s">
        <v>19</v>
      </c>
      <c r="H109" s="5" t="s">
        <v>10</v>
      </c>
      <c r="I109" s="3">
        <v>1</v>
      </c>
      <c r="J109" s="3">
        <v>75</v>
      </c>
      <c r="K109" s="15">
        <v>114</v>
      </c>
      <c r="L109" s="18">
        <f t="shared" si="2"/>
        <v>96.899999999999991</v>
      </c>
      <c r="M109" s="3"/>
    </row>
    <row r="110" spans="2:13" s="1" customFormat="1" ht="165.95" customHeight="1" x14ac:dyDescent="0.2">
      <c r="B110" s="3">
        <v>1</v>
      </c>
      <c r="C110" s="12" t="s">
        <v>8</v>
      </c>
      <c r="D110" s="13"/>
      <c r="E110" s="8" t="str">
        <f>HYPERLINK("http://7flowers-decor.ru/upload/1c_catalog/import_files/4606500216932.jpg")</f>
        <v>http://7flowers-decor.ru/upload/1c_catalog/import_files/4606500216932.jpg</v>
      </c>
      <c r="F110" s="3">
        <v>4606500216932</v>
      </c>
      <c r="G110" s="4" t="s">
        <v>9</v>
      </c>
      <c r="H110" s="5" t="s">
        <v>10</v>
      </c>
      <c r="I110" s="3">
        <v>1</v>
      </c>
      <c r="J110" s="3">
        <v>16</v>
      </c>
      <c r="K110" s="15">
        <v>199</v>
      </c>
      <c r="L110" s="18">
        <f t="shared" si="2"/>
        <v>169.15</v>
      </c>
      <c r="M110" s="3"/>
    </row>
    <row r="111" spans="2:13" s="1" customFormat="1" ht="165.95" customHeight="1" x14ac:dyDescent="0.2">
      <c r="B111" s="3">
        <v>204</v>
      </c>
      <c r="C111" s="12" t="s">
        <v>8</v>
      </c>
      <c r="D111" s="13"/>
      <c r="E111" s="8" t="str">
        <f>HYPERLINK("http://7flowers-decor.ru/upload/1c_catalog/import_files/4606500325801.jpg")</f>
        <v>http://7flowers-decor.ru/upload/1c_catalog/import_files/4606500325801.jpg</v>
      </c>
      <c r="F111" s="3">
        <v>4606500325801</v>
      </c>
      <c r="G111" s="4" t="s">
        <v>188</v>
      </c>
      <c r="H111" s="5" t="s">
        <v>14</v>
      </c>
      <c r="I111" s="3">
        <v>1</v>
      </c>
      <c r="J111" s="3">
        <v>8</v>
      </c>
      <c r="K111" s="15">
        <v>186</v>
      </c>
      <c r="L111" s="18">
        <f t="shared" si="2"/>
        <v>158.1</v>
      </c>
      <c r="M111" s="3"/>
    </row>
    <row r="112" spans="2:13" s="1" customFormat="1" ht="165.95" customHeight="1" x14ac:dyDescent="0.2">
      <c r="B112" s="3">
        <v>25</v>
      </c>
      <c r="C112" s="12" t="s">
        <v>8</v>
      </c>
      <c r="D112" s="13"/>
      <c r="E112" s="8" t="str">
        <f>HYPERLINK("http://7flowers-decor.ru/upload/1c_catalog/import_files/4606500217045.jpg")</f>
        <v>http://7flowers-decor.ru/upload/1c_catalog/import_files/4606500217045.jpg</v>
      </c>
      <c r="F112" s="3">
        <v>4606500217045</v>
      </c>
      <c r="G112" s="4" t="s">
        <v>40</v>
      </c>
      <c r="H112" s="5" t="s">
        <v>14</v>
      </c>
      <c r="I112" s="3">
        <v>1</v>
      </c>
      <c r="J112" s="3">
        <v>8</v>
      </c>
      <c r="K112" s="15">
        <v>327</v>
      </c>
      <c r="L112" s="18">
        <f t="shared" si="2"/>
        <v>277.95</v>
      </c>
      <c r="M112" s="3"/>
    </row>
    <row r="113" spans="2:13" s="1" customFormat="1" ht="165.95" customHeight="1" x14ac:dyDescent="0.2">
      <c r="B113" s="3">
        <v>171</v>
      </c>
      <c r="C113" s="12" t="s">
        <v>8</v>
      </c>
      <c r="D113" s="13"/>
      <c r="E113" s="8" t="str">
        <f>HYPERLINK("http://7flowers-decor.ru/upload/1c_catalog/import_files/4606500111800.jpg")</f>
        <v>http://7flowers-decor.ru/upload/1c_catalog/import_files/4606500111800.jpg</v>
      </c>
      <c r="F113" s="3">
        <v>4606500111800</v>
      </c>
      <c r="G113" s="4" t="s">
        <v>162</v>
      </c>
      <c r="H113" s="5" t="s">
        <v>49</v>
      </c>
      <c r="I113" s="3">
        <v>1</v>
      </c>
      <c r="J113" s="3">
        <v>72</v>
      </c>
      <c r="K113" s="15">
        <v>125</v>
      </c>
      <c r="L113" s="18">
        <v>100</v>
      </c>
      <c r="M113" s="3"/>
    </row>
    <row r="114" spans="2:13" s="1" customFormat="1" ht="165.95" customHeight="1" x14ac:dyDescent="0.2">
      <c r="B114" s="3">
        <v>300</v>
      </c>
      <c r="C114" s="12" t="s">
        <v>8</v>
      </c>
      <c r="D114" s="13"/>
      <c r="E114" s="8" t="str">
        <f>HYPERLINK("http://7flowers-decor.ru/upload/1c_catalog/import_files/4606500318988.jpg")</f>
        <v>http://7flowers-decor.ru/upload/1c_catalog/import_files/4606500318988.jpg</v>
      </c>
      <c r="F114" s="3">
        <v>4606500318988</v>
      </c>
      <c r="G114" s="4" t="s">
        <v>251</v>
      </c>
      <c r="H114" s="5" t="s">
        <v>20</v>
      </c>
      <c r="I114" s="3">
        <v>1</v>
      </c>
      <c r="J114" s="3">
        <v>16</v>
      </c>
      <c r="K114" s="15">
        <v>442</v>
      </c>
      <c r="L114" s="18">
        <f>K114*0.85</f>
        <v>375.7</v>
      </c>
      <c r="M114" s="3"/>
    </row>
    <row r="115" spans="2:13" s="1" customFormat="1" ht="165.95" customHeight="1" x14ac:dyDescent="0.2">
      <c r="B115" s="3">
        <v>91</v>
      </c>
      <c r="C115" s="12" t="s">
        <v>8</v>
      </c>
      <c r="D115" s="13"/>
      <c r="E115" s="8" t="str">
        <f>HYPERLINK("http://7flowers-decor.ru/upload/1c_catalog/import_files/4606500324811.jpg")</f>
        <v>http://7flowers-decor.ru/upload/1c_catalog/import_files/4606500324811.jpg</v>
      </c>
      <c r="F115" s="3">
        <v>4606500324811</v>
      </c>
      <c r="G115" s="4" t="s">
        <v>102</v>
      </c>
      <c r="H115" s="5" t="s">
        <v>14</v>
      </c>
      <c r="I115" s="3">
        <v>1</v>
      </c>
      <c r="J115" s="3">
        <v>44</v>
      </c>
      <c r="K115" s="15">
        <v>190</v>
      </c>
      <c r="L115" s="18">
        <f t="shared" ref="L115:L122" si="3">K115*0.85</f>
        <v>161.5</v>
      </c>
      <c r="M115" s="3"/>
    </row>
    <row r="116" spans="2:13" s="1" customFormat="1" ht="165.95" customHeight="1" x14ac:dyDescent="0.2">
      <c r="B116" s="3">
        <v>222</v>
      </c>
      <c r="C116" s="12" t="s">
        <v>8</v>
      </c>
      <c r="D116" s="13"/>
      <c r="E116" s="8" t="str">
        <f>HYPERLINK("http://7flowers-decor.ru/upload/1c_catalog/import_files/4606500318759.jpg")</f>
        <v>http://7flowers-decor.ru/upload/1c_catalog/import_files/4606500318759.jpg</v>
      </c>
      <c r="F116" s="3">
        <v>4606500318759</v>
      </c>
      <c r="G116" s="4" t="s">
        <v>102</v>
      </c>
      <c r="H116" s="5" t="s">
        <v>20</v>
      </c>
      <c r="I116" s="3">
        <v>1</v>
      </c>
      <c r="J116" s="3">
        <v>44</v>
      </c>
      <c r="K116" s="15">
        <v>190</v>
      </c>
      <c r="L116" s="18">
        <f t="shared" si="3"/>
        <v>161.5</v>
      </c>
      <c r="M116" s="3"/>
    </row>
    <row r="117" spans="2:13" s="1" customFormat="1" ht="165.95" customHeight="1" x14ac:dyDescent="0.2">
      <c r="B117" s="3">
        <v>301</v>
      </c>
      <c r="C117" s="12" t="s">
        <v>8</v>
      </c>
      <c r="D117" s="13"/>
      <c r="E117" s="8" t="str">
        <f>HYPERLINK("http://7flowers-decor.ru/upload/1c_catalog/import_files/4606500318766.jpg")</f>
        <v>http://7flowers-decor.ru/upload/1c_catalog/import_files/4606500318766.jpg</v>
      </c>
      <c r="F117" s="3">
        <v>4606500318766</v>
      </c>
      <c r="G117" s="4" t="s">
        <v>102</v>
      </c>
      <c r="H117" s="5" t="s">
        <v>10</v>
      </c>
      <c r="I117" s="3">
        <v>1</v>
      </c>
      <c r="J117" s="3">
        <v>44</v>
      </c>
      <c r="K117" s="15">
        <v>190</v>
      </c>
      <c r="L117" s="18">
        <f t="shared" si="3"/>
        <v>161.5</v>
      </c>
      <c r="M117" s="3"/>
    </row>
    <row r="118" spans="2:13" s="1" customFormat="1" ht="165.95" customHeight="1" x14ac:dyDescent="0.2">
      <c r="B118" s="3">
        <v>38</v>
      </c>
      <c r="C118" s="12" t="s">
        <v>8</v>
      </c>
      <c r="D118" s="13"/>
      <c r="E118" s="8" t="str">
        <f>HYPERLINK("http://7flowers-decor.ru/upload/1c_catalog/import_files/4606500318971.jpg")</f>
        <v>http://7flowers-decor.ru/upload/1c_catalog/import_files/4606500318971.jpg</v>
      </c>
      <c r="F118" s="3">
        <v>4606500318971</v>
      </c>
      <c r="G118" s="4" t="s">
        <v>54</v>
      </c>
      <c r="H118" s="5" t="s">
        <v>20</v>
      </c>
      <c r="I118" s="3">
        <v>1</v>
      </c>
      <c r="J118" s="3">
        <v>16</v>
      </c>
      <c r="K118" s="15">
        <v>428</v>
      </c>
      <c r="L118" s="18">
        <f t="shared" si="3"/>
        <v>363.8</v>
      </c>
      <c r="M118" s="3"/>
    </row>
    <row r="119" spans="2:13" s="1" customFormat="1" ht="165.95" customHeight="1" x14ac:dyDescent="0.2">
      <c r="B119" s="3">
        <v>55</v>
      </c>
      <c r="C119" s="12" t="s">
        <v>8</v>
      </c>
      <c r="D119" s="13"/>
      <c r="E119" s="8" t="str">
        <f>HYPERLINK("http://7flowers-decor.ru/upload/1c_catalog/import_files/4606500324835.jpg")</f>
        <v>http://7flowers-decor.ru/upload/1c_catalog/import_files/4606500324835.jpg</v>
      </c>
      <c r="F119" s="3">
        <v>4606500324835</v>
      </c>
      <c r="G119" s="4" t="s">
        <v>68</v>
      </c>
      <c r="H119" s="5" t="s">
        <v>14</v>
      </c>
      <c r="I119" s="3">
        <v>1</v>
      </c>
      <c r="J119" s="3">
        <v>32</v>
      </c>
      <c r="K119" s="15">
        <v>243</v>
      </c>
      <c r="L119" s="18">
        <f t="shared" si="3"/>
        <v>206.54999999999998</v>
      </c>
      <c r="M119" s="3"/>
    </row>
    <row r="120" spans="2:13" s="1" customFormat="1" ht="165.95" customHeight="1" x14ac:dyDescent="0.2">
      <c r="B120" s="3">
        <v>124</v>
      </c>
      <c r="C120" s="12" t="s">
        <v>8</v>
      </c>
      <c r="D120" s="13"/>
      <c r="E120" s="8" t="str">
        <f>HYPERLINK("http://7flowers-decor.ru/upload/1c_catalog/import_files/4606500318865.jpg")</f>
        <v>http://7flowers-decor.ru/upload/1c_catalog/import_files/4606500318865.jpg</v>
      </c>
      <c r="F120" s="3">
        <v>4606500318865</v>
      </c>
      <c r="G120" s="4" t="s">
        <v>68</v>
      </c>
      <c r="H120" s="5" t="s">
        <v>20</v>
      </c>
      <c r="I120" s="3">
        <v>1</v>
      </c>
      <c r="J120" s="3">
        <v>32</v>
      </c>
      <c r="K120" s="15">
        <v>243</v>
      </c>
      <c r="L120" s="18">
        <f t="shared" si="3"/>
        <v>206.54999999999998</v>
      </c>
      <c r="M120" s="3"/>
    </row>
    <row r="121" spans="2:13" s="1" customFormat="1" ht="165.95" customHeight="1" x14ac:dyDescent="0.2">
      <c r="B121" s="3">
        <v>185</v>
      </c>
      <c r="C121" s="12" t="s">
        <v>8</v>
      </c>
      <c r="D121" s="13"/>
      <c r="E121" s="8" t="str">
        <f>HYPERLINK("http://7flowers-decor.ru/upload/1c_catalog/import_files/4606500216963.jpg")</f>
        <v>http://7flowers-decor.ru/upload/1c_catalog/import_files/4606500216963.jpg</v>
      </c>
      <c r="F121" s="3">
        <v>4606500216963</v>
      </c>
      <c r="G121" s="4" t="s">
        <v>175</v>
      </c>
      <c r="H121" s="5" t="s">
        <v>14</v>
      </c>
      <c r="I121" s="3">
        <v>1</v>
      </c>
      <c r="J121" s="3">
        <v>60</v>
      </c>
      <c r="K121" s="15">
        <v>125</v>
      </c>
      <c r="L121" s="18">
        <f t="shared" si="3"/>
        <v>106.25</v>
      </c>
      <c r="M121" s="3"/>
    </row>
    <row r="122" spans="2:13" s="1" customFormat="1" ht="165.95" customHeight="1" x14ac:dyDescent="0.2">
      <c r="B122" s="3">
        <v>307</v>
      </c>
      <c r="C122" s="12" t="s">
        <v>8</v>
      </c>
      <c r="D122" s="13"/>
      <c r="E122" s="8" t="str">
        <f>HYPERLINK("http://7flowers-decor.ru/upload/1c_catalog/import_files/4606500216987.jpg")</f>
        <v>http://7flowers-decor.ru/upload/1c_catalog/import_files/4606500216987.jpg</v>
      </c>
      <c r="F122" s="3">
        <v>4606500216987</v>
      </c>
      <c r="G122" s="4" t="s">
        <v>175</v>
      </c>
      <c r="H122" s="5" t="s">
        <v>14</v>
      </c>
      <c r="I122" s="3">
        <v>1</v>
      </c>
      <c r="J122" s="3">
        <v>60</v>
      </c>
      <c r="K122" s="15">
        <v>124</v>
      </c>
      <c r="L122" s="18">
        <f t="shared" si="3"/>
        <v>105.39999999999999</v>
      </c>
      <c r="M122" s="3"/>
    </row>
    <row r="123" spans="2:13" s="1" customFormat="1" ht="165.95" customHeight="1" x14ac:dyDescent="0.2">
      <c r="B123" s="3">
        <v>28</v>
      </c>
      <c r="C123" s="12" t="s">
        <v>8</v>
      </c>
      <c r="D123" s="13"/>
      <c r="E123" s="8" t="str">
        <f>HYPERLINK("http://7flowers-decor.ru/upload/1c_catalog/import_files/4606500148806.jpg")</f>
        <v>http://7flowers-decor.ru/upload/1c_catalog/import_files/4606500148806.jpg</v>
      </c>
      <c r="F123" s="3">
        <v>4606500148806</v>
      </c>
      <c r="G123" s="4" t="s">
        <v>43</v>
      </c>
      <c r="H123" s="5" t="s">
        <v>14</v>
      </c>
      <c r="I123" s="3">
        <v>1</v>
      </c>
      <c r="J123" s="3">
        <v>120</v>
      </c>
      <c r="K123" s="15">
        <v>110</v>
      </c>
      <c r="L123" s="18">
        <v>88</v>
      </c>
      <c r="M123" s="3"/>
    </row>
    <row r="124" spans="2:13" s="1" customFormat="1" ht="165.95" customHeight="1" x14ac:dyDescent="0.2">
      <c r="B124" s="3">
        <v>10</v>
      </c>
      <c r="C124" s="12" t="s">
        <v>8</v>
      </c>
      <c r="D124" s="13"/>
      <c r="E124" s="8" t="str">
        <f>HYPERLINK("http://7flowers-decor.ru/upload/1c_catalog/import_files/4606500148745.jpg")</f>
        <v>http://7flowers-decor.ru/upload/1c_catalog/import_files/4606500148745.jpg</v>
      </c>
      <c r="F124" s="3">
        <v>4606500148745</v>
      </c>
      <c r="G124" s="4" t="s">
        <v>24</v>
      </c>
      <c r="H124" s="5" t="s">
        <v>14</v>
      </c>
      <c r="I124" s="3">
        <v>1</v>
      </c>
      <c r="J124" s="3">
        <v>100</v>
      </c>
      <c r="K124" s="15">
        <v>103</v>
      </c>
      <c r="L124" s="18">
        <v>82.4</v>
      </c>
      <c r="M124" s="3"/>
    </row>
    <row r="125" spans="2:13" s="1" customFormat="1" ht="165.95" customHeight="1" x14ac:dyDescent="0.2">
      <c r="B125" s="3">
        <v>314</v>
      </c>
      <c r="C125" s="12" t="s">
        <v>8</v>
      </c>
      <c r="D125" s="13"/>
      <c r="E125" s="8" t="str">
        <f>HYPERLINK("http://7flowers-decor.ru/upload/1c_catalog/import_files/4606500299935.jpg")</f>
        <v>http://7flowers-decor.ru/upload/1c_catalog/import_files/4606500299935.jpg</v>
      </c>
      <c r="F125" s="3">
        <v>4606500299935</v>
      </c>
      <c r="G125" s="4" t="s">
        <v>258</v>
      </c>
      <c r="H125" s="5" t="s">
        <v>49</v>
      </c>
      <c r="I125" s="3">
        <v>1</v>
      </c>
      <c r="J125" s="3">
        <v>36</v>
      </c>
      <c r="K125" s="15">
        <v>134</v>
      </c>
      <c r="L125" s="18">
        <v>107.2</v>
      </c>
      <c r="M125" s="3"/>
    </row>
    <row r="126" spans="2:13" s="1" customFormat="1" ht="165.95" customHeight="1" x14ac:dyDescent="0.2">
      <c r="B126" s="3">
        <v>312</v>
      </c>
      <c r="C126" s="12" t="s">
        <v>8</v>
      </c>
      <c r="D126" s="13"/>
      <c r="E126" s="8" t="str">
        <f>HYPERLINK("http://7flowers-decor.ru/upload/1c_catalog/import_files/4606500325818.jpg")</f>
        <v>http://7flowers-decor.ru/upload/1c_catalog/import_files/4606500325818.jpg</v>
      </c>
      <c r="F126" s="3">
        <v>4606500325818</v>
      </c>
      <c r="G126" s="4" t="s">
        <v>257</v>
      </c>
      <c r="H126" s="5" t="s">
        <v>10</v>
      </c>
      <c r="I126" s="3">
        <v>1</v>
      </c>
      <c r="J126" s="3">
        <v>16</v>
      </c>
      <c r="K126" s="15">
        <v>146</v>
      </c>
      <c r="L126" s="18">
        <f>K126*0.85</f>
        <v>124.1</v>
      </c>
      <c r="M126" s="3"/>
    </row>
    <row r="127" spans="2:13" s="1" customFormat="1" ht="165.95" customHeight="1" x14ac:dyDescent="0.2">
      <c r="B127" s="3">
        <v>26</v>
      </c>
      <c r="C127" s="12" t="s">
        <v>8</v>
      </c>
      <c r="D127" s="13"/>
      <c r="E127" s="8" t="str">
        <f>HYPERLINK("http://7flowers-decor.ru/upload/1c_catalog/import_files/4606500324798.jpg")</f>
        <v>http://7flowers-decor.ru/upload/1c_catalog/import_files/4606500324798.jpg</v>
      </c>
      <c r="F127" s="3">
        <v>4606500324798</v>
      </c>
      <c r="G127" s="4" t="s">
        <v>41</v>
      </c>
      <c r="H127" s="5" t="s">
        <v>14</v>
      </c>
      <c r="I127" s="3">
        <v>1</v>
      </c>
      <c r="J127" s="3">
        <v>84</v>
      </c>
      <c r="K127" s="15">
        <v>118</v>
      </c>
      <c r="L127" s="18">
        <f t="shared" ref="L127:L170" si="4">K127*0.85</f>
        <v>100.3</v>
      </c>
      <c r="M127" s="3"/>
    </row>
    <row r="128" spans="2:13" s="1" customFormat="1" ht="165.95" customHeight="1" x14ac:dyDescent="0.2">
      <c r="B128" s="3">
        <v>156</v>
      </c>
      <c r="C128" s="12" t="s">
        <v>8</v>
      </c>
      <c r="D128" s="13"/>
      <c r="E128" s="8" t="str">
        <f>HYPERLINK("http://7flowers-decor.ru/upload/1c_catalog/import_files/4606500318728.jpg")</f>
        <v>http://7flowers-decor.ru/upload/1c_catalog/import_files/4606500318728.jpg</v>
      </c>
      <c r="F128" s="3">
        <v>4606500318728</v>
      </c>
      <c r="G128" s="4" t="s">
        <v>41</v>
      </c>
      <c r="H128" s="5" t="s">
        <v>10</v>
      </c>
      <c r="I128" s="3">
        <v>1</v>
      </c>
      <c r="J128" s="3">
        <v>84</v>
      </c>
      <c r="K128" s="15">
        <v>118</v>
      </c>
      <c r="L128" s="18">
        <f t="shared" si="4"/>
        <v>100.3</v>
      </c>
      <c r="M128" s="3"/>
    </row>
    <row r="129" spans="2:13" s="1" customFormat="1" ht="165.95" customHeight="1" x14ac:dyDescent="0.2">
      <c r="B129" s="3">
        <v>311</v>
      </c>
      <c r="C129" s="12" t="s">
        <v>8</v>
      </c>
      <c r="D129" s="13"/>
      <c r="E129" s="8" t="str">
        <f>HYPERLINK("http://7flowers-decor.ru/upload/1c_catalog/import_files/4606500318711.jpg")</f>
        <v>http://7flowers-decor.ru/upload/1c_catalog/import_files/4606500318711.jpg</v>
      </c>
      <c r="F129" s="3">
        <v>4606500318711</v>
      </c>
      <c r="G129" s="4" t="s">
        <v>41</v>
      </c>
      <c r="H129" s="5" t="s">
        <v>20</v>
      </c>
      <c r="I129" s="3">
        <v>1</v>
      </c>
      <c r="J129" s="3">
        <v>84</v>
      </c>
      <c r="K129" s="15">
        <v>118</v>
      </c>
      <c r="L129" s="18">
        <f t="shared" si="4"/>
        <v>100.3</v>
      </c>
      <c r="M129" s="3"/>
    </row>
    <row r="130" spans="2:13" s="1" customFormat="1" ht="165.95" customHeight="1" x14ac:dyDescent="0.2">
      <c r="B130" s="3">
        <v>169</v>
      </c>
      <c r="C130" s="12" t="s">
        <v>8</v>
      </c>
      <c r="D130" s="13"/>
      <c r="E130" s="8" t="str">
        <f>HYPERLINK("http://7flowers-decor.ru/upload/1c_catalog/import_files/4606500318735.jpg")</f>
        <v>http://7flowers-decor.ru/upload/1c_catalog/import_files/4606500318735.jpg</v>
      </c>
      <c r="F130" s="3">
        <v>4606500318735</v>
      </c>
      <c r="G130" s="4" t="s">
        <v>161</v>
      </c>
      <c r="H130" s="5" t="s">
        <v>20</v>
      </c>
      <c r="I130" s="3">
        <v>1</v>
      </c>
      <c r="J130" s="3">
        <v>42</v>
      </c>
      <c r="K130" s="15">
        <v>159</v>
      </c>
      <c r="L130" s="18">
        <f t="shared" si="4"/>
        <v>135.15</v>
      </c>
      <c r="M130" s="3"/>
    </row>
    <row r="131" spans="2:13" s="1" customFormat="1" ht="165.95" customHeight="1" x14ac:dyDescent="0.2">
      <c r="B131" s="3">
        <v>199</v>
      </c>
      <c r="C131" s="12" t="s">
        <v>8</v>
      </c>
      <c r="D131" s="13"/>
      <c r="E131" s="8" t="str">
        <f>HYPERLINK("http://7flowers-decor.ru/upload/1c_catalog/import_files/4606500324804.jpg")</f>
        <v>http://7flowers-decor.ru/upload/1c_catalog/import_files/4606500324804.jpg</v>
      </c>
      <c r="F131" s="3">
        <v>4606500324804</v>
      </c>
      <c r="G131" s="4" t="s">
        <v>161</v>
      </c>
      <c r="H131" s="5" t="s">
        <v>14</v>
      </c>
      <c r="I131" s="3">
        <v>1</v>
      </c>
      <c r="J131" s="3">
        <v>42</v>
      </c>
      <c r="K131" s="15">
        <v>159</v>
      </c>
      <c r="L131" s="18">
        <f t="shared" si="4"/>
        <v>135.15</v>
      </c>
      <c r="M131" s="3"/>
    </row>
    <row r="132" spans="2:13" s="1" customFormat="1" ht="165.95" customHeight="1" x14ac:dyDescent="0.2">
      <c r="B132" s="3">
        <v>221</v>
      </c>
      <c r="C132" s="12" t="s">
        <v>8</v>
      </c>
      <c r="D132" s="13"/>
      <c r="E132" s="8" t="str">
        <f>HYPERLINK("http://7flowers-decor.ru/upload/1c_catalog/import_files/4606500318742.jpg")</f>
        <v>http://7flowers-decor.ru/upload/1c_catalog/import_files/4606500318742.jpg</v>
      </c>
      <c r="F132" s="3">
        <v>4606500318742</v>
      </c>
      <c r="G132" s="4" t="s">
        <v>161</v>
      </c>
      <c r="H132" s="5" t="s">
        <v>10</v>
      </c>
      <c r="I132" s="3">
        <v>1</v>
      </c>
      <c r="J132" s="3">
        <v>42</v>
      </c>
      <c r="K132" s="15">
        <v>159</v>
      </c>
      <c r="L132" s="18">
        <f t="shared" si="4"/>
        <v>135.15</v>
      </c>
      <c r="M132" s="3"/>
    </row>
    <row r="133" spans="2:13" s="1" customFormat="1" ht="165.95" customHeight="1" x14ac:dyDescent="0.2">
      <c r="B133" s="3">
        <v>189</v>
      </c>
      <c r="C133" s="12" t="s">
        <v>8</v>
      </c>
      <c r="D133" s="13"/>
      <c r="E133" s="8" t="str">
        <f>HYPERLINK("http://7flowers-decor.ru/upload/1c_catalog/import_files/4606500318964.jpg")</f>
        <v>http://7flowers-decor.ru/upload/1c_catalog/import_files/4606500318964.jpg</v>
      </c>
      <c r="F133" s="3">
        <v>4606500318964</v>
      </c>
      <c r="G133" s="4" t="s">
        <v>177</v>
      </c>
      <c r="H133" s="5" t="s">
        <v>20</v>
      </c>
      <c r="I133" s="3">
        <v>1</v>
      </c>
      <c r="J133" s="3">
        <v>16</v>
      </c>
      <c r="K133" s="15">
        <v>414</v>
      </c>
      <c r="L133" s="18">
        <f t="shared" si="4"/>
        <v>351.9</v>
      </c>
      <c r="M133" s="3"/>
    </row>
    <row r="134" spans="2:13" s="1" customFormat="1" ht="165.95" customHeight="1" x14ac:dyDescent="0.2">
      <c r="B134" s="3">
        <v>134</v>
      </c>
      <c r="C134" s="12" t="s">
        <v>8</v>
      </c>
      <c r="D134" s="13"/>
      <c r="E134" s="8" t="str">
        <f>HYPERLINK("http://7flowers-decor.ru/upload/1c_catalog/import_files/4606500216956.jpg")</f>
        <v>http://7flowers-decor.ru/upload/1c_catalog/import_files/4606500216956.jpg</v>
      </c>
      <c r="F134" s="3">
        <v>4606500216956</v>
      </c>
      <c r="G134" s="4" t="s">
        <v>138</v>
      </c>
      <c r="H134" s="5" t="s">
        <v>14</v>
      </c>
      <c r="I134" s="3">
        <v>1</v>
      </c>
      <c r="J134" s="3">
        <v>16</v>
      </c>
      <c r="K134" s="15">
        <v>270</v>
      </c>
      <c r="L134" s="18">
        <f t="shared" si="4"/>
        <v>229.5</v>
      </c>
      <c r="M134" s="3"/>
    </row>
    <row r="135" spans="2:13" s="1" customFormat="1" ht="165.95" customHeight="1" x14ac:dyDescent="0.2">
      <c r="B135" s="3">
        <v>231</v>
      </c>
      <c r="C135" s="12" t="s">
        <v>8</v>
      </c>
      <c r="D135" s="13"/>
      <c r="E135" s="8" t="str">
        <f>HYPERLINK("http://7flowers-decor.ru/upload/1c_catalog/import_files/5901037797244.jpg")</f>
        <v>http://7flowers-decor.ru/upload/1c_catalog/import_files/5901037797244.jpg</v>
      </c>
      <c r="F135" s="3">
        <v>5901037797244</v>
      </c>
      <c r="G135" s="4" t="s">
        <v>204</v>
      </c>
      <c r="H135" s="5"/>
      <c r="I135" s="3">
        <v>1</v>
      </c>
      <c r="J135" s="3">
        <v>54</v>
      </c>
      <c r="K135" s="15">
        <v>240</v>
      </c>
      <c r="L135" s="18">
        <f t="shared" si="4"/>
        <v>204</v>
      </c>
      <c r="M135" s="3"/>
    </row>
    <row r="136" spans="2:13" s="1" customFormat="1" ht="165.95" customHeight="1" x14ac:dyDescent="0.2">
      <c r="B136" s="3">
        <v>281</v>
      </c>
      <c r="C136" s="12" t="s">
        <v>8</v>
      </c>
      <c r="D136" s="13"/>
      <c r="E136" s="8" t="str">
        <f>HYPERLINK("http://7flowers-decor.ru/upload/1c_catalog/import_files/5901037797251.jpg")</f>
        <v>http://7flowers-decor.ru/upload/1c_catalog/import_files/5901037797251.jpg</v>
      </c>
      <c r="F136" s="3">
        <v>5901037797251</v>
      </c>
      <c r="G136" s="4" t="s">
        <v>238</v>
      </c>
      <c r="H136" s="5" t="s">
        <v>146</v>
      </c>
      <c r="I136" s="3">
        <v>1</v>
      </c>
      <c r="J136" s="3">
        <v>54</v>
      </c>
      <c r="K136" s="15">
        <v>240</v>
      </c>
      <c r="L136" s="18">
        <f t="shared" si="4"/>
        <v>204</v>
      </c>
      <c r="M136" s="3"/>
    </row>
    <row r="137" spans="2:13" s="1" customFormat="1" ht="165.95" customHeight="1" x14ac:dyDescent="0.2">
      <c r="B137" s="3">
        <v>207</v>
      </c>
      <c r="C137" s="12" t="s">
        <v>8</v>
      </c>
      <c r="D137" s="13"/>
      <c r="E137" s="8" t="str">
        <f>HYPERLINK("http://7flowers-decor.ru/upload/1c_catalog/import_files/5500001007536.jpg")</f>
        <v>http://7flowers-decor.ru/upload/1c_catalog/import_files/5500001007536.jpg</v>
      </c>
      <c r="F137" s="3">
        <v>5500001007536</v>
      </c>
      <c r="G137" s="4" t="s">
        <v>190</v>
      </c>
      <c r="H137" s="5" t="s">
        <v>20</v>
      </c>
      <c r="I137" s="3">
        <v>1</v>
      </c>
      <c r="J137" s="3">
        <v>1</v>
      </c>
      <c r="K137" s="15">
        <v>323</v>
      </c>
      <c r="L137" s="18">
        <f t="shared" si="4"/>
        <v>274.55</v>
      </c>
      <c r="M137" s="3"/>
    </row>
    <row r="138" spans="2:13" s="1" customFormat="1" ht="165.95" customHeight="1" x14ac:dyDescent="0.2">
      <c r="B138" s="3">
        <v>206</v>
      </c>
      <c r="C138" s="12" t="s">
        <v>8</v>
      </c>
      <c r="D138" s="13"/>
      <c r="E138" s="8" t="str">
        <f>HYPERLINK("http://7flowers-decor.ru/upload/1c_catalog/import_files/5500000955167.jpg")</f>
        <v>http://7flowers-decor.ru/upload/1c_catalog/import_files/5500000955167.jpg</v>
      </c>
      <c r="F138" s="3">
        <v>5500000955167</v>
      </c>
      <c r="G138" s="4" t="s">
        <v>189</v>
      </c>
      <c r="H138" s="5" t="s">
        <v>20</v>
      </c>
      <c r="I138" s="3">
        <v>1</v>
      </c>
      <c r="J138" s="3">
        <v>1</v>
      </c>
      <c r="K138" s="15">
        <v>289</v>
      </c>
      <c r="L138" s="18">
        <f t="shared" si="4"/>
        <v>245.65</v>
      </c>
      <c r="M138" s="3"/>
    </row>
    <row r="139" spans="2:13" s="1" customFormat="1" ht="165.95" customHeight="1" x14ac:dyDescent="0.2">
      <c r="B139" s="3">
        <v>313</v>
      </c>
      <c r="C139" s="12" t="s">
        <v>8</v>
      </c>
      <c r="D139" s="13"/>
      <c r="E139" s="8" t="str">
        <f>HYPERLINK("http://7flowers-decor.ru/upload/1c_catalog/import_files/5500001007540.jpg")</f>
        <v>http://7flowers-decor.ru/upload/1c_catalog/import_files/5500001007540.jpg</v>
      </c>
      <c r="F139" s="3">
        <v>5500001007540</v>
      </c>
      <c r="G139" s="4" t="s">
        <v>189</v>
      </c>
      <c r="H139" s="5" t="s">
        <v>22</v>
      </c>
      <c r="I139" s="3">
        <v>1</v>
      </c>
      <c r="J139" s="3">
        <v>1</v>
      </c>
      <c r="K139" s="15">
        <v>289</v>
      </c>
      <c r="L139" s="18">
        <f t="shared" si="4"/>
        <v>245.65</v>
      </c>
      <c r="M139" s="3"/>
    </row>
    <row r="140" spans="2:13" s="1" customFormat="1" ht="165.95" customHeight="1" x14ac:dyDescent="0.2">
      <c r="B140" s="3">
        <v>73</v>
      </c>
      <c r="C140" s="12" t="s">
        <v>8</v>
      </c>
      <c r="D140" s="13"/>
      <c r="E140" s="8" t="str">
        <f>HYPERLINK("http://7flowers-decor.ru/upload/1c_catalog/import_files/5500026081342.jpg")</f>
        <v>http://7flowers-decor.ru/upload/1c_catalog/import_files/5500026081342.jpg</v>
      </c>
      <c r="F140" s="3">
        <v>5500026081342</v>
      </c>
      <c r="G140" s="4" t="s">
        <v>85</v>
      </c>
      <c r="H140" s="5"/>
      <c r="I140" s="3">
        <v>1</v>
      </c>
      <c r="J140" s="3">
        <v>1</v>
      </c>
      <c r="K140" s="15">
        <v>289</v>
      </c>
      <c r="L140" s="18">
        <f t="shared" si="4"/>
        <v>245.65</v>
      </c>
      <c r="M140" s="3"/>
    </row>
    <row r="141" spans="2:13" s="1" customFormat="1" ht="165.95" customHeight="1" x14ac:dyDescent="0.2">
      <c r="B141" s="3">
        <v>259</v>
      </c>
      <c r="C141" s="12" t="s">
        <v>8</v>
      </c>
      <c r="D141" s="13"/>
      <c r="E141" s="8" t="str">
        <f>HYPERLINK("http://7flowers-decor.ru/upload/1c_catalog/import_files/5500000955168.jpg")</f>
        <v>http://7flowers-decor.ru/upload/1c_catalog/import_files/5500000955168.jpg</v>
      </c>
      <c r="F141" s="3">
        <v>5500000955168</v>
      </c>
      <c r="G141" s="4" t="s">
        <v>225</v>
      </c>
      <c r="H141" s="5" t="s">
        <v>20</v>
      </c>
      <c r="I141" s="3">
        <v>1</v>
      </c>
      <c r="J141" s="3">
        <v>1</v>
      </c>
      <c r="K141" s="15">
        <v>196</v>
      </c>
      <c r="L141" s="18">
        <f t="shared" si="4"/>
        <v>166.6</v>
      </c>
      <c r="M141" s="3"/>
    </row>
    <row r="142" spans="2:13" s="1" customFormat="1" ht="165.95" customHeight="1" x14ac:dyDescent="0.2">
      <c r="B142" s="3">
        <v>176</v>
      </c>
      <c r="C142" s="12" t="s">
        <v>8</v>
      </c>
      <c r="D142" s="13"/>
      <c r="E142" s="8" t="str">
        <f>HYPERLINK("http://7flowers-decor.ru/upload/1c_catalog/import_files/5500001007542.jpg")</f>
        <v>http://7flowers-decor.ru/upload/1c_catalog/import_files/5500001007542.jpg</v>
      </c>
      <c r="F142" s="3">
        <v>5500001007542</v>
      </c>
      <c r="G142" s="4" t="s">
        <v>168</v>
      </c>
      <c r="H142" s="5" t="s">
        <v>22</v>
      </c>
      <c r="I142" s="3">
        <v>1</v>
      </c>
      <c r="J142" s="3">
        <v>1</v>
      </c>
      <c r="K142" s="15">
        <v>289</v>
      </c>
      <c r="L142" s="18">
        <f t="shared" si="4"/>
        <v>245.65</v>
      </c>
      <c r="M142" s="3"/>
    </row>
    <row r="143" spans="2:13" s="1" customFormat="1" ht="165.95" customHeight="1" x14ac:dyDescent="0.2">
      <c r="B143" s="3">
        <v>294</v>
      </c>
      <c r="C143" s="12" t="s">
        <v>8</v>
      </c>
      <c r="D143" s="13"/>
      <c r="E143" s="8" t="str">
        <f>HYPERLINK("http://7flowers-decor.ru/upload/1c_catalog/import_files/5500000955169.jpg")</f>
        <v>http://7flowers-decor.ru/upload/1c_catalog/import_files/5500000955169.jpg</v>
      </c>
      <c r="F143" s="3">
        <v>5500000955169</v>
      </c>
      <c r="G143" s="4" t="s">
        <v>168</v>
      </c>
      <c r="H143" s="5" t="s">
        <v>20</v>
      </c>
      <c r="I143" s="3">
        <v>1</v>
      </c>
      <c r="J143" s="3">
        <v>1</v>
      </c>
      <c r="K143" s="15">
        <v>289</v>
      </c>
      <c r="L143" s="18">
        <f t="shared" si="4"/>
        <v>245.65</v>
      </c>
      <c r="M143" s="3"/>
    </row>
    <row r="144" spans="2:13" s="1" customFormat="1" ht="165.95" customHeight="1" x14ac:dyDescent="0.2">
      <c r="B144" s="3">
        <v>241</v>
      </c>
      <c r="C144" s="12" t="s">
        <v>8</v>
      </c>
      <c r="D144" s="13"/>
      <c r="E144" s="8" t="str">
        <f>HYPERLINK("http://7flowers-decor.ru/upload/1c_catalog/import_files/5500001091492.jpg")</f>
        <v>http://7flowers-decor.ru/upload/1c_catalog/import_files/5500001091492.jpg</v>
      </c>
      <c r="F144" s="3">
        <v>5500001091492</v>
      </c>
      <c r="G144" s="4" t="s">
        <v>212</v>
      </c>
      <c r="H144" s="5" t="s">
        <v>20</v>
      </c>
      <c r="I144" s="3">
        <v>1</v>
      </c>
      <c r="J144" s="3">
        <v>1</v>
      </c>
      <c r="K144" s="15">
        <v>323</v>
      </c>
      <c r="L144" s="18">
        <f t="shared" si="4"/>
        <v>274.55</v>
      </c>
      <c r="M144" s="3"/>
    </row>
    <row r="145" spans="2:13" s="1" customFormat="1" ht="165.95" customHeight="1" x14ac:dyDescent="0.2">
      <c r="B145" s="3">
        <v>127</v>
      </c>
      <c r="C145" s="12" t="s">
        <v>8</v>
      </c>
      <c r="D145" s="13"/>
      <c r="E145" s="8" t="str">
        <f>HYPERLINK("http://7flowers-decor.ru/upload/1c_catalog/import_files/5500001036204.jpg")</f>
        <v>http://7flowers-decor.ru/upload/1c_catalog/import_files/5500001036204.jpg</v>
      </c>
      <c r="F145" s="3">
        <v>5500001036204</v>
      </c>
      <c r="G145" s="4" t="s">
        <v>132</v>
      </c>
      <c r="H145" s="5" t="s">
        <v>22</v>
      </c>
      <c r="I145" s="3">
        <v>1</v>
      </c>
      <c r="J145" s="3">
        <v>1</v>
      </c>
      <c r="K145" s="15">
        <v>323</v>
      </c>
      <c r="L145" s="18">
        <f t="shared" si="4"/>
        <v>274.55</v>
      </c>
      <c r="M145" s="3"/>
    </row>
    <row r="146" spans="2:13" s="1" customFormat="1" ht="165.95" customHeight="1" x14ac:dyDescent="0.2">
      <c r="B146" s="3">
        <v>242</v>
      </c>
      <c r="C146" s="12" t="s">
        <v>8</v>
      </c>
      <c r="D146" s="13"/>
      <c r="E146" s="8" t="str">
        <f>HYPERLINK("http://7flowers-decor.ru/upload/1c_catalog/import_files/5500000955177.jpg")</f>
        <v>http://7flowers-decor.ru/upload/1c_catalog/import_files/5500000955177.jpg</v>
      </c>
      <c r="F146" s="3">
        <v>5500000955177</v>
      </c>
      <c r="G146" s="4" t="s">
        <v>213</v>
      </c>
      <c r="H146" s="5" t="s">
        <v>20</v>
      </c>
      <c r="I146" s="3">
        <v>1</v>
      </c>
      <c r="J146" s="3">
        <v>1</v>
      </c>
      <c r="K146" s="15">
        <v>323</v>
      </c>
      <c r="L146" s="18">
        <f t="shared" si="4"/>
        <v>274.55</v>
      </c>
      <c r="M146" s="3"/>
    </row>
    <row r="147" spans="2:13" s="1" customFormat="1" ht="165.95" customHeight="1" x14ac:dyDescent="0.2">
      <c r="B147" s="3">
        <v>174</v>
      </c>
      <c r="C147" s="12" t="s">
        <v>8</v>
      </c>
      <c r="D147" s="13"/>
      <c r="E147" s="8" t="str">
        <f>HYPERLINK("http://7flowers-decor.ru/upload/1c_catalog/import_files/5500000955176.jpg")</f>
        <v>http://7flowers-decor.ru/upload/1c_catalog/import_files/5500000955176.jpg</v>
      </c>
      <c r="F147" s="3">
        <v>5500000955176</v>
      </c>
      <c r="G147" s="4" t="s">
        <v>166</v>
      </c>
      <c r="H147" s="5" t="s">
        <v>20</v>
      </c>
      <c r="I147" s="3">
        <v>1</v>
      </c>
      <c r="J147" s="3">
        <v>1</v>
      </c>
      <c r="K147" s="15">
        <v>638</v>
      </c>
      <c r="L147" s="18">
        <f t="shared" si="4"/>
        <v>542.29999999999995</v>
      </c>
      <c r="M147" s="3"/>
    </row>
    <row r="148" spans="2:13" s="1" customFormat="1" ht="165.95" customHeight="1" x14ac:dyDescent="0.2">
      <c r="B148" s="3">
        <v>180</v>
      </c>
      <c r="C148" s="12" t="s">
        <v>8</v>
      </c>
      <c r="D148" s="13"/>
      <c r="E148" s="8" t="str">
        <f>HYPERLINK("http://7flowers-decor.ru/upload/1c_catalog/import_files/5901037773408.jpg")</f>
        <v>http://7flowers-decor.ru/upload/1c_catalog/import_files/5901037773408.jpg</v>
      </c>
      <c r="F148" s="3">
        <v>5901037773408</v>
      </c>
      <c r="G148" s="4" t="s">
        <v>171</v>
      </c>
      <c r="H148" s="5"/>
      <c r="I148" s="3">
        <v>1</v>
      </c>
      <c r="J148" s="3">
        <v>108</v>
      </c>
      <c r="K148" s="15">
        <v>171</v>
      </c>
      <c r="L148" s="18">
        <f t="shared" si="4"/>
        <v>145.35</v>
      </c>
      <c r="M148" s="3"/>
    </row>
    <row r="149" spans="2:13" s="1" customFormat="1" ht="165.95" customHeight="1" x14ac:dyDescent="0.2">
      <c r="B149" s="3">
        <v>153</v>
      </c>
      <c r="C149" s="12" t="s">
        <v>8</v>
      </c>
      <c r="D149" s="13"/>
      <c r="E149" s="8" t="str">
        <f>HYPERLINK("http://7flowers-decor.ru/upload/1c_catalog/import_files/5901037798036.jpg")</f>
        <v>http://7flowers-decor.ru/upload/1c_catalog/import_files/5901037798036.jpg</v>
      </c>
      <c r="F149" s="3">
        <v>5901037798036</v>
      </c>
      <c r="G149" s="4" t="s">
        <v>152</v>
      </c>
      <c r="H149" s="5"/>
      <c r="I149" s="3">
        <v>1</v>
      </c>
      <c r="J149" s="3">
        <v>40</v>
      </c>
      <c r="K149" s="15">
        <v>371</v>
      </c>
      <c r="L149" s="18">
        <f t="shared" si="4"/>
        <v>315.34999999999997</v>
      </c>
      <c r="M149" s="3"/>
    </row>
    <row r="150" spans="2:13" s="1" customFormat="1" ht="165.95" customHeight="1" x14ac:dyDescent="0.2">
      <c r="B150" s="3">
        <v>264</v>
      </c>
      <c r="C150" s="12" t="s">
        <v>8</v>
      </c>
      <c r="D150" s="13"/>
      <c r="E150" s="8" t="str">
        <f>HYPERLINK("http://7flowers-decor.ru/upload/1c_catalog/import_files/5901037635478.jpg")</f>
        <v>http://7flowers-decor.ru/upload/1c_catalog/import_files/5901037635478.jpg</v>
      </c>
      <c r="F150" s="3">
        <v>5901037635478</v>
      </c>
      <c r="G150" s="4" t="s">
        <v>229</v>
      </c>
      <c r="H150" s="5"/>
      <c r="I150" s="3">
        <v>1</v>
      </c>
      <c r="J150" s="3">
        <v>100</v>
      </c>
      <c r="K150" s="15">
        <v>383</v>
      </c>
      <c r="L150" s="18">
        <f t="shared" si="4"/>
        <v>325.55</v>
      </c>
      <c r="M150" s="3"/>
    </row>
    <row r="151" spans="2:13" s="1" customFormat="1" ht="165.95" customHeight="1" x14ac:dyDescent="0.2">
      <c r="B151" s="3">
        <v>22</v>
      </c>
      <c r="C151" s="12" t="s">
        <v>8</v>
      </c>
      <c r="D151" s="13"/>
      <c r="E151" s="7"/>
      <c r="F151" s="3">
        <v>4606500415168</v>
      </c>
      <c r="G151" s="4" t="s">
        <v>37</v>
      </c>
      <c r="H151" s="5"/>
      <c r="I151" s="3">
        <v>1</v>
      </c>
      <c r="J151" s="3">
        <v>24</v>
      </c>
      <c r="K151" s="15">
        <v>385</v>
      </c>
      <c r="L151" s="18">
        <f t="shared" si="4"/>
        <v>327.25</v>
      </c>
      <c r="M151" s="3"/>
    </row>
    <row r="152" spans="2:13" s="1" customFormat="1" ht="165.95" customHeight="1" x14ac:dyDescent="0.2">
      <c r="B152" s="3">
        <v>44</v>
      </c>
      <c r="C152" s="12" t="s">
        <v>8</v>
      </c>
      <c r="D152" s="13"/>
      <c r="E152" s="8" t="str">
        <f>HYPERLINK("http://7flowers-decor.ru/upload/1c_catalog/import_files/4606500415175.jpg")</f>
        <v>http://7flowers-decor.ru/upload/1c_catalog/import_files/4606500415175.jpg</v>
      </c>
      <c r="F152" s="3">
        <v>4606500415175</v>
      </c>
      <c r="G152" s="4" t="s">
        <v>61</v>
      </c>
      <c r="H152" s="5"/>
      <c r="I152" s="3">
        <v>1</v>
      </c>
      <c r="J152" s="3">
        <v>16</v>
      </c>
      <c r="K152" s="15">
        <v>385</v>
      </c>
      <c r="L152" s="18">
        <f t="shared" si="4"/>
        <v>327.25</v>
      </c>
      <c r="M152" s="3"/>
    </row>
    <row r="153" spans="2:13" s="1" customFormat="1" ht="165.95" customHeight="1" x14ac:dyDescent="0.2">
      <c r="B153" s="3">
        <v>65</v>
      </c>
      <c r="C153" s="12" t="s">
        <v>8</v>
      </c>
      <c r="D153" s="13"/>
      <c r="E153" s="7"/>
      <c r="F153" s="3">
        <v>4606500415182</v>
      </c>
      <c r="G153" s="4" t="s">
        <v>77</v>
      </c>
      <c r="H153" s="5"/>
      <c r="I153" s="3">
        <v>1</v>
      </c>
      <c r="J153" s="3">
        <v>16</v>
      </c>
      <c r="K153" s="15">
        <v>260</v>
      </c>
      <c r="L153" s="18">
        <f t="shared" si="4"/>
        <v>221</v>
      </c>
      <c r="M153" s="3"/>
    </row>
    <row r="154" spans="2:13" s="1" customFormat="1" ht="165.95" customHeight="1" x14ac:dyDescent="0.2">
      <c r="B154" s="3">
        <v>40</v>
      </c>
      <c r="C154" s="12" t="s">
        <v>8</v>
      </c>
      <c r="D154" s="13"/>
      <c r="E154" s="8" t="str">
        <f>HYPERLINK("http://7flowers-decor.ru/upload/1c_catalog/import_files/4606500323661.jpg")</f>
        <v>http://7flowers-decor.ru/upload/1c_catalog/import_files/4606500323661.jpg</v>
      </c>
      <c r="F154" s="3">
        <v>4606500323661</v>
      </c>
      <c r="G154" s="4" t="s">
        <v>56</v>
      </c>
      <c r="H154" s="5" t="s">
        <v>14</v>
      </c>
      <c r="I154" s="3">
        <v>1</v>
      </c>
      <c r="J154" s="3">
        <v>20</v>
      </c>
      <c r="K154" s="15">
        <v>412</v>
      </c>
      <c r="L154" s="18">
        <f t="shared" si="4"/>
        <v>350.2</v>
      </c>
      <c r="M154" s="3"/>
    </row>
    <row r="155" spans="2:13" s="1" customFormat="1" ht="165.95" customHeight="1" x14ac:dyDescent="0.2">
      <c r="B155" s="3">
        <v>167</v>
      </c>
      <c r="C155" s="12" t="s">
        <v>8</v>
      </c>
      <c r="D155" s="13"/>
      <c r="E155" s="8" t="str">
        <f>HYPERLINK("http://7flowers-decor.ru/upload/1c_catalog/import_files/4606500361847.jpg")</f>
        <v>http://7flowers-decor.ru/upload/1c_catalog/import_files/4606500361847.jpg</v>
      </c>
      <c r="F155" s="3">
        <v>4606500361847</v>
      </c>
      <c r="G155" s="4" t="s">
        <v>159</v>
      </c>
      <c r="H155" s="5" t="s">
        <v>14</v>
      </c>
      <c r="I155" s="3">
        <v>1</v>
      </c>
      <c r="J155" s="3">
        <v>24</v>
      </c>
      <c r="K155" s="15">
        <v>321</v>
      </c>
      <c r="L155" s="18">
        <f t="shared" si="4"/>
        <v>272.84999999999997</v>
      </c>
      <c r="M155" s="3"/>
    </row>
    <row r="156" spans="2:13" s="1" customFormat="1" ht="165.95" customHeight="1" x14ac:dyDescent="0.2">
      <c r="B156" s="3">
        <v>179</v>
      </c>
      <c r="C156" s="12" t="s">
        <v>8</v>
      </c>
      <c r="D156" s="13"/>
      <c r="E156" s="8" t="str">
        <f>HYPERLINK("http://7flowers-decor.ru/upload/1c_catalog/import_files/4606500283934.jpg")</f>
        <v>http://7flowers-decor.ru/upload/1c_catalog/import_files/4606500283934.jpg</v>
      </c>
      <c r="F156" s="3">
        <v>4606500283934</v>
      </c>
      <c r="G156" s="4" t="s">
        <v>170</v>
      </c>
      <c r="H156" s="5" t="s">
        <v>17</v>
      </c>
      <c r="I156" s="3">
        <v>1</v>
      </c>
      <c r="J156" s="3">
        <v>16</v>
      </c>
      <c r="K156" s="15">
        <v>899</v>
      </c>
      <c r="L156" s="18">
        <f t="shared" si="4"/>
        <v>764.15</v>
      </c>
      <c r="M156" s="3"/>
    </row>
    <row r="157" spans="2:13" s="1" customFormat="1" ht="165.95" customHeight="1" x14ac:dyDescent="0.2">
      <c r="B157" s="3">
        <v>48</v>
      </c>
      <c r="C157" s="12" t="s">
        <v>8</v>
      </c>
      <c r="D157" s="13"/>
      <c r="E157" s="8" t="str">
        <f>HYPERLINK("http://7flowers-decor.ru/upload/1c_catalog/import_files/4606500283927.jpg")</f>
        <v>http://7flowers-decor.ru/upload/1c_catalog/import_files/4606500283927.jpg</v>
      </c>
      <c r="F157" s="3">
        <v>4606500283927</v>
      </c>
      <c r="G157" s="4" t="s">
        <v>64</v>
      </c>
      <c r="H157" s="5" t="s">
        <v>17</v>
      </c>
      <c r="I157" s="3">
        <v>1</v>
      </c>
      <c r="J157" s="3">
        <v>8</v>
      </c>
      <c r="K157" s="15">
        <v>1221</v>
      </c>
      <c r="L157" s="18">
        <f t="shared" si="4"/>
        <v>1037.8499999999999</v>
      </c>
      <c r="M157" s="3"/>
    </row>
    <row r="158" spans="2:13" s="1" customFormat="1" ht="165.95" customHeight="1" x14ac:dyDescent="0.2">
      <c r="B158" s="3">
        <v>291</v>
      </c>
      <c r="C158" s="12" t="s">
        <v>8</v>
      </c>
      <c r="D158" s="13"/>
      <c r="E158" s="8" t="str">
        <f>HYPERLINK("http://7flowers-decor.ru/upload/1c_catalog/import_files/4606500241156.jpg")</f>
        <v>http://7flowers-decor.ru/upload/1c_catalog/import_files/4606500241156.jpg</v>
      </c>
      <c r="F158" s="3">
        <v>4606500241156</v>
      </c>
      <c r="G158" s="4" t="s">
        <v>245</v>
      </c>
      <c r="H158" s="5" t="s">
        <v>17</v>
      </c>
      <c r="I158" s="3">
        <v>1</v>
      </c>
      <c r="J158" s="3">
        <v>16</v>
      </c>
      <c r="K158" s="15">
        <v>555</v>
      </c>
      <c r="L158" s="18">
        <f t="shared" si="4"/>
        <v>471.75</v>
      </c>
      <c r="M158" s="3"/>
    </row>
    <row r="159" spans="2:13" s="1" customFormat="1" ht="165.95" customHeight="1" x14ac:dyDescent="0.2">
      <c r="B159" s="3">
        <v>12</v>
      </c>
      <c r="C159" s="12" t="s">
        <v>8</v>
      </c>
      <c r="D159" s="13"/>
      <c r="E159" s="8" t="str">
        <f>HYPERLINK("http://7flowers-decor.ru/upload/1c_catalog/import_files/4606500285969.jpg")</f>
        <v>http://7flowers-decor.ru/upload/1c_catalog/import_files/4606500285969.jpg</v>
      </c>
      <c r="F159" s="3">
        <v>4606500285969</v>
      </c>
      <c r="G159" s="4" t="s">
        <v>26</v>
      </c>
      <c r="H159" s="5"/>
      <c r="I159" s="3">
        <v>1</v>
      </c>
      <c r="J159" s="3">
        <v>24</v>
      </c>
      <c r="K159" s="15">
        <v>292</v>
      </c>
      <c r="L159" s="18">
        <f t="shared" si="4"/>
        <v>248.2</v>
      </c>
      <c r="M159" s="3"/>
    </row>
    <row r="160" spans="2:13" s="1" customFormat="1" ht="165.95" customHeight="1" x14ac:dyDescent="0.2">
      <c r="B160" s="3">
        <v>308</v>
      </c>
      <c r="C160" s="12" t="s">
        <v>8</v>
      </c>
      <c r="D160" s="13"/>
      <c r="E160" s="8" t="str">
        <f>HYPERLINK("http://7flowers-decor.ru/upload/1c_catalog/import_files/4606500361854.jpg")</f>
        <v>http://7flowers-decor.ru/upload/1c_catalog/import_files/4606500361854.jpg</v>
      </c>
      <c r="F160" s="3">
        <v>4606500361854</v>
      </c>
      <c r="G160" s="4" t="s">
        <v>255</v>
      </c>
      <c r="H160" s="5" t="s">
        <v>14</v>
      </c>
      <c r="I160" s="3">
        <v>1</v>
      </c>
      <c r="J160" s="3">
        <v>24</v>
      </c>
      <c r="K160" s="15">
        <v>307</v>
      </c>
      <c r="L160" s="18">
        <f t="shared" si="4"/>
        <v>260.95</v>
      </c>
      <c r="M160" s="3"/>
    </row>
    <row r="161" spans="2:13" s="1" customFormat="1" ht="165.95" customHeight="1" x14ac:dyDescent="0.2">
      <c r="B161" s="3">
        <v>230</v>
      </c>
      <c r="C161" s="12" t="s">
        <v>8</v>
      </c>
      <c r="D161" s="13"/>
      <c r="E161" s="8" t="str">
        <f>HYPERLINK("http://7flowers-decor.ru/upload/1c_catalog/import_files/4606500283910.jpg")</f>
        <v>http://7flowers-decor.ru/upload/1c_catalog/import_files/4606500283910.jpg</v>
      </c>
      <c r="F161" s="3">
        <v>4606500283910</v>
      </c>
      <c r="G161" s="4" t="s">
        <v>203</v>
      </c>
      <c r="H161" s="5" t="s">
        <v>17</v>
      </c>
      <c r="I161" s="3">
        <v>1</v>
      </c>
      <c r="J161" s="3">
        <v>16</v>
      </c>
      <c r="K161" s="15">
        <v>892</v>
      </c>
      <c r="L161" s="18">
        <f t="shared" si="4"/>
        <v>758.19999999999993</v>
      </c>
      <c r="M161" s="3"/>
    </row>
    <row r="162" spans="2:13" s="1" customFormat="1" ht="165.95" customHeight="1" x14ac:dyDescent="0.2">
      <c r="B162" s="3">
        <v>220</v>
      </c>
      <c r="C162" s="12" t="s">
        <v>8</v>
      </c>
      <c r="D162" s="13"/>
      <c r="E162" s="8" t="str">
        <f>HYPERLINK("http://7flowers-decor.ru/upload/1c_catalog/import_files/4606500233687.jpg")</f>
        <v>http://7flowers-decor.ru/upload/1c_catalog/import_files/4606500233687.jpg</v>
      </c>
      <c r="F162" s="3">
        <v>4606500233687</v>
      </c>
      <c r="G162" s="4" t="s">
        <v>196</v>
      </c>
      <c r="H162" s="5"/>
      <c r="I162" s="3">
        <v>1</v>
      </c>
      <c r="J162" s="3">
        <v>48</v>
      </c>
      <c r="K162" s="15">
        <v>230</v>
      </c>
      <c r="L162" s="18">
        <v>230</v>
      </c>
      <c r="M162" s="3"/>
    </row>
    <row r="163" spans="2:13" s="1" customFormat="1" ht="165.95" customHeight="1" x14ac:dyDescent="0.2">
      <c r="B163" s="3">
        <v>78</v>
      </c>
      <c r="C163" s="12" t="s">
        <v>8</v>
      </c>
      <c r="D163" s="13"/>
      <c r="E163" s="8" t="str">
        <f>HYPERLINK("http://7flowers-decor.ru/upload/1c_catalog/import_files/4606500233632.jpg")</f>
        <v>http://7flowers-decor.ru/upload/1c_catalog/import_files/4606500233632.jpg</v>
      </c>
      <c r="F163" s="3">
        <v>4606500233632</v>
      </c>
      <c r="G163" s="4" t="s">
        <v>90</v>
      </c>
      <c r="H163" s="5"/>
      <c r="I163" s="3">
        <v>1</v>
      </c>
      <c r="J163" s="3">
        <v>24</v>
      </c>
      <c r="K163" s="15">
        <v>276</v>
      </c>
      <c r="L163" s="18">
        <f t="shared" si="4"/>
        <v>234.6</v>
      </c>
      <c r="M163" s="3"/>
    </row>
    <row r="164" spans="2:13" s="1" customFormat="1" ht="165.95" customHeight="1" x14ac:dyDescent="0.2">
      <c r="B164" s="3">
        <v>181</v>
      </c>
      <c r="C164" s="12" t="s">
        <v>8</v>
      </c>
      <c r="D164" s="13"/>
      <c r="E164" s="8" t="str">
        <f>HYPERLINK("http://7flowers-decor.ru/upload/1c_catalog/import_files/5901583718731.jpg")</f>
        <v>http://7flowers-decor.ru/upload/1c_catalog/import_files/5901583718731.jpg</v>
      </c>
      <c r="F164" s="3">
        <v>5901583718731</v>
      </c>
      <c r="G164" s="4" t="s">
        <v>172</v>
      </c>
      <c r="H164" s="5"/>
      <c r="I164" s="3">
        <v>1</v>
      </c>
      <c r="J164" s="3">
        <v>1</v>
      </c>
      <c r="K164" s="15">
        <v>1321</v>
      </c>
      <c r="L164" s="18">
        <f t="shared" si="4"/>
        <v>1122.8499999999999</v>
      </c>
      <c r="M164" s="3"/>
    </row>
    <row r="165" spans="2:13" s="1" customFormat="1" ht="165.95" customHeight="1" x14ac:dyDescent="0.2">
      <c r="B165" s="3">
        <v>132</v>
      </c>
      <c r="C165" s="12" t="s">
        <v>8</v>
      </c>
      <c r="D165" s="13"/>
      <c r="E165" s="8" t="str">
        <f>HYPERLINK("http://7flowers-decor.ru/upload/1c_catalog/import_files/5901583716447.jpg")</f>
        <v>http://7flowers-decor.ru/upload/1c_catalog/import_files/5901583716447.jpg</v>
      </c>
      <c r="F165" s="3">
        <v>5901583716447</v>
      </c>
      <c r="G165" s="4" t="s">
        <v>136</v>
      </c>
      <c r="H165" s="5"/>
      <c r="I165" s="3">
        <v>1</v>
      </c>
      <c r="J165" s="3">
        <v>3</v>
      </c>
      <c r="K165" s="15">
        <v>1287</v>
      </c>
      <c r="L165" s="18">
        <f t="shared" si="4"/>
        <v>1093.95</v>
      </c>
      <c r="M165" s="3"/>
    </row>
    <row r="166" spans="2:13" s="1" customFormat="1" ht="165.95" customHeight="1" x14ac:dyDescent="0.2">
      <c r="B166" s="3">
        <v>249</v>
      </c>
      <c r="C166" s="12" t="s">
        <v>8</v>
      </c>
      <c r="D166" s="13"/>
      <c r="E166" s="8" t="str">
        <f>HYPERLINK("http://7flowers-decor.ru/upload/1c_catalog/import_files/5901583716713.jpg")</f>
        <v>http://7flowers-decor.ru/upload/1c_catalog/import_files/5901583716713.jpg</v>
      </c>
      <c r="F166" s="3">
        <v>5901583716713</v>
      </c>
      <c r="G166" s="4" t="s">
        <v>219</v>
      </c>
      <c r="H166" s="5"/>
      <c r="I166" s="3">
        <v>1</v>
      </c>
      <c r="J166" s="3">
        <v>3</v>
      </c>
      <c r="K166" s="15">
        <v>1260</v>
      </c>
      <c r="L166" s="18">
        <f t="shared" si="4"/>
        <v>1071</v>
      </c>
      <c r="M166" s="3"/>
    </row>
    <row r="167" spans="2:13" s="1" customFormat="1" ht="165.95" customHeight="1" x14ac:dyDescent="0.2">
      <c r="B167" s="3">
        <v>250</v>
      </c>
      <c r="C167" s="12" t="s">
        <v>8</v>
      </c>
      <c r="D167" s="13"/>
      <c r="E167" s="8" t="str">
        <f>HYPERLINK("http://7flowers-decor.ru/upload/1c_catalog/import_files/5901583716728.jpg")</f>
        <v>http://7flowers-decor.ru/upload/1c_catalog/import_files/5901583716728.jpg</v>
      </c>
      <c r="F167" s="3">
        <v>5901583716728</v>
      </c>
      <c r="G167" s="4" t="s">
        <v>219</v>
      </c>
      <c r="H167" s="5"/>
      <c r="I167" s="3">
        <v>1</v>
      </c>
      <c r="J167" s="3">
        <v>3</v>
      </c>
      <c r="K167" s="15">
        <v>1260</v>
      </c>
      <c r="L167" s="18">
        <f t="shared" si="4"/>
        <v>1071</v>
      </c>
      <c r="M167" s="3"/>
    </row>
    <row r="168" spans="2:13" s="1" customFormat="1" ht="165.95" customHeight="1" x14ac:dyDescent="0.2">
      <c r="B168" s="3">
        <v>282</v>
      </c>
      <c r="C168" s="12" t="s">
        <v>8</v>
      </c>
      <c r="D168" s="13"/>
      <c r="E168" s="8" t="str">
        <f>HYPERLINK("http://7flowers-decor.ru/upload/1c_catalog/import_files/5901583716324.jpg")</f>
        <v>http://7flowers-decor.ru/upload/1c_catalog/import_files/5901583716324.jpg</v>
      </c>
      <c r="F168" s="3">
        <v>5901583716324</v>
      </c>
      <c r="G168" s="4" t="s">
        <v>239</v>
      </c>
      <c r="H168" s="5"/>
      <c r="I168" s="3">
        <v>1</v>
      </c>
      <c r="J168" s="3">
        <v>3</v>
      </c>
      <c r="K168" s="15">
        <v>1383</v>
      </c>
      <c r="L168" s="18">
        <f t="shared" si="4"/>
        <v>1175.55</v>
      </c>
      <c r="M168" s="3"/>
    </row>
    <row r="169" spans="2:13" s="1" customFormat="1" ht="165.95" customHeight="1" x14ac:dyDescent="0.2">
      <c r="B169" s="3">
        <v>67</v>
      </c>
      <c r="C169" s="12" t="s">
        <v>8</v>
      </c>
      <c r="D169" s="13"/>
      <c r="E169" s="8" t="str">
        <f>HYPERLINK("http://7flowers-decor.ru/upload/1c_catalog/import_files/4606500476886.jpg")</f>
        <v>http://7flowers-decor.ru/upload/1c_catalog/import_files/4606500476886.jpg</v>
      </c>
      <c r="F169" s="3">
        <v>4606500476886</v>
      </c>
      <c r="G169" s="4" t="s">
        <v>79</v>
      </c>
      <c r="H169" s="5"/>
      <c r="I169" s="3">
        <v>1</v>
      </c>
      <c r="J169" s="3">
        <v>1</v>
      </c>
      <c r="K169" s="15">
        <v>2970</v>
      </c>
      <c r="L169" s="18">
        <f t="shared" si="4"/>
        <v>2524.5</v>
      </c>
      <c r="M169" s="3"/>
    </row>
    <row r="170" spans="2:13" s="1" customFormat="1" ht="165.95" customHeight="1" x14ac:dyDescent="0.2">
      <c r="B170" s="3">
        <v>182</v>
      </c>
      <c r="C170" s="12" t="s">
        <v>8</v>
      </c>
      <c r="D170" s="13"/>
      <c r="E170" s="8" t="str">
        <f>HYPERLINK("http://7flowers-decor.ru/upload/1c_catalog/import_files/4606500476893.jpg")</f>
        <v>http://7flowers-decor.ru/upload/1c_catalog/import_files/4606500476893.jpg</v>
      </c>
      <c r="F170" s="3">
        <v>4606500476893</v>
      </c>
      <c r="G170" s="4" t="s">
        <v>173</v>
      </c>
      <c r="H170" s="5"/>
      <c r="I170" s="3">
        <v>1</v>
      </c>
      <c r="J170" s="3">
        <v>1</v>
      </c>
      <c r="K170" s="15">
        <v>2970</v>
      </c>
      <c r="L170" s="18">
        <f t="shared" si="4"/>
        <v>2524.5</v>
      </c>
      <c r="M170" s="3"/>
    </row>
    <row r="171" spans="2:13" s="1" customFormat="1" ht="165.95" customHeight="1" x14ac:dyDescent="0.2">
      <c r="B171" s="3">
        <v>123</v>
      </c>
      <c r="C171" s="12" t="s">
        <v>8</v>
      </c>
      <c r="D171" s="13"/>
      <c r="E171" s="8" t="str">
        <f>HYPERLINK("http://7flowers-decor.ru/upload/1c_catalog/import_files/4606500232918.jpg")</f>
        <v>http://7flowers-decor.ru/upload/1c_catalog/import_files/4606500232918.jpg</v>
      </c>
      <c r="F171" s="3">
        <v>4606500232918</v>
      </c>
      <c r="G171" s="4" t="s">
        <v>129</v>
      </c>
      <c r="H171" s="5" t="s">
        <v>14</v>
      </c>
      <c r="I171" s="3">
        <v>1</v>
      </c>
      <c r="J171" s="3">
        <v>30</v>
      </c>
      <c r="K171" s="15">
        <v>143</v>
      </c>
      <c r="L171" s="18">
        <v>114.4</v>
      </c>
      <c r="M171" s="3"/>
    </row>
    <row r="172" spans="2:13" s="1" customFormat="1" ht="165.95" customHeight="1" x14ac:dyDescent="0.2">
      <c r="B172" s="3">
        <v>155</v>
      </c>
      <c r="C172" s="12" t="s">
        <v>8</v>
      </c>
      <c r="D172" s="13"/>
      <c r="E172" s="8" t="str">
        <f>HYPERLINK("http://7flowers-decor.ru/upload/1c_catalog/import_files/4606500232901.jpg")</f>
        <v>http://7flowers-decor.ru/upload/1c_catalog/import_files/4606500232901.jpg</v>
      </c>
      <c r="F172" s="3">
        <v>4606500232901</v>
      </c>
      <c r="G172" s="4" t="s">
        <v>129</v>
      </c>
      <c r="H172" s="5" t="s">
        <v>60</v>
      </c>
      <c r="I172" s="3">
        <v>1</v>
      </c>
      <c r="J172" s="3">
        <v>30</v>
      </c>
      <c r="K172" s="15">
        <v>143</v>
      </c>
      <c r="L172" s="18">
        <v>114.4</v>
      </c>
      <c r="M172" s="3"/>
    </row>
    <row r="173" spans="2:13" s="1" customFormat="1" ht="165.95" customHeight="1" x14ac:dyDescent="0.2">
      <c r="B173" s="3">
        <v>188</v>
      </c>
      <c r="C173" s="12" t="s">
        <v>8</v>
      </c>
      <c r="D173" s="13"/>
      <c r="E173" s="8" t="str">
        <f>HYPERLINK("http://7flowers-decor.ru/upload/1c_catalog/import_files/4606500232895.jpg")</f>
        <v>http://7flowers-decor.ru/upload/1c_catalog/import_files/4606500232895.jpg</v>
      </c>
      <c r="F173" s="3">
        <v>4606500232895</v>
      </c>
      <c r="G173" s="4" t="s">
        <v>129</v>
      </c>
      <c r="H173" s="5" t="s">
        <v>12</v>
      </c>
      <c r="I173" s="3">
        <v>1</v>
      </c>
      <c r="J173" s="3">
        <v>30</v>
      </c>
      <c r="K173" s="15">
        <v>143</v>
      </c>
      <c r="L173" s="18">
        <v>114.4</v>
      </c>
      <c r="M173" s="3"/>
    </row>
    <row r="174" spans="2:13" s="1" customFormat="1" ht="165.95" customHeight="1" x14ac:dyDescent="0.2">
      <c r="B174" s="3">
        <v>270</v>
      </c>
      <c r="C174" s="12" t="s">
        <v>8</v>
      </c>
      <c r="D174" s="13"/>
      <c r="E174" s="8" t="str">
        <f>HYPERLINK("http://7flowers-decor.ru/upload/1c_catalog/import_files/4606500232925.jpg")</f>
        <v>http://7flowers-decor.ru/upload/1c_catalog/import_files/4606500232925.jpg</v>
      </c>
      <c r="F174" s="3">
        <v>4606500232925</v>
      </c>
      <c r="G174" s="4" t="s">
        <v>129</v>
      </c>
      <c r="H174" s="5" t="s">
        <v>22</v>
      </c>
      <c r="I174" s="3">
        <v>1</v>
      </c>
      <c r="J174" s="3">
        <v>30</v>
      </c>
      <c r="K174" s="15">
        <v>143</v>
      </c>
      <c r="L174" s="18">
        <v>114.4</v>
      </c>
      <c r="M174" s="3"/>
    </row>
    <row r="175" spans="2:13" s="1" customFormat="1" ht="165.95" customHeight="1" x14ac:dyDescent="0.2">
      <c r="B175" s="3">
        <v>309</v>
      </c>
      <c r="C175" s="12" t="s">
        <v>8</v>
      </c>
      <c r="D175" s="13"/>
      <c r="E175" s="8" t="str">
        <f>HYPERLINK("http://7flowers-decor.ru/upload/1c_catalog/import_files/4606500232888.jpg")</f>
        <v>http://7flowers-decor.ru/upload/1c_catalog/import_files/4606500232888.jpg</v>
      </c>
      <c r="F175" s="3">
        <v>4606500232888</v>
      </c>
      <c r="G175" s="4" t="s">
        <v>129</v>
      </c>
      <c r="H175" s="5" t="s">
        <v>35</v>
      </c>
      <c r="I175" s="3">
        <v>1</v>
      </c>
      <c r="J175" s="3">
        <v>30</v>
      </c>
      <c r="K175" s="15">
        <v>143</v>
      </c>
      <c r="L175" s="18">
        <v>114.4</v>
      </c>
      <c r="M175" s="3"/>
    </row>
    <row r="176" spans="2:13" s="1" customFormat="1" ht="165.95" customHeight="1" x14ac:dyDescent="0.2">
      <c r="B176" s="3">
        <v>58</v>
      </c>
      <c r="C176" s="12" t="s">
        <v>8</v>
      </c>
      <c r="D176" s="13"/>
      <c r="E176" s="8" t="str">
        <f>HYPERLINK("http://7flowers-decor.ru/upload/1c_catalog/import_files/4606500232932.jpg")</f>
        <v>http://7flowers-decor.ru/upload/1c_catalog/import_files/4606500232932.jpg</v>
      </c>
      <c r="F176" s="3">
        <v>4606500232932</v>
      </c>
      <c r="G176" s="4" t="s">
        <v>71</v>
      </c>
      <c r="H176" s="5" t="s">
        <v>22</v>
      </c>
      <c r="I176" s="3">
        <v>1</v>
      </c>
      <c r="J176" s="3">
        <v>30</v>
      </c>
      <c r="K176" s="15">
        <v>139</v>
      </c>
      <c r="L176" s="18">
        <v>111.2</v>
      </c>
      <c r="M176" s="3"/>
    </row>
    <row r="177" spans="2:13" s="1" customFormat="1" ht="165.95" customHeight="1" x14ac:dyDescent="0.2">
      <c r="B177" s="3">
        <v>59</v>
      </c>
      <c r="C177" s="12" t="s">
        <v>8</v>
      </c>
      <c r="D177" s="13"/>
      <c r="E177" s="8" t="str">
        <f>HYPERLINK("http://7flowers-decor.ru/upload/1c_catalog/import_files/4606500232949.jpg")</f>
        <v>http://7flowers-decor.ru/upload/1c_catalog/import_files/4606500232949.jpg</v>
      </c>
      <c r="F177" s="3">
        <v>4606500232949</v>
      </c>
      <c r="G177" s="4" t="s">
        <v>71</v>
      </c>
      <c r="H177" s="5" t="s">
        <v>12</v>
      </c>
      <c r="I177" s="3">
        <v>1</v>
      </c>
      <c r="J177" s="3">
        <v>30</v>
      </c>
      <c r="K177" s="15">
        <v>139</v>
      </c>
      <c r="L177" s="18">
        <v>111.2</v>
      </c>
      <c r="M177" s="3"/>
    </row>
    <row r="178" spans="2:13" s="1" customFormat="1" ht="165.95" customHeight="1" x14ac:dyDescent="0.2">
      <c r="B178" s="3">
        <v>106</v>
      </c>
      <c r="C178" s="12" t="s">
        <v>8</v>
      </c>
      <c r="D178" s="13"/>
      <c r="E178" s="8" t="str">
        <f>HYPERLINK("http://7flowers-decor.ru/upload/1c_catalog/import_files/4606500232956.jpg")</f>
        <v>http://7flowers-decor.ru/upload/1c_catalog/import_files/4606500232956.jpg</v>
      </c>
      <c r="F178" s="3">
        <v>4606500232956</v>
      </c>
      <c r="G178" s="4" t="s">
        <v>71</v>
      </c>
      <c r="H178" s="5" t="s">
        <v>60</v>
      </c>
      <c r="I178" s="3">
        <v>1</v>
      </c>
      <c r="J178" s="3">
        <v>30</v>
      </c>
      <c r="K178" s="15">
        <v>139</v>
      </c>
      <c r="L178" s="18">
        <v>111.2</v>
      </c>
      <c r="M178" s="3"/>
    </row>
    <row r="179" spans="2:13" s="1" customFormat="1" ht="165.95" customHeight="1" x14ac:dyDescent="0.2">
      <c r="B179" s="3">
        <v>107</v>
      </c>
      <c r="C179" s="12" t="s">
        <v>8</v>
      </c>
      <c r="D179" s="13"/>
      <c r="E179" s="8" t="str">
        <f>HYPERLINK("http://7flowers-decor.ru/upload/1c_catalog/import_files/4606500232963.jpg")</f>
        <v>http://7flowers-decor.ru/upload/1c_catalog/import_files/4606500232963.jpg</v>
      </c>
      <c r="F179" s="3">
        <v>4606500232963</v>
      </c>
      <c r="G179" s="4" t="s">
        <v>71</v>
      </c>
      <c r="H179" s="5" t="s">
        <v>35</v>
      </c>
      <c r="I179" s="3">
        <v>1</v>
      </c>
      <c r="J179" s="3">
        <v>30</v>
      </c>
      <c r="K179" s="15">
        <v>139</v>
      </c>
      <c r="L179" s="18">
        <v>111.2</v>
      </c>
      <c r="M179" s="3"/>
    </row>
    <row r="180" spans="2:13" s="1" customFormat="1" ht="165.95" customHeight="1" x14ac:dyDescent="0.2">
      <c r="B180" s="3">
        <v>219</v>
      </c>
      <c r="C180" s="12" t="s">
        <v>8</v>
      </c>
      <c r="D180" s="13"/>
      <c r="E180" s="8" t="str">
        <f>HYPERLINK("http://7flowers-decor.ru/upload/1c_catalog/import_files/4606500232970.jpg")</f>
        <v>http://7flowers-decor.ru/upload/1c_catalog/import_files/4606500232970.jpg</v>
      </c>
      <c r="F180" s="3">
        <v>4606500232970</v>
      </c>
      <c r="G180" s="4" t="s">
        <v>71</v>
      </c>
      <c r="H180" s="5" t="s">
        <v>14</v>
      </c>
      <c r="I180" s="3">
        <v>1</v>
      </c>
      <c r="J180" s="3">
        <v>30</v>
      </c>
      <c r="K180" s="15">
        <v>139</v>
      </c>
      <c r="L180" s="18">
        <v>111.2</v>
      </c>
      <c r="M180" s="3"/>
    </row>
    <row r="181" spans="2:13" s="1" customFormat="1" ht="165.95" customHeight="1" x14ac:dyDescent="0.2">
      <c r="B181" s="3">
        <v>164</v>
      </c>
      <c r="C181" s="12" t="s">
        <v>8</v>
      </c>
      <c r="D181" s="13"/>
      <c r="E181" s="8" t="str">
        <f>HYPERLINK("http://7flowers-decor.ru/upload/1c_catalog/import_files/4606500299386.jpg")</f>
        <v>http://7flowers-decor.ru/upload/1c_catalog/import_files/4606500299386.jpg</v>
      </c>
      <c r="F181" s="3">
        <v>4606500299386</v>
      </c>
      <c r="G181" s="4" t="s">
        <v>158</v>
      </c>
      <c r="H181" s="5" t="s">
        <v>14</v>
      </c>
      <c r="I181" s="3">
        <v>1</v>
      </c>
      <c r="J181" s="3">
        <v>30</v>
      </c>
      <c r="K181" s="15">
        <v>252</v>
      </c>
      <c r="L181" s="18">
        <v>201.6</v>
      </c>
      <c r="M181" s="3"/>
    </row>
    <row r="182" spans="2:13" s="1" customFormat="1" ht="165.95" customHeight="1" x14ac:dyDescent="0.2">
      <c r="B182" s="3">
        <v>145</v>
      </c>
      <c r="C182" s="12" t="s">
        <v>8</v>
      </c>
      <c r="D182" s="13"/>
      <c r="E182" s="8" t="str">
        <f>HYPERLINK("http://7flowers-decor.ru/upload/1c_catalog/import_files/4606500232864.jpg")</f>
        <v>http://7flowers-decor.ru/upload/1c_catalog/import_files/4606500232864.jpg</v>
      </c>
      <c r="F182" s="3">
        <v>4606500232864</v>
      </c>
      <c r="G182" s="4" t="s">
        <v>145</v>
      </c>
      <c r="H182" s="5" t="s">
        <v>146</v>
      </c>
      <c r="I182" s="3">
        <v>1</v>
      </c>
      <c r="J182" s="3">
        <v>30</v>
      </c>
      <c r="K182" s="15">
        <v>193</v>
      </c>
      <c r="L182" s="18">
        <v>154.4</v>
      </c>
      <c r="M182" s="3"/>
    </row>
    <row r="183" spans="2:13" s="1" customFormat="1" ht="165.95" customHeight="1" x14ac:dyDescent="0.2">
      <c r="B183" s="3">
        <v>236</v>
      </c>
      <c r="C183" s="12" t="s">
        <v>8</v>
      </c>
      <c r="D183" s="13"/>
      <c r="E183" s="8" t="str">
        <f>HYPERLINK("http://7flowers-decor.ru/upload/1c_catalog/import_files/4606500232857.jpg")</f>
        <v>http://7flowers-decor.ru/upload/1c_catalog/import_files/4606500232857.jpg</v>
      </c>
      <c r="F183" s="3">
        <v>4606500232857</v>
      </c>
      <c r="G183" s="4" t="s">
        <v>145</v>
      </c>
      <c r="H183" s="5" t="s">
        <v>22</v>
      </c>
      <c r="I183" s="3">
        <v>1</v>
      </c>
      <c r="J183" s="3">
        <v>30</v>
      </c>
      <c r="K183" s="15">
        <v>193</v>
      </c>
      <c r="L183" s="18">
        <v>154.4</v>
      </c>
      <c r="M183" s="3"/>
    </row>
    <row r="184" spans="2:13" s="1" customFormat="1" ht="165.95" customHeight="1" x14ac:dyDescent="0.2">
      <c r="B184" s="3">
        <v>20</v>
      </c>
      <c r="C184" s="12" t="s">
        <v>8</v>
      </c>
      <c r="D184" s="13"/>
      <c r="E184" s="8" t="str">
        <f>HYPERLINK("http://7flowers-decor.ru/upload/1c_catalog/import_files/4606500299454.jpg")</f>
        <v>http://7flowers-decor.ru/upload/1c_catalog/import_files/4606500299454.jpg</v>
      </c>
      <c r="F184" s="3">
        <v>4606500299454</v>
      </c>
      <c r="G184" s="4" t="s">
        <v>34</v>
      </c>
      <c r="H184" s="5" t="s">
        <v>35</v>
      </c>
      <c r="I184" s="3">
        <v>1</v>
      </c>
      <c r="J184" s="3">
        <v>30</v>
      </c>
      <c r="K184" s="15">
        <v>193</v>
      </c>
      <c r="L184" s="18">
        <v>154.4</v>
      </c>
      <c r="M184" s="3"/>
    </row>
    <row r="185" spans="2:13" s="1" customFormat="1" ht="165.95" customHeight="1" x14ac:dyDescent="0.2">
      <c r="B185" s="3">
        <v>45</v>
      </c>
      <c r="C185" s="12" t="s">
        <v>8</v>
      </c>
      <c r="D185" s="13"/>
      <c r="E185" s="8" t="str">
        <f>HYPERLINK("http://7flowers-decor.ru/upload/1c_catalog/import_files/4606500299416.jpg")</f>
        <v>http://7flowers-decor.ru/upload/1c_catalog/import_files/4606500299416.jpg</v>
      </c>
      <c r="F185" s="3">
        <v>4606500299416</v>
      </c>
      <c r="G185" s="4" t="s">
        <v>34</v>
      </c>
      <c r="H185" s="5" t="s">
        <v>14</v>
      </c>
      <c r="I185" s="3">
        <v>1</v>
      </c>
      <c r="J185" s="3">
        <v>30</v>
      </c>
      <c r="K185" s="15">
        <v>193</v>
      </c>
      <c r="L185" s="18">
        <v>154.4</v>
      </c>
      <c r="M185" s="3"/>
    </row>
    <row r="186" spans="2:13" s="1" customFormat="1" ht="165.95" customHeight="1" x14ac:dyDescent="0.2">
      <c r="B186" s="3">
        <v>177</v>
      </c>
      <c r="C186" s="12" t="s">
        <v>8</v>
      </c>
      <c r="D186" s="13"/>
      <c r="E186" s="8" t="str">
        <f>HYPERLINK("http://7flowers-decor.ru/upload/1c_catalog/import_files/4606500316151.jpg")</f>
        <v>http://7flowers-decor.ru/upload/1c_catalog/import_files/4606500316151.jpg</v>
      </c>
      <c r="F186" s="3">
        <v>4606500316151</v>
      </c>
      <c r="G186" s="4" t="s">
        <v>34</v>
      </c>
      <c r="H186" s="5" t="s">
        <v>169</v>
      </c>
      <c r="I186" s="3">
        <v>1</v>
      </c>
      <c r="J186" s="3">
        <v>30</v>
      </c>
      <c r="K186" s="15">
        <v>193</v>
      </c>
      <c r="L186" s="18">
        <v>154.4</v>
      </c>
      <c r="M186" s="3"/>
    </row>
    <row r="187" spans="2:13" s="1" customFormat="1" ht="165.95" customHeight="1" x14ac:dyDescent="0.2">
      <c r="B187" s="3">
        <v>205</v>
      </c>
      <c r="C187" s="12" t="s">
        <v>8</v>
      </c>
      <c r="D187" s="13"/>
      <c r="E187" s="8" t="str">
        <f>HYPERLINK("http://7flowers-decor.ru/upload/1c_catalog/import_files/4606500299515.jpg")</f>
        <v>http://7flowers-decor.ru/upload/1c_catalog/import_files/4606500299515.jpg</v>
      </c>
      <c r="F187" s="3">
        <v>4606500299515</v>
      </c>
      <c r="G187" s="4" t="s">
        <v>34</v>
      </c>
      <c r="H187" s="5" t="s">
        <v>146</v>
      </c>
      <c r="I187" s="3">
        <v>1</v>
      </c>
      <c r="J187" s="3">
        <v>30</v>
      </c>
      <c r="K187" s="15">
        <v>193</v>
      </c>
      <c r="L187" s="18">
        <v>154.4</v>
      </c>
      <c r="M187" s="3"/>
    </row>
    <row r="188" spans="2:13" s="1" customFormat="1" ht="165.95" customHeight="1" x14ac:dyDescent="0.2">
      <c r="B188" s="3">
        <v>224</v>
      </c>
      <c r="C188" s="12" t="s">
        <v>8</v>
      </c>
      <c r="D188" s="13"/>
      <c r="E188" s="8" t="str">
        <f>HYPERLINK("http://7flowers-decor.ru/upload/1c_catalog/import_files/4606500299478.jpg")</f>
        <v>http://7flowers-decor.ru/upload/1c_catalog/import_files/4606500299478.jpg</v>
      </c>
      <c r="F188" s="3">
        <v>4606500299478</v>
      </c>
      <c r="G188" s="4" t="s">
        <v>34</v>
      </c>
      <c r="H188" s="5" t="s">
        <v>22</v>
      </c>
      <c r="I188" s="3">
        <v>1</v>
      </c>
      <c r="J188" s="3">
        <v>30</v>
      </c>
      <c r="K188" s="15">
        <v>193</v>
      </c>
      <c r="L188" s="18">
        <v>154.4</v>
      </c>
      <c r="M188" s="3"/>
    </row>
    <row r="189" spans="2:13" s="1" customFormat="1" ht="165.95" customHeight="1" x14ac:dyDescent="0.2">
      <c r="B189" s="3">
        <v>245</v>
      </c>
      <c r="C189" s="12" t="s">
        <v>8</v>
      </c>
      <c r="D189" s="13"/>
      <c r="E189" s="8" t="str">
        <f>HYPERLINK("http://7flowers-decor.ru/upload/1c_catalog/import_files/4606500299430.jpg")</f>
        <v>http://7flowers-decor.ru/upload/1c_catalog/import_files/4606500299430.jpg</v>
      </c>
      <c r="F189" s="3">
        <v>4606500299430</v>
      </c>
      <c r="G189" s="4" t="s">
        <v>34</v>
      </c>
      <c r="H189" s="5" t="s">
        <v>10</v>
      </c>
      <c r="I189" s="3">
        <v>1</v>
      </c>
      <c r="J189" s="3">
        <v>30</v>
      </c>
      <c r="K189" s="15">
        <v>193</v>
      </c>
      <c r="L189" s="18">
        <v>154.4</v>
      </c>
      <c r="M189" s="3"/>
    </row>
    <row r="190" spans="2:13" s="1" customFormat="1" ht="165.95" customHeight="1" x14ac:dyDescent="0.2">
      <c r="B190" s="3">
        <v>290</v>
      </c>
      <c r="C190" s="12" t="s">
        <v>8</v>
      </c>
      <c r="D190" s="13"/>
      <c r="E190" s="8" t="str">
        <f>HYPERLINK("http://7flowers-decor.ru/upload/1c_catalog/import_files/4606500299492.jpg")</f>
        <v>http://7flowers-decor.ru/upload/1c_catalog/import_files/4606500299492.jpg</v>
      </c>
      <c r="F190" s="3">
        <v>4606500299492</v>
      </c>
      <c r="G190" s="4" t="s">
        <v>34</v>
      </c>
      <c r="H190" s="5" t="s">
        <v>60</v>
      </c>
      <c r="I190" s="3">
        <v>1</v>
      </c>
      <c r="J190" s="3">
        <v>30</v>
      </c>
      <c r="K190" s="15">
        <v>193</v>
      </c>
      <c r="L190" s="18">
        <v>154.4</v>
      </c>
      <c r="M190" s="3"/>
    </row>
    <row r="191" spans="2:13" s="1" customFormat="1" ht="165.95" customHeight="1" x14ac:dyDescent="0.2">
      <c r="B191" s="3">
        <v>35</v>
      </c>
      <c r="C191" s="12" t="s">
        <v>8</v>
      </c>
      <c r="D191" s="13"/>
      <c r="E191" s="8" t="str">
        <f>HYPERLINK("http://7flowers-decor.ru/upload/1c_catalog/import_files/4606500299393.jpg")</f>
        <v>http://7flowers-decor.ru/upload/1c_catalog/import_files/4606500299393.jpg</v>
      </c>
      <c r="F191" s="3">
        <v>4606500299393</v>
      </c>
      <c r="G191" s="4" t="s">
        <v>51</v>
      </c>
      <c r="H191" s="5" t="s">
        <v>10</v>
      </c>
      <c r="I191" s="3">
        <v>1</v>
      </c>
      <c r="J191" s="3">
        <v>20</v>
      </c>
      <c r="K191" s="15">
        <v>218</v>
      </c>
      <c r="L191" s="18">
        <v>174.4</v>
      </c>
      <c r="M191" s="3"/>
    </row>
    <row r="192" spans="2:13" s="1" customFormat="1" ht="165.95" customHeight="1" x14ac:dyDescent="0.2">
      <c r="B192" s="3">
        <v>212</v>
      </c>
      <c r="C192" s="12" t="s">
        <v>8</v>
      </c>
      <c r="D192" s="13"/>
      <c r="E192" s="8" t="str">
        <f>HYPERLINK("http://7flowers-decor.ru/upload/1c_catalog/import_files/4606500299409.jpg")</f>
        <v>http://7flowers-decor.ru/upload/1c_catalog/import_files/4606500299409.jpg</v>
      </c>
      <c r="F192" s="3">
        <v>4606500299409</v>
      </c>
      <c r="G192" s="4" t="s">
        <v>51</v>
      </c>
      <c r="H192" s="5" t="s">
        <v>14</v>
      </c>
      <c r="I192" s="3">
        <v>1</v>
      </c>
      <c r="J192" s="3">
        <v>20</v>
      </c>
      <c r="K192" s="15">
        <v>218</v>
      </c>
      <c r="L192" s="18">
        <v>174.4</v>
      </c>
      <c r="M192" s="3"/>
    </row>
    <row r="193" spans="2:13" s="1" customFormat="1" ht="165.95" customHeight="1" x14ac:dyDescent="0.2">
      <c r="B193" s="3">
        <v>18</v>
      </c>
      <c r="C193" s="12" t="s">
        <v>8</v>
      </c>
      <c r="D193" s="13"/>
      <c r="E193" s="8" t="str">
        <f>HYPERLINK("http://7flowers-decor.ru/upload/1c_catalog/import_files/4606500300730.jpg")</f>
        <v>http://7flowers-decor.ru/upload/1c_catalog/import_files/4606500300730.jpg</v>
      </c>
      <c r="F193" s="3">
        <v>4606500300730</v>
      </c>
      <c r="G193" s="4" t="s">
        <v>32</v>
      </c>
      <c r="H193" s="5" t="s">
        <v>14</v>
      </c>
      <c r="I193" s="3">
        <v>1</v>
      </c>
      <c r="J193" s="3">
        <v>8</v>
      </c>
      <c r="K193" s="15">
        <v>703</v>
      </c>
      <c r="L193" s="18">
        <f>K193*0.85</f>
        <v>597.54999999999995</v>
      </c>
      <c r="M193" s="3"/>
    </row>
    <row r="194" spans="2:13" s="1" customFormat="1" ht="165.95" customHeight="1" x14ac:dyDescent="0.2">
      <c r="B194" s="3">
        <v>70</v>
      </c>
      <c r="C194" s="12" t="s">
        <v>8</v>
      </c>
      <c r="D194" s="13"/>
      <c r="E194" s="8" t="str">
        <f>HYPERLINK("http://7flowers-decor.ru/upload/1c_catalog/import_files/4606500300778.jpg")</f>
        <v>http://7flowers-decor.ru/upload/1c_catalog/import_files/4606500300778.jpg</v>
      </c>
      <c r="F194" s="3">
        <v>4606500300778</v>
      </c>
      <c r="G194" s="4" t="s">
        <v>82</v>
      </c>
      <c r="H194" s="5" t="s">
        <v>14</v>
      </c>
      <c r="I194" s="3">
        <v>1</v>
      </c>
      <c r="J194" s="3">
        <v>8</v>
      </c>
      <c r="K194" s="15">
        <v>729</v>
      </c>
      <c r="L194" s="18">
        <f t="shared" ref="L194:L198" si="5">K194*0.85</f>
        <v>619.65</v>
      </c>
      <c r="M194" s="3"/>
    </row>
    <row r="195" spans="2:13" s="1" customFormat="1" ht="165.95" customHeight="1" x14ac:dyDescent="0.2">
      <c r="B195" s="3">
        <v>85</v>
      </c>
      <c r="C195" s="12" t="s">
        <v>8</v>
      </c>
      <c r="D195" s="13"/>
      <c r="E195" s="8" t="str">
        <f>HYPERLINK("http://7flowers-decor.ru/upload/1c_catalog/import_files/4606500285921.jpg")</f>
        <v>http://7flowers-decor.ru/upload/1c_catalog/import_files/4606500285921.jpg</v>
      </c>
      <c r="F195" s="3">
        <v>4606500285921</v>
      </c>
      <c r="G195" s="4" t="s">
        <v>97</v>
      </c>
      <c r="H195" s="5" t="s">
        <v>14</v>
      </c>
      <c r="I195" s="3">
        <v>1</v>
      </c>
      <c r="J195" s="3">
        <v>18</v>
      </c>
      <c r="K195" s="15">
        <v>195</v>
      </c>
      <c r="L195" s="18">
        <v>195</v>
      </c>
      <c r="M195" s="3"/>
    </row>
    <row r="196" spans="2:13" s="1" customFormat="1" ht="165.95" customHeight="1" x14ac:dyDescent="0.2">
      <c r="B196" s="3">
        <v>82</v>
      </c>
      <c r="C196" s="12" t="s">
        <v>8</v>
      </c>
      <c r="D196" s="13"/>
      <c r="E196" s="8" t="str">
        <f>HYPERLINK("http://7flowers-decor.ru/upload/1c_catalog/import_files/4606500241378.jpg")</f>
        <v>http://7flowers-decor.ru/upload/1c_catalog/import_files/4606500241378.jpg</v>
      </c>
      <c r="F196" s="3">
        <v>4606500241378</v>
      </c>
      <c r="G196" s="4" t="s">
        <v>94</v>
      </c>
      <c r="H196" s="5" t="s">
        <v>14</v>
      </c>
      <c r="I196" s="3">
        <v>1</v>
      </c>
      <c r="J196" s="3">
        <v>16</v>
      </c>
      <c r="K196" s="15">
        <v>225</v>
      </c>
      <c r="L196" s="18">
        <f t="shared" si="5"/>
        <v>191.25</v>
      </c>
      <c r="M196" s="3"/>
    </row>
    <row r="197" spans="2:13" s="1" customFormat="1" ht="165.95" customHeight="1" x14ac:dyDescent="0.2">
      <c r="B197" s="3">
        <v>122</v>
      </c>
      <c r="C197" s="12" t="s">
        <v>8</v>
      </c>
      <c r="D197" s="13"/>
      <c r="E197" s="8" t="str">
        <f>HYPERLINK("http://7flowers-decor.ru/upload/1c_catalog/import_files/4606500361892.jpg")</f>
        <v>http://7flowers-decor.ru/upload/1c_catalog/import_files/4606500361892.jpg</v>
      </c>
      <c r="F197" s="3">
        <v>4606500361892</v>
      </c>
      <c r="G197" s="4" t="s">
        <v>128</v>
      </c>
      <c r="H197" s="5" t="s">
        <v>14</v>
      </c>
      <c r="I197" s="3">
        <v>1</v>
      </c>
      <c r="J197" s="3">
        <v>10</v>
      </c>
      <c r="K197" s="15">
        <v>286</v>
      </c>
      <c r="L197" s="18">
        <v>286</v>
      </c>
      <c r="M197" s="3"/>
    </row>
    <row r="198" spans="2:13" s="1" customFormat="1" ht="165.95" customHeight="1" x14ac:dyDescent="0.2">
      <c r="B198" s="3">
        <v>54</v>
      </c>
      <c r="C198" s="12" t="s">
        <v>8</v>
      </c>
      <c r="D198" s="13"/>
      <c r="E198" s="8" t="str">
        <f>HYPERLINK("http://7flowers-decor.ru/upload/1c_catalog/import_files/4606500361939.jpg")</f>
        <v>http://7flowers-decor.ru/upload/1c_catalog/import_files/4606500361939.jpg</v>
      </c>
      <c r="F198" s="3">
        <v>4606500361939</v>
      </c>
      <c r="G198" s="4" t="s">
        <v>67</v>
      </c>
      <c r="H198" s="5" t="s">
        <v>10</v>
      </c>
      <c r="I198" s="3">
        <v>1</v>
      </c>
      <c r="J198" s="3">
        <v>10</v>
      </c>
      <c r="K198" s="15">
        <v>421</v>
      </c>
      <c r="L198" s="18">
        <f t="shared" si="5"/>
        <v>357.84999999999997</v>
      </c>
      <c r="M198" s="3"/>
    </row>
    <row r="199" spans="2:13" s="1" customFormat="1" ht="165.95" customHeight="1" x14ac:dyDescent="0.2">
      <c r="B199" s="3">
        <v>227</v>
      </c>
      <c r="C199" s="12" t="s">
        <v>8</v>
      </c>
      <c r="D199" s="13"/>
      <c r="E199" s="8" t="str">
        <f>HYPERLINK("http://7flowers-decor.ru/upload/1c_catalog/import_files/4606500299942.jpg")</f>
        <v>http://7flowers-decor.ru/upload/1c_catalog/import_files/4606500299942.jpg</v>
      </c>
      <c r="F199" s="3">
        <v>4606500299942</v>
      </c>
      <c r="G199" s="4" t="s">
        <v>200</v>
      </c>
      <c r="H199" s="5" t="s">
        <v>14</v>
      </c>
      <c r="I199" s="3">
        <v>1</v>
      </c>
      <c r="J199" s="3">
        <v>24</v>
      </c>
      <c r="K199" s="15">
        <v>540</v>
      </c>
      <c r="L199" s="18">
        <v>432</v>
      </c>
      <c r="M199" s="3"/>
    </row>
    <row r="200" spans="2:13" s="1" customFormat="1" ht="165.95" customHeight="1" x14ac:dyDescent="0.2">
      <c r="B200" s="3">
        <v>228</v>
      </c>
      <c r="C200" s="12" t="s">
        <v>8</v>
      </c>
      <c r="D200" s="13"/>
      <c r="E200" s="8" t="str">
        <f>HYPERLINK("http://7flowers-decor.ru/upload/1c_catalog/import_files/4606500368587.jpg")</f>
        <v>http://7flowers-decor.ru/upload/1c_catalog/import_files/4606500368587.jpg</v>
      </c>
      <c r="F200" s="3">
        <v>4606500368587</v>
      </c>
      <c r="G200" s="4" t="s">
        <v>201</v>
      </c>
      <c r="H200" s="5" t="s">
        <v>49</v>
      </c>
      <c r="I200" s="3">
        <v>1</v>
      </c>
      <c r="J200" s="3">
        <v>36</v>
      </c>
      <c r="K200" s="15">
        <v>293</v>
      </c>
      <c r="L200" s="18">
        <v>234.4</v>
      </c>
      <c r="M200" s="3"/>
    </row>
    <row r="201" spans="2:13" s="1" customFormat="1" ht="165.95" customHeight="1" x14ac:dyDescent="0.2">
      <c r="B201" s="3">
        <v>292</v>
      </c>
      <c r="C201" s="12" t="s">
        <v>8</v>
      </c>
      <c r="D201" s="13"/>
      <c r="E201" s="8" t="str">
        <f>HYPERLINK("http://7flowers-decor.ru/upload/1c_catalog/import_files/4606500241170.jpg")</f>
        <v>http://7flowers-decor.ru/upload/1c_catalog/import_files/4606500241170.jpg</v>
      </c>
      <c r="F201" s="3">
        <v>4606500241170</v>
      </c>
      <c r="G201" s="4" t="s">
        <v>246</v>
      </c>
      <c r="H201" s="5" t="s">
        <v>17</v>
      </c>
      <c r="I201" s="3">
        <v>1</v>
      </c>
      <c r="J201" s="3">
        <v>8</v>
      </c>
      <c r="K201" s="15">
        <v>505</v>
      </c>
      <c r="L201" s="18">
        <f>K201*0.85</f>
        <v>429.25</v>
      </c>
      <c r="M201" s="3"/>
    </row>
    <row r="202" spans="2:13" s="1" customFormat="1" ht="165.95" customHeight="1" x14ac:dyDescent="0.2">
      <c r="B202" s="3">
        <v>150</v>
      </c>
      <c r="C202" s="12" t="s">
        <v>8</v>
      </c>
      <c r="D202" s="13"/>
      <c r="E202" s="8" t="str">
        <f>HYPERLINK("http://7flowers-decor.ru/upload/1c_catalog/import_files/4606500300686.jpg")</f>
        <v>http://7flowers-decor.ru/upload/1c_catalog/import_files/4606500300686.jpg</v>
      </c>
      <c r="F202" s="3">
        <v>4606500300686</v>
      </c>
      <c r="G202" s="4" t="s">
        <v>151</v>
      </c>
      <c r="H202" s="5" t="s">
        <v>20</v>
      </c>
      <c r="I202" s="3">
        <v>1</v>
      </c>
      <c r="J202" s="3">
        <v>16</v>
      </c>
      <c r="K202" s="15">
        <v>634</v>
      </c>
      <c r="L202" s="18">
        <v>507.2</v>
      </c>
      <c r="M202" s="3"/>
    </row>
    <row r="203" spans="2:13" s="1" customFormat="1" ht="165.95" customHeight="1" x14ac:dyDescent="0.2">
      <c r="B203" s="3">
        <v>46</v>
      </c>
      <c r="C203" s="12" t="s">
        <v>8</v>
      </c>
      <c r="D203" s="13"/>
      <c r="E203" s="8" t="str">
        <f>HYPERLINK("http://7flowers-decor.ru/upload/1c_catalog/import_files/4606500283828.jpg")</f>
        <v>http://7flowers-decor.ru/upload/1c_catalog/import_files/4606500283828.jpg</v>
      </c>
      <c r="F203" s="3">
        <v>4606500283828</v>
      </c>
      <c r="G203" s="4" t="s">
        <v>62</v>
      </c>
      <c r="H203" s="5" t="s">
        <v>20</v>
      </c>
      <c r="I203" s="3">
        <v>1</v>
      </c>
      <c r="J203" s="3">
        <v>16</v>
      </c>
      <c r="K203" s="15">
        <v>386</v>
      </c>
      <c r="L203" s="18">
        <f>K203*0.85</f>
        <v>328.09999999999997</v>
      </c>
      <c r="M203" s="3"/>
    </row>
    <row r="204" spans="2:13" s="1" customFormat="1" ht="165.95" customHeight="1" x14ac:dyDescent="0.2">
      <c r="B204" s="3">
        <v>11</v>
      </c>
      <c r="C204" s="12" t="s">
        <v>8</v>
      </c>
      <c r="D204" s="13"/>
      <c r="E204" s="8" t="str">
        <f>HYPERLINK("http://7flowers-decor.ru/upload/1c_catalog/import_files/4606500241224.jpg")</f>
        <v>http://7flowers-decor.ru/upload/1c_catalog/import_files/4606500241224.jpg</v>
      </c>
      <c r="F204" s="3">
        <v>4606500241224</v>
      </c>
      <c r="G204" s="4" t="s">
        <v>25</v>
      </c>
      <c r="H204" s="5" t="s">
        <v>17</v>
      </c>
      <c r="I204" s="3">
        <v>1</v>
      </c>
      <c r="J204" s="3">
        <v>6</v>
      </c>
      <c r="K204" s="15">
        <v>534</v>
      </c>
      <c r="L204" s="18">
        <f t="shared" ref="L204:L207" si="6">K204*0.85</f>
        <v>453.9</v>
      </c>
      <c r="M204" s="3"/>
    </row>
    <row r="205" spans="2:13" s="1" customFormat="1" ht="165.95" customHeight="1" x14ac:dyDescent="0.2">
      <c r="B205" s="3">
        <v>53</v>
      </c>
      <c r="C205" s="12" t="s">
        <v>8</v>
      </c>
      <c r="D205" s="13"/>
      <c r="E205" s="8" t="str">
        <f>HYPERLINK("http://7flowers-decor.ru/upload/1c_catalog/import_files/4606500361878.jpg")</f>
        <v>http://7flowers-decor.ru/upload/1c_catalog/import_files/4606500361878.jpg</v>
      </c>
      <c r="F205" s="3">
        <v>4606500361878</v>
      </c>
      <c r="G205" s="4" t="s">
        <v>66</v>
      </c>
      <c r="H205" s="5" t="s">
        <v>14</v>
      </c>
      <c r="I205" s="3">
        <v>1</v>
      </c>
      <c r="J205" s="3">
        <v>12</v>
      </c>
      <c r="K205" s="15">
        <v>380</v>
      </c>
      <c r="L205" s="18">
        <f t="shared" si="6"/>
        <v>323</v>
      </c>
      <c r="M205" s="3"/>
    </row>
    <row r="206" spans="2:13" s="1" customFormat="1" ht="165.95" customHeight="1" x14ac:dyDescent="0.2">
      <c r="B206" s="3">
        <v>76</v>
      </c>
      <c r="C206" s="12" t="s">
        <v>8</v>
      </c>
      <c r="D206" s="13"/>
      <c r="E206" s="8" t="str">
        <f>HYPERLINK("http://7flowers-decor.ru/upload/1c_catalog/import_files/4606500283842.jpg")</f>
        <v>http://7flowers-decor.ru/upload/1c_catalog/import_files/4606500283842.jpg</v>
      </c>
      <c r="F206" s="3">
        <v>4606500283842</v>
      </c>
      <c r="G206" s="4" t="s">
        <v>88</v>
      </c>
      <c r="H206" s="5" t="s">
        <v>17</v>
      </c>
      <c r="I206" s="3">
        <v>1</v>
      </c>
      <c r="J206" s="3">
        <v>12</v>
      </c>
      <c r="K206" s="15">
        <v>435</v>
      </c>
      <c r="L206" s="18">
        <f t="shared" si="6"/>
        <v>369.75</v>
      </c>
      <c r="M206" s="3"/>
    </row>
    <row r="207" spans="2:13" s="1" customFormat="1" ht="165.95" customHeight="1" x14ac:dyDescent="0.2">
      <c r="B207" s="3">
        <v>211</v>
      </c>
      <c r="C207" s="12" t="s">
        <v>8</v>
      </c>
      <c r="D207" s="13"/>
      <c r="E207" s="8" t="str">
        <f>HYPERLINK("http://7flowers-decor.ru/upload/1c_catalog/import_files/4606500361755.jpg")</f>
        <v>http://7flowers-decor.ru/upload/1c_catalog/import_files/4606500361755.jpg</v>
      </c>
      <c r="F207" s="3">
        <v>4606500361755</v>
      </c>
      <c r="G207" s="4" t="s">
        <v>88</v>
      </c>
      <c r="H207" s="5"/>
      <c r="I207" s="3">
        <v>1</v>
      </c>
      <c r="J207" s="3">
        <v>12</v>
      </c>
      <c r="K207" s="15">
        <v>435</v>
      </c>
      <c r="L207" s="18">
        <f t="shared" si="6"/>
        <v>369.75</v>
      </c>
      <c r="M207" s="3"/>
    </row>
    <row r="208" spans="2:13" s="1" customFormat="1" ht="165.95" customHeight="1" x14ac:dyDescent="0.2">
      <c r="B208" s="3">
        <v>33</v>
      </c>
      <c r="C208" s="12" t="s">
        <v>8</v>
      </c>
      <c r="D208" s="13"/>
      <c r="E208" s="8" t="str">
        <f>HYPERLINK("http://7flowers-decor.ru/upload/1c_catalog/import_files/4606500299959.jpg")</f>
        <v>http://7flowers-decor.ru/upload/1c_catalog/import_files/4606500299959.jpg</v>
      </c>
      <c r="F208" s="3">
        <v>4606500299959</v>
      </c>
      <c r="G208" s="4" t="s">
        <v>48</v>
      </c>
      <c r="H208" s="5" t="s">
        <v>49</v>
      </c>
      <c r="I208" s="3">
        <v>1</v>
      </c>
      <c r="J208" s="3">
        <v>16</v>
      </c>
      <c r="K208" s="15">
        <v>396</v>
      </c>
      <c r="L208" s="18">
        <v>316.8</v>
      </c>
      <c r="M208" s="3"/>
    </row>
    <row r="209" spans="2:13" s="1" customFormat="1" ht="165.95" customHeight="1" x14ac:dyDescent="0.2">
      <c r="B209" s="3">
        <v>129</v>
      </c>
      <c r="C209" s="12" t="s">
        <v>8</v>
      </c>
      <c r="D209" s="13"/>
      <c r="E209" s="8" t="str">
        <f>HYPERLINK("http://7flowers-decor.ru/upload/1c_catalog/import_files/4606500285945.jpg")</f>
        <v>http://7flowers-decor.ru/upload/1c_catalog/import_files/4606500285945.jpg</v>
      </c>
      <c r="F209" s="3">
        <v>4606500285945</v>
      </c>
      <c r="G209" s="4" t="s">
        <v>134</v>
      </c>
      <c r="H209" s="5" t="s">
        <v>14</v>
      </c>
      <c r="I209" s="3">
        <v>1</v>
      </c>
      <c r="J209" s="3">
        <v>8</v>
      </c>
      <c r="K209" s="15">
        <v>477</v>
      </c>
      <c r="L209" s="18">
        <f>K209*0.85</f>
        <v>405.45</v>
      </c>
      <c r="M209" s="3"/>
    </row>
    <row r="210" spans="2:13" s="1" customFormat="1" ht="165.95" customHeight="1" x14ac:dyDescent="0.2">
      <c r="B210" s="3">
        <v>246</v>
      </c>
      <c r="C210" s="12" t="s">
        <v>8</v>
      </c>
      <c r="D210" s="13"/>
      <c r="E210" s="8" t="str">
        <f>HYPERLINK("http://7flowers-decor.ru/upload/1c_catalog/import_files/4606500283835.jpg")</f>
        <v>http://7flowers-decor.ru/upload/1c_catalog/import_files/4606500283835.jpg</v>
      </c>
      <c r="F210" s="3">
        <v>4606500283835</v>
      </c>
      <c r="G210" s="4" t="s">
        <v>216</v>
      </c>
      <c r="H210" s="5" t="s">
        <v>17</v>
      </c>
      <c r="I210" s="3">
        <v>1</v>
      </c>
      <c r="J210" s="3">
        <v>16</v>
      </c>
      <c r="K210" s="15">
        <v>470</v>
      </c>
      <c r="L210" s="18">
        <f>K210*0.85</f>
        <v>399.5</v>
      </c>
      <c r="M210" s="3"/>
    </row>
    <row r="211" spans="2:13" s="1" customFormat="1" ht="165.95" customHeight="1" x14ac:dyDescent="0.2">
      <c r="B211" s="3">
        <v>149</v>
      </c>
      <c r="C211" s="12" t="s">
        <v>8</v>
      </c>
      <c r="D211" s="13"/>
      <c r="E211" s="8" t="str">
        <f>HYPERLINK("http://7flowers-decor.ru/upload/1c_catalog/import_files/4606500299966.jpg")</f>
        <v>http://7flowers-decor.ru/upload/1c_catalog/import_files/4606500299966.jpg</v>
      </c>
      <c r="F211" s="3">
        <v>4606500299966</v>
      </c>
      <c r="G211" s="4" t="s">
        <v>150</v>
      </c>
      <c r="H211" s="5" t="s">
        <v>14</v>
      </c>
      <c r="I211" s="3">
        <v>1</v>
      </c>
      <c r="J211" s="3">
        <v>8</v>
      </c>
      <c r="K211" s="15">
        <v>650</v>
      </c>
      <c r="L211" s="18">
        <v>520</v>
      </c>
      <c r="M211" s="3"/>
    </row>
    <row r="212" spans="2:13" s="1" customFormat="1" ht="165.95" customHeight="1" x14ac:dyDescent="0.2">
      <c r="B212" s="3">
        <v>4</v>
      </c>
      <c r="C212" s="12" t="s">
        <v>8</v>
      </c>
      <c r="D212" s="13"/>
      <c r="E212" s="8" t="str">
        <f>HYPERLINK("http://7flowers-decor.ru/upload/1c_catalog/import_files/4606500300747.jpg")</f>
        <v>http://7flowers-decor.ru/upload/1c_catalog/import_files/4606500300747.jpg</v>
      </c>
      <c r="F212" s="3">
        <v>4606500300747</v>
      </c>
      <c r="G212" s="4" t="s">
        <v>15</v>
      </c>
      <c r="H212" s="5" t="s">
        <v>14</v>
      </c>
      <c r="I212" s="3">
        <v>1</v>
      </c>
      <c r="J212" s="3">
        <v>8</v>
      </c>
      <c r="K212" s="15">
        <v>729</v>
      </c>
      <c r="L212" s="18">
        <f>K212*0.85</f>
        <v>619.65</v>
      </c>
      <c r="M212" s="3"/>
    </row>
    <row r="213" spans="2:13" s="1" customFormat="1" ht="165.95" customHeight="1" x14ac:dyDescent="0.2">
      <c r="B213" s="3">
        <v>88</v>
      </c>
      <c r="C213" s="12" t="s">
        <v>8</v>
      </c>
      <c r="D213" s="13"/>
      <c r="E213" s="8" t="str">
        <f>HYPERLINK("http://7flowers-decor.ru/upload/1c_catalog/import_files/4606500368600.jpg")</f>
        <v>http://7flowers-decor.ru/upload/1c_catalog/import_files/4606500368600.jpg</v>
      </c>
      <c r="F213" s="3">
        <v>4606500368600</v>
      </c>
      <c r="G213" s="4" t="s">
        <v>99</v>
      </c>
      <c r="H213" s="5" t="s">
        <v>10</v>
      </c>
      <c r="I213" s="3">
        <v>1</v>
      </c>
      <c r="J213" s="3">
        <v>12</v>
      </c>
      <c r="K213" s="15">
        <v>479</v>
      </c>
      <c r="L213" s="18">
        <v>383.2</v>
      </c>
      <c r="M213" s="3"/>
    </row>
    <row r="214" spans="2:13" s="1" customFormat="1" ht="165.95" customHeight="1" x14ac:dyDescent="0.2">
      <c r="B214" s="3">
        <v>278</v>
      </c>
      <c r="C214" s="12" t="s">
        <v>8</v>
      </c>
      <c r="D214" s="13"/>
      <c r="E214" s="8" t="str">
        <f>HYPERLINK("http://7flowers-decor.ru/upload/1c_catalog/import_files/4606500300594.jpg")</f>
        <v>http://7flowers-decor.ru/upload/1c_catalog/import_files/4606500300594.jpg</v>
      </c>
      <c r="F214" s="3">
        <v>4606500300594</v>
      </c>
      <c r="G214" s="4" t="s">
        <v>235</v>
      </c>
      <c r="H214" s="5" t="s">
        <v>10</v>
      </c>
      <c r="I214" s="3">
        <v>1</v>
      </c>
      <c r="J214" s="3">
        <v>8</v>
      </c>
      <c r="K214" s="15">
        <v>847</v>
      </c>
      <c r="L214" s="18">
        <v>677.6</v>
      </c>
      <c r="M214" s="3"/>
    </row>
    <row r="215" spans="2:13" s="1" customFormat="1" ht="165.95" customHeight="1" x14ac:dyDescent="0.2">
      <c r="B215" s="3">
        <v>120</v>
      </c>
      <c r="C215" s="12" t="s">
        <v>8</v>
      </c>
      <c r="D215" s="13"/>
      <c r="E215" s="8" t="str">
        <f>HYPERLINK("http://7flowers-decor.ru/upload/1c_catalog/import_files/4606500217014.jpg")</f>
        <v>http://7flowers-decor.ru/upload/1c_catalog/import_files/4606500217014.jpg</v>
      </c>
      <c r="F215" s="3">
        <v>4606500217014</v>
      </c>
      <c r="G215" s="4" t="s">
        <v>126</v>
      </c>
      <c r="H215" s="5" t="s">
        <v>20</v>
      </c>
      <c r="I215" s="3">
        <v>1</v>
      </c>
      <c r="J215" s="3">
        <v>8</v>
      </c>
      <c r="K215" s="15">
        <v>562</v>
      </c>
      <c r="L215" s="18">
        <f>K215*0.85</f>
        <v>477.7</v>
      </c>
      <c r="M215" s="3"/>
    </row>
    <row r="216" spans="2:13" s="1" customFormat="1" ht="165.95" customHeight="1" x14ac:dyDescent="0.2">
      <c r="B216" s="3">
        <v>218</v>
      </c>
      <c r="C216" s="12" t="s">
        <v>8</v>
      </c>
      <c r="D216" s="13"/>
      <c r="E216" s="8" t="str">
        <f>HYPERLINK("http://7flowers-decor.ru/upload/1c_catalog/import_files/4606500361953.jpg")</f>
        <v>http://7flowers-decor.ru/upload/1c_catalog/import_files/4606500361953.jpg</v>
      </c>
      <c r="F216" s="3">
        <v>4606500361953</v>
      </c>
      <c r="G216" s="4" t="s">
        <v>126</v>
      </c>
      <c r="H216" s="5" t="s">
        <v>14</v>
      </c>
      <c r="I216" s="3">
        <v>1</v>
      </c>
      <c r="J216" s="3">
        <v>8</v>
      </c>
      <c r="K216" s="15">
        <v>539</v>
      </c>
      <c r="L216" s="18">
        <f t="shared" ref="L216:L219" si="7">K216*0.85</f>
        <v>458.15</v>
      </c>
      <c r="M216" s="3"/>
    </row>
    <row r="217" spans="2:13" s="1" customFormat="1" ht="165.95" customHeight="1" x14ac:dyDescent="0.2">
      <c r="B217" s="3">
        <v>303</v>
      </c>
      <c r="C217" s="12" t="s">
        <v>8</v>
      </c>
      <c r="D217" s="13"/>
      <c r="E217" s="8" t="str">
        <f>HYPERLINK("http://7flowers-decor.ru/upload/1c_catalog/import_files/4606500241279.jpg")</f>
        <v>http://7flowers-decor.ru/upload/1c_catalog/import_files/4606500241279.jpg</v>
      </c>
      <c r="F217" s="3">
        <v>4606500241279</v>
      </c>
      <c r="G217" s="4" t="s">
        <v>253</v>
      </c>
      <c r="H217" s="5" t="s">
        <v>14</v>
      </c>
      <c r="I217" s="3">
        <v>1</v>
      </c>
      <c r="J217" s="3">
        <v>8</v>
      </c>
      <c r="K217" s="15">
        <v>915</v>
      </c>
      <c r="L217" s="18">
        <f t="shared" si="7"/>
        <v>777.75</v>
      </c>
      <c r="M217" s="3"/>
    </row>
    <row r="218" spans="2:13" s="1" customFormat="1" ht="165.95" customHeight="1" x14ac:dyDescent="0.2">
      <c r="B218" s="3">
        <v>263</v>
      </c>
      <c r="C218" s="12" t="s">
        <v>8</v>
      </c>
      <c r="D218" s="13"/>
      <c r="E218" s="8" t="str">
        <f>HYPERLINK("http://7flowers-decor.ru/upload/1c_catalog/import_files/4606500380527.jpg")</f>
        <v>http://7flowers-decor.ru/upload/1c_catalog/import_files/4606500380527.jpg</v>
      </c>
      <c r="F218" s="3">
        <v>4606500380527</v>
      </c>
      <c r="G218" s="4" t="s">
        <v>228</v>
      </c>
      <c r="H218" s="5" t="s">
        <v>14</v>
      </c>
      <c r="I218" s="3">
        <v>1</v>
      </c>
      <c r="J218" s="3">
        <v>16</v>
      </c>
      <c r="K218" s="15">
        <v>618</v>
      </c>
      <c r="L218" s="18">
        <f t="shared" si="7"/>
        <v>525.29999999999995</v>
      </c>
      <c r="M218" s="3"/>
    </row>
    <row r="219" spans="2:13" s="1" customFormat="1" ht="165.95" customHeight="1" x14ac:dyDescent="0.2">
      <c r="B219" s="3">
        <v>284</v>
      </c>
      <c r="C219" s="12" t="s">
        <v>8</v>
      </c>
      <c r="D219" s="13"/>
      <c r="E219" s="8" t="str">
        <f>HYPERLINK("http://7flowers-decor.ru/upload/1c_catalog/import_files/4606500300792.jpg")</f>
        <v>http://7flowers-decor.ru/upload/1c_catalog/import_files/4606500300792.jpg</v>
      </c>
      <c r="F219" s="3">
        <v>4606500300792</v>
      </c>
      <c r="G219" s="4" t="s">
        <v>240</v>
      </c>
      <c r="H219" s="5" t="s">
        <v>14</v>
      </c>
      <c r="I219" s="3">
        <v>1</v>
      </c>
      <c r="J219" s="3">
        <v>8</v>
      </c>
      <c r="K219" s="15">
        <v>729</v>
      </c>
      <c r="L219" s="18">
        <f t="shared" si="7"/>
        <v>619.65</v>
      </c>
      <c r="M219" s="3"/>
    </row>
    <row r="220" spans="2:13" s="1" customFormat="1" ht="165.95" customHeight="1" x14ac:dyDescent="0.2">
      <c r="B220" s="3">
        <v>229</v>
      </c>
      <c r="C220" s="12" t="s">
        <v>8</v>
      </c>
      <c r="D220" s="13"/>
      <c r="E220" s="8" t="str">
        <f>HYPERLINK("http://7flowers-decor.ru/upload/1c_catalog/import_files/4606500300600.jpg")</f>
        <v>http://7flowers-decor.ru/upload/1c_catalog/import_files/4606500300600.jpg</v>
      </c>
      <c r="F220" s="3">
        <v>4606500300600</v>
      </c>
      <c r="G220" s="4" t="s">
        <v>202</v>
      </c>
      <c r="H220" s="5" t="s">
        <v>14</v>
      </c>
      <c r="I220" s="3">
        <v>1</v>
      </c>
      <c r="J220" s="3">
        <v>10</v>
      </c>
      <c r="K220" s="15">
        <v>601</v>
      </c>
      <c r="L220" s="18">
        <v>480.8</v>
      </c>
      <c r="M220" s="3"/>
    </row>
    <row r="221" spans="2:13" s="1" customFormat="1" ht="165.95" customHeight="1" x14ac:dyDescent="0.2">
      <c r="B221" s="3">
        <v>140</v>
      </c>
      <c r="C221" s="12" t="s">
        <v>8</v>
      </c>
      <c r="D221" s="13"/>
      <c r="E221" s="8" t="str">
        <f>HYPERLINK("http://7flowers-decor.ru/upload/1c_catalog/import_files/4606500380534.jpg")</f>
        <v>http://7flowers-decor.ru/upload/1c_catalog/import_files/4606500380534.jpg</v>
      </c>
      <c r="F221" s="3">
        <v>4606500380534</v>
      </c>
      <c r="G221" s="4" t="s">
        <v>141</v>
      </c>
      <c r="H221" s="5" t="s">
        <v>14</v>
      </c>
      <c r="I221" s="3">
        <v>1</v>
      </c>
      <c r="J221" s="3">
        <v>16</v>
      </c>
      <c r="K221" s="15">
        <v>681</v>
      </c>
      <c r="L221" s="18">
        <f>K221*0.85</f>
        <v>578.85</v>
      </c>
      <c r="M221" s="3"/>
    </row>
    <row r="222" spans="2:13" s="1" customFormat="1" ht="165.95" customHeight="1" x14ac:dyDescent="0.2">
      <c r="B222" s="3">
        <v>163</v>
      </c>
      <c r="C222" s="12" t="s">
        <v>8</v>
      </c>
      <c r="D222" s="13"/>
      <c r="E222" s="8" t="str">
        <f>HYPERLINK("http://7flowers-decor.ru/upload/1c_catalog/import_files/4606500301157.jpg")</f>
        <v>http://7flowers-decor.ru/upload/1c_catalog/import_files/4606500301157.jpg</v>
      </c>
      <c r="F222" s="3">
        <v>4606500301157</v>
      </c>
      <c r="G222" s="4" t="s">
        <v>157</v>
      </c>
      <c r="H222" s="5" t="s">
        <v>49</v>
      </c>
      <c r="I222" s="3">
        <v>1</v>
      </c>
      <c r="J222" s="3">
        <v>12</v>
      </c>
      <c r="K222" s="15">
        <v>815</v>
      </c>
      <c r="L222" s="18">
        <v>652</v>
      </c>
      <c r="M222" s="3"/>
    </row>
    <row r="223" spans="2:13" s="1" customFormat="1" ht="165.95" customHeight="1" x14ac:dyDescent="0.2">
      <c r="B223" s="3">
        <v>191</v>
      </c>
      <c r="C223" s="12" t="s">
        <v>8</v>
      </c>
      <c r="D223" s="13"/>
      <c r="E223" s="8" t="str">
        <f>HYPERLINK("http://7flowers-decor.ru/upload/1c_catalog/import_files/4606500241255.jpg")</f>
        <v>http://7flowers-decor.ru/upload/1c_catalog/import_files/4606500241255.jpg</v>
      </c>
      <c r="F223" s="3">
        <v>4606500241255</v>
      </c>
      <c r="G223" s="4" t="s">
        <v>179</v>
      </c>
      <c r="H223" s="5" t="s">
        <v>17</v>
      </c>
      <c r="I223" s="3">
        <v>1</v>
      </c>
      <c r="J223" s="3">
        <v>8</v>
      </c>
      <c r="K223" s="15">
        <v>632</v>
      </c>
      <c r="L223" s="18">
        <f>K223*0.85</f>
        <v>537.19999999999993</v>
      </c>
      <c r="M223" s="3"/>
    </row>
    <row r="224" spans="2:13" s="1" customFormat="1" ht="165.95" customHeight="1" x14ac:dyDescent="0.2">
      <c r="B224" s="3">
        <v>208</v>
      </c>
      <c r="C224" s="12" t="s">
        <v>8</v>
      </c>
      <c r="D224" s="13"/>
      <c r="E224" s="8" t="str">
        <f>HYPERLINK("http://7flowers-decor.ru/upload/1c_catalog/import_files/4606500186273.jpg")</f>
        <v>http://7flowers-decor.ru/upload/1c_catalog/import_files/4606500186273.jpg</v>
      </c>
      <c r="F224" s="3">
        <v>4606500186273</v>
      </c>
      <c r="G224" s="4" t="s">
        <v>191</v>
      </c>
      <c r="H224" s="5"/>
      <c r="I224" s="3">
        <v>1</v>
      </c>
      <c r="J224" s="3">
        <v>10</v>
      </c>
      <c r="K224" s="15">
        <v>670</v>
      </c>
      <c r="L224" s="18">
        <v>536</v>
      </c>
      <c r="M224" s="3"/>
    </row>
    <row r="225" spans="2:13" s="1" customFormat="1" ht="165.95" customHeight="1" x14ac:dyDescent="0.2">
      <c r="B225" s="3">
        <v>27</v>
      </c>
      <c r="C225" s="12" t="s">
        <v>8</v>
      </c>
      <c r="D225" s="13"/>
      <c r="E225" s="8" t="str">
        <f>HYPERLINK("http://7flowers-decor.ru/upload/1c_catalog/import_files/4606500300754.jpg")</f>
        <v>http://7flowers-decor.ru/upload/1c_catalog/import_files/4606500300754.jpg</v>
      </c>
      <c r="F225" s="3">
        <v>4606500300754</v>
      </c>
      <c r="G225" s="4" t="s">
        <v>42</v>
      </c>
      <c r="H225" s="5" t="s">
        <v>14</v>
      </c>
      <c r="I225" s="3">
        <v>1</v>
      </c>
      <c r="J225" s="3">
        <v>8</v>
      </c>
      <c r="K225" s="15">
        <v>703</v>
      </c>
      <c r="L225" s="18">
        <f>K225*0.85</f>
        <v>597.54999999999995</v>
      </c>
      <c r="M225" s="3"/>
    </row>
    <row r="226" spans="2:13" s="1" customFormat="1" ht="165.95" customHeight="1" x14ac:dyDescent="0.2">
      <c r="B226" s="3">
        <v>286</v>
      </c>
      <c r="C226" s="12" t="s">
        <v>8</v>
      </c>
      <c r="D226" s="13"/>
      <c r="E226" s="8" t="str">
        <f>HYPERLINK("http://7flowers-decor.ru/upload/1c_catalog/import_files/4606500319022.jpg")</f>
        <v>http://7flowers-decor.ru/upload/1c_catalog/import_files/4606500319022.jpg</v>
      </c>
      <c r="F226" s="3">
        <v>4606500319022</v>
      </c>
      <c r="G226" s="4" t="s">
        <v>242</v>
      </c>
      <c r="H226" s="5" t="s">
        <v>20</v>
      </c>
      <c r="I226" s="3">
        <v>1</v>
      </c>
      <c r="J226" s="3">
        <v>8</v>
      </c>
      <c r="K226" s="15">
        <v>856</v>
      </c>
      <c r="L226" s="18">
        <f t="shared" ref="L226:L228" si="8">K226*0.85</f>
        <v>727.6</v>
      </c>
      <c r="M226" s="3"/>
    </row>
    <row r="227" spans="2:13" s="1" customFormat="1" ht="165.95" customHeight="1" x14ac:dyDescent="0.2">
      <c r="B227" s="3">
        <v>271</v>
      </c>
      <c r="C227" s="12" t="s">
        <v>8</v>
      </c>
      <c r="D227" s="13"/>
      <c r="E227" s="8" t="str">
        <f>HYPERLINK("http://7flowers-decor.ru/upload/1c_catalog/import_files/4606500318995.jpg")</f>
        <v>http://7flowers-decor.ru/upload/1c_catalog/import_files/4606500318995.jpg</v>
      </c>
      <c r="F227" s="3">
        <v>4606500318995</v>
      </c>
      <c r="G227" s="4" t="s">
        <v>231</v>
      </c>
      <c r="H227" s="5" t="s">
        <v>20</v>
      </c>
      <c r="I227" s="3">
        <v>1</v>
      </c>
      <c r="J227" s="3">
        <v>8</v>
      </c>
      <c r="K227" s="15">
        <v>1215</v>
      </c>
      <c r="L227" s="18">
        <f t="shared" si="8"/>
        <v>1032.75</v>
      </c>
      <c r="M227" s="3"/>
    </row>
    <row r="228" spans="2:13" s="1" customFormat="1" ht="165.95" customHeight="1" x14ac:dyDescent="0.2">
      <c r="B228" s="3">
        <v>121</v>
      </c>
      <c r="C228" s="12" t="s">
        <v>8</v>
      </c>
      <c r="D228" s="13"/>
      <c r="E228" s="8" t="str">
        <f>HYPERLINK("http://7flowers-decor.ru/upload/1c_catalog/import_files/4606500217052.jpg")</f>
        <v>http://7flowers-decor.ru/upload/1c_catalog/import_files/4606500217052.jpg</v>
      </c>
      <c r="F228" s="3">
        <v>4606500217052</v>
      </c>
      <c r="G228" s="4" t="s">
        <v>127</v>
      </c>
      <c r="H228" s="5" t="s">
        <v>10</v>
      </c>
      <c r="I228" s="3">
        <v>1</v>
      </c>
      <c r="J228" s="3">
        <v>8</v>
      </c>
      <c r="K228" s="15">
        <v>667</v>
      </c>
      <c r="L228" s="18">
        <f t="shared" si="8"/>
        <v>566.94999999999993</v>
      </c>
      <c r="M228" s="3"/>
    </row>
    <row r="229" spans="2:13" s="1" customFormat="1" ht="165.95" customHeight="1" x14ac:dyDescent="0.2">
      <c r="B229" s="3">
        <v>89</v>
      </c>
      <c r="C229" s="12" t="s">
        <v>8</v>
      </c>
      <c r="D229" s="13"/>
      <c r="E229" s="8" t="str">
        <f>HYPERLINK("http://7flowers-decor.ru/upload/1c_catalog/import_files/4606500300617.jpg")</f>
        <v>http://7flowers-decor.ru/upload/1c_catalog/import_files/4606500300617.jpg</v>
      </c>
      <c r="F229" s="3">
        <v>4606500300617</v>
      </c>
      <c r="G229" s="4" t="s">
        <v>100</v>
      </c>
      <c r="H229" s="5" t="s">
        <v>10</v>
      </c>
      <c r="I229" s="3">
        <v>1</v>
      </c>
      <c r="J229" s="3">
        <v>12</v>
      </c>
      <c r="K229" s="15">
        <v>670</v>
      </c>
      <c r="L229" s="18">
        <v>536</v>
      </c>
      <c r="M229" s="3"/>
    </row>
    <row r="230" spans="2:13" s="1" customFormat="1" ht="165.95" customHeight="1" x14ac:dyDescent="0.2">
      <c r="B230" s="3">
        <v>109</v>
      </c>
      <c r="C230" s="12" t="s">
        <v>8</v>
      </c>
      <c r="D230" s="13"/>
      <c r="E230" s="8" t="str">
        <f>HYPERLINK("http://7flowers-decor.ru/upload/1c_catalog/import_files/4606500450015.jpg")</f>
        <v>http://7flowers-decor.ru/upload/1c_catalog/import_files/4606500450015.jpg</v>
      </c>
      <c r="F230" s="3">
        <v>4606500450015</v>
      </c>
      <c r="G230" s="4" t="s">
        <v>116</v>
      </c>
      <c r="H230" s="5"/>
      <c r="I230" s="3">
        <v>1</v>
      </c>
      <c r="J230" s="3">
        <v>8</v>
      </c>
      <c r="K230" s="15">
        <v>1041</v>
      </c>
      <c r="L230" s="18">
        <f>K230*0.85</f>
        <v>884.85</v>
      </c>
      <c r="M230" s="3"/>
    </row>
    <row r="231" spans="2:13" s="1" customFormat="1" ht="165.95" customHeight="1" x14ac:dyDescent="0.2">
      <c r="B231" s="3">
        <v>200</v>
      </c>
      <c r="C231" s="12" t="s">
        <v>8</v>
      </c>
      <c r="D231" s="13"/>
      <c r="E231" s="8" t="str">
        <f>HYPERLINK("http://7flowers-decor.ru/upload/1c_catalog/import_files/4606500324859.jpg")</f>
        <v>http://7flowers-decor.ru/upload/1c_catalog/import_files/4606500324859.jpg</v>
      </c>
      <c r="F231" s="3">
        <v>4606500324859</v>
      </c>
      <c r="G231" s="4" t="s">
        <v>186</v>
      </c>
      <c r="H231" s="5" t="s">
        <v>14</v>
      </c>
      <c r="I231" s="3">
        <v>1</v>
      </c>
      <c r="J231" s="3">
        <v>8</v>
      </c>
      <c r="K231" s="15">
        <v>648</v>
      </c>
      <c r="L231" s="18">
        <v>648</v>
      </c>
      <c r="M231" s="3"/>
    </row>
    <row r="232" spans="2:13" s="1" customFormat="1" ht="165.95" customHeight="1" x14ac:dyDescent="0.2">
      <c r="B232" s="3">
        <v>202</v>
      </c>
      <c r="C232" s="12" t="s">
        <v>8</v>
      </c>
      <c r="D232" s="13"/>
      <c r="E232" s="8" t="str">
        <f>HYPERLINK("http://7flowers-decor.ru/upload/1c_catalog/import_files/4606500318803.jpg")</f>
        <v>http://7flowers-decor.ru/upload/1c_catalog/import_files/4606500318803.jpg</v>
      </c>
      <c r="F232" s="3">
        <v>4606500318803</v>
      </c>
      <c r="G232" s="4" t="s">
        <v>186</v>
      </c>
      <c r="H232" s="5" t="s">
        <v>20</v>
      </c>
      <c r="I232" s="3">
        <v>1</v>
      </c>
      <c r="J232" s="3">
        <v>8</v>
      </c>
      <c r="K232" s="15">
        <v>925</v>
      </c>
      <c r="L232" s="18">
        <f t="shared" ref="L232:L243" si="9">K232*0.85</f>
        <v>786.25</v>
      </c>
      <c r="M232" s="3"/>
    </row>
    <row r="233" spans="2:13" s="1" customFormat="1" ht="165.95" customHeight="1" x14ac:dyDescent="0.2">
      <c r="B233" s="3">
        <v>287</v>
      </c>
      <c r="C233" s="12" t="s">
        <v>8</v>
      </c>
      <c r="D233" s="13"/>
      <c r="E233" s="8" t="str">
        <f>HYPERLINK("http://7flowers-decor.ru/upload/1c_catalog/import_files/4606500318810.jpg")</f>
        <v>http://7flowers-decor.ru/upload/1c_catalog/import_files/4606500318810.jpg</v>
      </c>
      <c r="F233" s="3">
        <v>4606500318810</v>
      </c>
      <c r="G233" s="4" t="s">
        <v>186</v>
      </c>
      <c r="H233" s="5" t="s">
        <v>10</v>
      </c>
      <c r="I233" s="3">
        <v>1</v>
      </c>
      <c r="J233" s="3">
        <v>8</v>
      </c>
      <c r="K233" s="15">
        <v>925</v>
      </c>
      <c r="L233" s="18">
        <f t="shared" si="9"/>
        <v>786.25</v>
      </c>
      <c r="M233" s="3"/>
    </row>
    <row r="234" spans="2:13" s="1" customFormat="1" ht="165.95" customHeight="1" x14ac:dyDescent="0.2">
      <c r="B234" s="3">
        <v>6</v>
      </c>
      <c r="C234" s="12" t="s">
        <v>8</v>
      </c>
      <c r="D234" s="13"/>
      <c r="E234" s="8" t="str">
        <f>HYPERLINK("http://7flowers-decor.ru/upload/1c_catalog/import_files/4606500397389.jpg")</f>
        <v>http://7flowers-decor.ru/upload/1c_catalog/import_files/4606500397389.jpg</v>
      </c>
      <c r="F234" s="3">
        <v>4606500397389</v>
      </c>
      <c r="G234" s="4" t="s">
        <v>18</v>
      </c>
      <c r="H234" s="5" t="s">
        <v>10</v>
      </c>
      <c r="I234" s="3">
        <v>1</v>
      </c>
      <c r="J234" s="3">
        <v>4</v>
      </c>
      <c r="K234" s="15">
        <v>1264</v>
      </c>
      <c r="L234" s="18">
        <f t="shared" si="9"/>
        <v>1074.3999999999999</v>
      </c>
      <c r="M234" s="3"/>
    </row>
    <row r="235" spans="2:13" s="1" customFormat="1" ht="165.95" customHeight="1" x14ac:dyDescent="0.2">
      <c r="B235" s="3">
        <v>226</v>
      </c>
      <c r="C235" s="12" t="s">
        <v>8</v>
      </c>
      <c r="D235" s="13"/>
      <c r="E235" s="8" t="str">
        <f>HYPERLINK("http://7flowers-decor.ru/upload/1c_catalog/import_files/4606500241262.jpg")</f>
        <v>http://7flowers-decor.ru/upload/1c_catalog/import_files/4606500241262.jpg</v>
      </c>
      <c r="F235" s="3">
        <v>4606500241262</v>
      </c>
      <c r="G235" s="4" t="s">
        <v>199</v>
      </c>
      <c r="H235" s="5" t="s">
        <v>17</v>
      </c>
      <c r="I235" s="3">
        <v>1</v>
      </c>
      <c r="J235" s="3">
        <v>8</v>
      </c>
      <c r="K235" s="15">
        <v>632</v>
      </c>
      <c r="L235" s="18">
        <f t="shared" si="9"/>
        <v>537.19999999999993</v>
      </c>
      <c r="M235" s="3"/>
    </row>
    <row r="236" spans="2:13" s="1" customFormat="1" ht="165.95" customHeight="1" x14ac:dyDescent="0.2">
      <c r="B236" s="3">
        <v>77</v>
      </c>
      <c r="C236" s="12" t="s">
        <v>8</v>
      </c>
      <c r="D236" s="13"/>
      <c r="E236" s="8" t="str">
        <f>HYPERLINK("http://7flowers-decor.ru/upload/1c_catalog/import_files/4606500397365.jpg")</f>
        <v>http://7flowers-decor.ru/upload/1c_catalog/import_files/4606500397365.jpg</v>
      </c>
      <c r="F236" s="3">
        <v>4606500397365</v>
      </c>
      <c r="G236" s="4" t="s">
        <v>89</v>
      </c>
      <c r="H236" s="5" t="s">
        <v>17</v>
      </c>
      <c r="I236" s="3">
        <v>1</v>
      </c>
      <c r="J236" s="3">
        <v>4</v>
      </c>
      <c r="K236" s="15">
        <v>866</v>
      </c>
      <c r="L236" s="18">
        <f t="shared" si="9"/>
        <v>736.1</v>
      </c>
      <c r="M236" s="3"/>
    </row>
    <row r="237" spans="2:13" s="1" customFormat="1" ht="165.95" customHeight="1" x14ac:dyDescent="0.2">
      <c r="B237" s="3">
        <v>187</v>
      </c>
      <c r="C237" s="12" t="s">
        <v>8</v>
      </c>
      <c r="D237" s="13"/>
      <c r="E237" s="8" t="str">
        <f>HYPERLINK("http://7flowers-decor.ru/upload/1c_catalog/import_files/4606500324842.jpg")</f>
        <v>http://7flowers-decor.ru/upload/1c_catalog/import_files/4606500324842.jpg</v>
      </c>
      <c r="F237" s="3">
        <v>4606500324842</v>
      </c>
      <c r="G237" s="4" t="s">
        <v>176</v>
      </c>
      <c r="H237" s="5" t="s">
        <v>14</v>
      </c>
      <c r="I237" s="3">
        <v>1</v>
      </c>
      <c r="J237" s="3">
        <v>8</v>
      </c>
      <c r="K237" s="15">
        <v>861</v>
      </c>
      <c r="L237" s="18">
        <f t="shared" si="9"/>
        <v>731.85</v>
      </c>
      <c r="M237" s="3"/>
    </row>
    <row r="238" spans="2:13" s="1" customFormat="1" ht="165.95" customHeight="1" x14ac:dyDescent="0.2">
      <c r="B238" s="3">
        <v>272</v>
      </c>
      <c r="C238" s="12" t="s">
        <v>8</v>
      </c>
      <c r="D238" s="13"/>
      <c r="E238" s="8" t="str">
        <f>HYPERLINK("http://7flowers-decor.ru/upload/1c_catalog/import_files/4606500318797.jpg")</f>
        <v>http://7flowers-decor.ru/upload/1c_catalog/import_files/4606500318797.jpg</v>
      </c>
      <c r="F238" s="3">
        <v>4606500318797</v>
      </c>
      <c r="G238" s="4" t="s">
        <v>176</v>
      </c>
      <c r="H238" s="5" t="s">
        <v>20</v>
      </c>
      <c r="I238" s="3">
        <v>1</v>
      </c>
      <c r="J238" s="3">
        <v>8</v>
      </c>
      <c r="K238" s="15">
        <v>861</v>
      </c>
      <c r="L238" s="18">
        <f t="shared" si="9"/>
        <v>731.85</v>
      </c>
      <c r="M238" s="3"/>
    </row>
    <row r="239" spans="2:13" s="1" customFormat="1" ht="165.95" customHeight="1" x14ac:dyDescent="0.2">
      <c r="B239" s="3">
        <v>146</v>
      </c>
      <c r="C239" s="12" t="s">
        <v>8</v>
      </c>
      <c r="D239" s="13"/>
      <c r="E239" s="8" t="str">
        <f>HYPERLINK("http://7flowers-decor.ru/upload/1c_catalog/import_files/4606500319008.jpg")</f>
        <v>http://7flowers-decor.ru/upload/1c_catalog/import_files/4606500319008.jpg</v>
      </c>
      <c r="F239" s="3">
        <v>4606500319008</v>
      </c>
      <c r="G239" s="4" t="s">
        <v>147</v>
      </c>
      <c r="H239" s="5" t="s">
        <v>20</v>
      </c>
      <c r="I239" s="3">
        <v>1</v>
      </c>
      <c r="J239" s="3">
        <v>8</v>
      </c>
      <c r="K239" s="15">
        <v>1035</v>
      </c>
      <c r="L239" s="18">
        <f t="shared" si="9"/>
        <v>879.75</v>
      </c>
      <c r="M239" s="3"/>
    </row>
    <row r="240" spans="2:13" s="1" customFormat="1" ht="165.95" customHeight="1" x14ac:dyDescent="0.2">
      <c r="B240" s="3">
        <v>3</v>
      </c>
      <c r="C240" s="12" t="s">
        <v>8</v>
      </c>
      <c r="D240" s="13"/>
      <c r="E240" s="8" t="str">
        <f>HYPERLINK("http://7flowers-decor.ru/upload/1c_catalog/import_files/4606500361861.jpg")</f>
        <v>http://7flowers-decor.ru/upload/1c_catalog/import_files/4606500361861.jpg</v>
      </c>
      <c r="F240" s="3">
        <v>4606500361861</v>
      </c>
      <c r="G240" s="4" t="s">
        <v>13</v>
      </c>
      <c r="H240" s="5" t="s">
        <v>14</v>
      </c>
      <c r="I240" s="3">
        <v>1</v>
      </c>
      <c r="J240" s="3">
        <v>4</v>
      </c>
      <c r="K240" s="15">
        <v>806</v>
      </c>
      <c r="L240" s="18">
        <f t="shared" si="9"/>
        <v>685.1</v>
      </c>
      <c r="M240" s="3"/>
    </row>
    <row r="241" spans="2:13" s="1" customFormat="1" ht="165.95" customHeight="1" x14ac:dyDescent="0.2">
      <c r="B241" s="3">
        <v>285</v>
      </c>
      <c r="C241" s="12" t="s">
        <v>8</v>
      </c>
      <c r="D241" s="13"/>
      <c r="E241" s="8" t="str">
        <f>HYPERLINK("http://7flowers-decor.ru/upload/1c_catalog/import_files/4606500397396.jpg")</f>
        <v>http://7flowers-decor.ru/upload/1c_catalog/import_files/4606500397396.jpg</v>
      </c>
      <c r="F241" s="3">
        <v>4606500397396</v>
      </c>
      <c r="G241" s="4" t="s">
        <v>241</v>
      </c>
      <c r="H241" s="5" t="s">
        <v>10</v>
      </c>
      <c r="I241" s="3">
        <v>1</v>
      </c>
      <c r="J241" s="3">
        <v>4</v>
      </c>
      <c r="K241" s="15">
        <v>1233</v>
      </c>
      <c r="L241" s="18">
        <f t="shared" si="9"/>
        <v>1048.05</v>
      </c>
      <c r="M241" s="3"/>
    </row>
    <row r="242" spans="2:13" s="1" customFormat="1" ht="165.95" customHeight="1" x14ac:dyDescent="0.2">
      <c r="B242" s="3">
        <v>168</v>
      </c>
      <c r="C242" s="12" t="s">
        <v>8</v>
      </c>
      <c r="D242" s="13"/>
      <c r="E242" s="8" t="str">
        <f>HYPERLINK("http://7flowers-decor.ru/upload/1c_catalog/import_files/4606500397402.jpg")</f>
        <v>http://7flowers-decor.ru/upload/1c_catalog/import_files/4606500397402.jpg</v>
      </c>
      <c r="F242" s="3">
        <v>4606500397402</v>
      </c>
      <c r="G242" s="4" t="s">
        <v>160</v>
      </c>
      <c r="H242" s="5" t="s">
        <v>10</v>
      </c>
      <c r="I242" s="3">
        <v>1</v>
      </c>
      <c r="J242" s="3">
        <v>4</v>
      </c>
      <c r="K242" s="15">
        <v>889</v>
      </c>
      <c r="L242" s="18">
        <f t="shared" si="9"/>
        <v>755.65</v>
      </c>
      <c r="M242" s="3"/>
    </row>
    <row r="243" spans="2:13" s="1" customFormat="1" ht="165.95" customHeight="1" x14ac:dyDescent="0.2">
      <c r="B243" s="3">
        <v>29</v>
      </c>
      <c r="C243" s="12" t="s">
        <v>8</v>
      </c>
      <c r="D243" s="13"/>
      <c r="E243" s="8" t="str">
        <f>HYPERLINK("http://7flowers-decor.ru/upload/1c_catalog/import_files/4606500241323.jpg")</f>
        <v>http://7flowers-decor.ru/upload/1c_catalog/import_files/4606500241323.jpg</v>
      </c>
      <c r="F243" s="3">
        <v>4606500241323</v>
      </c>
      <c r="G243" s="4" t="s">
        <v>44</v>
      </c>
      <c r="H243" s="5"/>
      <c r="I243" s="3">
        <v>1</v>
      </c>
      <c r="J243" s="3">
        <v>8</v>
      </c>
      <c r="K243" s="15">
        <v>955</v>
      </c>
      <c r="L243" s="18">
        <f t="shared" si="9"/>
        <v>811.75</v>
      </c>
      <c r="M243" s="3"/>
    </row>
    <row r="244" spans="2:13" s="1" customFormat="1" ht="165.95" customHeight="1" x14ac:dyDescent="0.2">
      <c r="B244" s="3">
        <v>260</v>
      </c>
      <c r="C244" s="12" t="s">
        <v>8</v>
      </c>
      <c r="D244" s="13"/>
      <c r="E244" s="8" t="str">
        <f>HYPERLINK("http://7flowers-decor.ru/upload/1c_catalog/import_files/4606500285785.jpg")</f>
        <v>http://7flowers-decor.ru/upload/1c_catalog/import_files/4606500285785.jpg</v>
      </c>
      <c r="F244" s="3">
        <v>4606500285785</v>
      </c>
      <c r="G244" s="4" t="s">
        <v>226</v>
      </c>
      <c r="H244" s="5"/>
      <c r="I244" s="3">
        <v>1</v>
      </c>
      <c r="J244" s="3">
        <v>8</v>
      </c>
      <c r="K244" s="15">
        <v>1448</v>
      </c>
      <c r="L244" s="18">
        <v>1158.4000000000001</v>
      </c>
      <c r="M244" s="3"/>
    </row>
    <row r="245" spans="2:13" s="1" customFormat="1" ht="165.95" customHeight="1" x14ac:dyDescent="0.2">
      <c r="B245" s="3">
        <v>279</v>
      </c>
      <c r="C245" s="12" t="s">
        <v>8</v>
      </c>
      <c r="D245" s="13"/>
      <c r="E245" s="8" t="str">
        <f>HYPERLINK("http://7flowers-decor.ru/upload/1c_catalog/import_files/4606500300624.jpg")</f>
        <v>http://7flowers-decor.ru/upload/1c_catalog/import_files/4606500300624.jpg</v>
      </c>
      <c r="F245" s="3">
        <v>4606500300624</v>
      </c>
      <c r="G245" s="4" t="s">
        <v>236</v>
      </c>
      <c r="H245" s="5" t="s">
        <v>14</v>
      </c>
      <c r="I245" s="3">
        <v>1</v>
      </c>
      <c r="J245" s="3">
        <v>8</v>
      </c>
      <c r="K245" s="15">
        <v>1366</v>
      </c>
      <c r="L245" s="18">
        <v>1092.8</v>
      </c>
      <c r="M245" s="3"/>
    </row>
    <row r="246" spans="2:13" s="1" customFormat="1" ht="165.95" customHeight="1" x14ac:dyDescent="0.2">
      <c r="B246" s="3">
        <v>262</v>
      </c>
      <c r="C246" s="12" t="s">
        <v>8</v>
      </c>
      <c r="D246" s="13"/>
      <c r="E246" s="8" t="str">
        <f>HYPERLINK("http://7flowers-decor.ru/upload/1c_catalog/import_files/4606500368624.jpg")</f>
        <v>http://7flowers-decor.ru/upload/1c_catalog/import_files/4606500368624.jpg</v>
      </c>
      <c r="F246" s="3">
        <v>4606500368624</v>
      </c>
      <c r="G246" s="4" t="s">
        <v>227</v>
      </c>
      <c r="H246" s="5" t="s">
        <v>14</v>
      </c>
      <c r="I246" s="3">
        <v>1</v>
      </c>
      <c r="J246" s="3">
        <v>8</v>
      </c>
      <c r="K246" s="15">
        <v>1366</v>
      </c>
      <c r="L246" s="18">
        <v>1092.8</v>
      </c>
      <c r="M246" s="3"/>
    </row>
    <row r="247" spans="2:13" s="1" customFormat="1" ht="165.95" customHeight="1" x14ac:dyDescent="0.2">
      <c r="B247" s="3">
        <v>138</v>
      </c>
      <c r="C247" s="12" t="s">
        <v>8</v>
      </c>
      <c r="D247" s="13"/>
      <c r="E247" s="8" t="str">
        <f>HYPERLINK("http://7flowers-decor.ru/upload/1c_catalog/import_files/4606500241101.jpg")</f>
        <v>http://7flowers-decor.ru/upload/1c_catalog/import_files/4606500241101.jpg</v>
      </c>
      <c r="F247" s="3">
        <v>4606500241101</v>
      </c>
      <c r="G247" s="4" t="s">
        <v>139</v>
      </c>
      <c r="H247" s="5" t="s">
        <v>17</v>
      </c>
      <c r="I247" s="3">
        <v>1</v>
      </c>
      <c r="J247" s="3">
        <v>6</v>
      </c>
      <c r="K247" s="15">
        <v>1214</v>
      </c>
      <c r="L247" s="18">
        <f>K247*0.85</f>
        <v>1031.8999999999999</v>
      </c>
      <c r="M247" s="3"/>
    </row>
    <row r="248" spans="2:13" s="1" customFormat="1" ht="165.95" customHeight="1" x14ac:dyDescent="0.2">
      <c r="B248" s="3">
        <v>115</v>
      </c>
      <c r="C248" s="12" t="s">
        <v>8</v>
      </c>
      <c r="D248" s="13"/>
      <c r="E248" s="8" t="str">
        <f>HYPERLINK("http://7flowers-decor.ru/upload/1c_catalog/import_files/4606500368594.jpg")</f>
        <v>http://7flowers-decor.ru/upload/1c_catalog/import_files/4606500368594.jpg</v>
      </c>
      <c r="F248" s="3">
        <v>4606500368594</v>
      </c>
      <c r="G248" s="4" t="s">
        <v>121</v>
      </c>
      <c r="H248" s="5" t="s">
        <v>20</v>
      </c>
      <c r="I248" s="3">
        <v>1</v>
      </c>
      <c r="J248" s="3">
        <v>8</v>
      </c>
      <c r="K248" s="15">
        <v>1114</v>
      </c>
      <c r="L248" s="18">
        <v>891.2</v>
      </c>
      <c r="M248" s="3"/>
    </row>
    <row r="249" spans="2:13" s="1" customFormat="1" ht="165.95" customHeight="1" x14ac:dyDescent="0.2">
      <c r="B249" s="3">
        <v>95</v>
      </c>
      <c r="C249" s="12" t="s">
        <v>8</v>
      </c>
      <c r="D249" s="13"/>
      <c r="E249" s="8" t="str">
        <f>HYPERLINK("http://7flowers-decor.ru/upload/1c_catalog/import_files/4606500368631.jpg")</f>
        <v>http://7flowers-decor.ru/upload/1c_catalog/import_files/4606500368631.jpg</v>
      </c>
      <c r="F249" s="3">
        <v>4606500368631</v>
      </c>
      <c r="G249" s="4" t="s">
        <v>105</v>
      </c>
      <c r="H249" s="5" t="s">
        <v>14</v>
      </c>
      <c r="I249" s="3">
        <v>1</v>
      </c>
      <c r="J249" s="3">
        <v>8</v>
      </c>
      <c r="K249" s="15">
        <v>1038</v>
      </c>
      <c r="L249" s="18">
        <v>830.4</v>
      </c>
      <c r="M249" s="3"/>
    </row>
    <row r="250" spans="2:13" s="1" customFormat="1" ht="165.95" customHeight="1" x14ac:dyDescent="0.2">
      <c r="B250" s="3">
        <v>297</v>
      </c>
      <c r="C250" s="12" t="s">
        <v>8</v>
      </c>
      <c r="D250" s="13"/>
      <c r="E250" s="8" t="str">
        <f>HYPERLINK("http://7flowers-decor.ru/upload/1c_catalog/import_files/4606500300631.jpg")</f>
        <v>http://7flowers-decor.ru/upload/1c_catalog/import_files/4606500300631.jpg</v>
      </c>
      <c r="F250" s="3">
        <v>4606500300631</v>
      </c>
      <c r="G250" s="4" t="s">
        <v>249</v>
      </c>
      <c r="H250" s="5" t="s">
        <v>10</v>
      </c>
      <c r="I250" s="3">
        <v>1</v>
      </c>
      <c r="J250" s="3">
        <v>8</v>
      </c>
      <c r="K250" s="15">
        <v>1065</v>
      </c>
      <c r="L250" s="18">
        <v>852</v>
      </c>
      <c r="M250" s="3"/>
    </row>
    <row r="251" spans="2:13" s="1" customFormat="1" ht="165.95" customHeight="1" x14ac:dyDescent="0.2">
      <c r="B251" s="3">
        <v>194</v>
      </c>
      <c r="C251" s="12" t="s">
        <v>8</v>
      </c>
      <c r="D251" s="13"/>
      <c r="E251" s="8" t="str">
        <f>HYPERLINK("http://7flowers-decor.ru/upload/1c_catalog/import_files/4606500300648.jpg")</f>
        <v>http://7flowers-decor.ru/upload/1c_catalog/import_files/4606500300648.jpg</v>
      </c>
      <c r="F251" s="3">
        <v>4606500300648</v>
      </c>
      <c r="G251" s="4" t="s">
        <v>182</v>
      </c>
      <c r="H251" s="5" t="s">
        <v>14</v>
      </c>
      <c r="I251" s="3">
        <v>1</v>
      </c>
      <c r="J251" s="3">
        <v>8</v>
      </c>
      <c r="K251" s="15">
        <v>1407</v>
      </c>
      <c r="L251" s="18">
        <v>1125.5999999999999</v>
      </c>
      <c r="M251" s="3"/>
    </row>
    <row r="252" spans="2:13" s="1" customFormat="1" ht="165.95" customHeight="1" x14ac:dyDescent="0.2">
      <c r="B252" s="3">
        <v>63</v>
      </c>
      <c r="C252" s="12" t="s">
        <v>8</v>
      </c>
      <c r="D252" s="13"/>
      <c r="E252" s="8" t="str">
        <f>HYPERLINK("http://7flowers-decor.ru/upload/1c_catalog/import_files/4606500285754.jpg")</f>
        <v>http://7flowers-decor.ru/upload/1c_catalog/import_files/4606500285754.jpg</v>
      </c>
      <c r="F252" s="3">
        <v>4606500285754</v>
      </c>
      <c r="G252" s="4" t="s">
        <v>75</v>
      </c>
      <c r="H252" s="5"/>
      <c r="I252" s="3">
        <v>1</v>
      </c>
      <c r="J252" s="3">
        <v>8</v>
      </c>
      <c r="K252" s="15">
        <v>1284</v>
      </c>
      <c r="L252" s="18">
        <v>1027.2</v>
      </c>
      <c r="M252" s="3"/>
    </row>
    <row r="253" spans="2:13" s="1" customFormat="1" ht="165.95" customHeight="1" x14ac:dyDescent="0.2">
      <c r="B253" s="3">
        <v>5</v>
      </c>
      <c r="C253" s="12" t="s">
        <v>8</v>
      </c>
      <c r="D253" s="13"/>
      <c r="E253" s="8" t="str">
        <f>HYPERLINK("http://7flowers-decor.ru/upload/1c_catalog/import_files/4606500397358.jpg")</f>
        <v>http://7flowers-decor.ru/upload/1c_catalog/import_files/4606500397358.jpg</v>
      </c>
      <c r="F253" s="3">
        <v>4606500397358</v>
      </c>
      <c r="G253" s="4" t="s">
        <v>16</v>
      </c>
      <c r="H253" s="5" t="s">
        <v>17</v>
      </c>
      <c r="I253" s="3">
        <v>1</v>
      </c>
      <c r="J253" s="3">
        <v>4</v>
      </c>
      <c r="K253" s="15">
        <v>1238</v>
      </c>
      <c r="L253" s="18">
        <f>K253*0.85</f>
        <v>1052.3</v>
      </c>
      <c r="M253" s="3"/>
    </row>
    <row r="254" spans="2:13" s="1" customFormat="1" ht="165.95" customHeight="1" x14ac:dyDescent="0.2">
      <c r="B254" s="3">
        <v>139</v>
      </c>
      <c r="C254" s="12" t="s">
        <v>8</v>
      </c>
      <c r="D254" s="13"/>
      <c r="E254" s="8" t="str">
        <f>HYPERLINK("http://7flowers-decor.ru/upload/1c_catalog/import_files/4606500285808.jpg")</f>
        <v>http://7flowers-decor.ru/upload/1c_catalog/import_files/4606500285808.jpg</v>
      </c>
      <c r="F254" s="3">
        <v>4606500285808</v>
      </c>
      <c r="G254" s="4" t="s">
        <v>140</v>
      </c>
      <c r="H254" s="5"/>
      <c r="I254" s="3">
        <v>1</v>
      </c>
      <c r="J254" s="3">
        <v>4</v>
      </c>
      <c r="K254" s="15">
        <v>1585</v>
      </c>
      <c r="L254" s="18">
        <v>1268</v>
      </c>
      <c r="M254" s="3"/>
    </row>
    <row r="255" spans="2:13" s="1" customFormat="1" ht="165.95" customHeight="1" x14ac:dyDescent="0.2">
      <c r="B255" s="3">
        <v>111</v>
      </c>
      <c r="C255" s="12" t="s">
        <v>8</v>
      </c>
      <c r="D255" s="13"/>
      <c r="E255" s="8" t="str">
        <f>HYPERLINK("http://7flowers-decor.ru/upload/1c_catalog/import_files/4606500241347.jpg")</f>
        <v>http://7flowers-decor.ru/upload/1c_catalog/import_files/4606500241347.jpg</v>
      </c>
      <c r="F255" s="3">
        <v>4606500241347</v>
      </c>
      <c r="G255" s="4" t="s">
        <v>117</v>
      </c>
      <c r="H255" s="5"/>
      <c r="I255" s="3">
        <v>1</v>
      </c>
      <c r="J255" s="3">
        <v>72</v>
      </c>
      <c r="K255" s="15">
        <v>212</v>
      </c>
      <c r="L255" s="18">
        <f>K255*0.85</f>
        <v>180.2</v>
      </c>
      <c r="M255" s="3"/>
    </row>
    <row r="256" spans="2:13" s="1" customFormat="1" ht="165.95" customHeight="1" x14ac:dyDescent="0.2">
      <c r="B256" s="3">
        <v>16</v>
      </c>
      <c r="C256" s="12" t="s">
        <v>8</v>
      </c>
      <c r="D256" s="13"/>
      <c r="E256" s="8" t="str">
        <f>HYPERLINK("http://7flowers-decor.ru/upload/1c_catalog/import_files/4606500216949.jpg")</f>
        <v>http://7flowers-decor.ru/upload/1c_catalog/import_files/4606500216949.jpg</v>
      </c>
      <c r="F256" s="3">
        <v>4606500216949</v>
      </c>
      <c r="G256" s="4" t="s">
        <v>30</v>
      </c>
      <c r="H256" s="5" t="s">
        <v>14</v>
      </c>
      <c r="I256" s="3">
        <v>1</v>
      </c>
      <c r="J256" s="3">
        <v>32</v>
      </c>
      <c r="K256" s="15">
        <v>283</v>
      </c>
      <c r="L256" s="18">
        <f>K256*0.85</f>
        <v>240.54999999999998</v>
      </c>
      <c r="M256" s="3"/>
    </row>
    <row r="257" spans="2:13" s="1" customFormat="1" ht="165.95" customHeight="1" x14ac:dyDescent="0.2">
      <c r="B257" s="3">
        <v>160</v>
      </c>
      <c r="C257" s="12" t="s">
        <v>8</v>
      </c>
      <c r="D257" s="13"/>
      <c r="E257" s="8" t="str">
        <f>HYPERLINK("http://7flowers-decor.ru/upload/1c_catalog/import_files/4606500300655.jpg")</f>
        <v>http://7flowers-decor.ru/upload/1c_catalog/import_files/4606500300655.jpg</v>
      </c>
      <c r="F257" s="3">
        <v>4606500300655</v>
      </c>
      <c r="G257" s="4" t="s">
        <v>156</v>
      </c>
      <c r="H257" s="5"/>
      <c r="I257" s="3">
        <v>1</v>
      </c>
      <c r="J257" s="3">
        <v>36</v>
      </c>
      <c r="K257" s="15">
        <v>293</v>
      </c>
      <c r="L257" s="18">
        <v>234.4</v>
      </c>
      <c r="M257" s="3"/>
    </row>
    <row r="258" spans="2:13" s="1" customFormat="1" ht="165.95" customHeight="1" x14ac:dyDescent="0.2">
      <c r="B258" s="3">
        <v>42</v>
      </c>
      <c r="C258" s="12" t="s">
        <v>8</v>
      </c>
      <c r="D258" s="13"/>
      <c r="E258" s="8" t="str">
        <f>HYPERLINK("http://7flowers-decor.ru/upload/1c_catalog/import_files/4606500285914.jpg")</f>
        <v>http://7flowers-decor.ru/upload/1c_catalog/import_files/4606500285914.jpg</v>
      </c>
      <c r="F258" s="3">
        <v>4606500285914</v>
      </c>
      <c r="G258" s="4" t="s">
        <v>58</v>
      </c>
      <c r="H258" s="5" t="s">
        <v>14</v>
      </c>
      <c r="I258" s="3">
        <v>1</v>
      </c>
      <c r="J258" s="3">
        <v>18</v>
      </c>
      <c r="K258" s="15">
        <v>195</v>
      </c>
      <c r="L258" s="18">
        <v>195</v>
      </c>
      <c r="M258" s="3"/>
    </row>
    <row r="259" spans="2:13" s="1" customFormat="1" ht="165.95" customHeight="1" x14ac:dyDescent="0.2">
      <c r="B259" s="3">
        <v>193</v>
      </c>
      <c r="C259" s="12" t="s">
        <v>8</v>
      </c>
      <c r="D259" s="13"/>
      <c r="E259" s="8" t="str">
        <f>HYPERLINK("http://7flowers-decor.ru/upload/1c_catalog/import_files/4606500368655.jpg")</f>
        <v>http://7flowers-decor.ru/upload/1c_catalog/import_files/4606500368655.jpg</v>
      </c>
      <c r="F259" s="3">
        <v>4606500368655</v>
      </c>
      <c r="G259" s="4" t="s">
        <v>181</v>
      </c>
      <c r="H259" s="5" t="s">
        <v>20</v>
      </c>
      <c r="I259" s="3">
        <v>1</v>
      </c>
      <c r="J259" s="3">
        <v>36</v>
      </c>
      <c r="K259" s="15">
        <v>314</v>
      </c>
      <c r="L259" s="18">
        <f t="shared" ref="L259" si="10">K259*0.85</f>
        <v>266.89999999999998</v>
      </c>
      <c r="M259" s="3"/>
    </row>
    <row r="260" spans="2:13" s="1" customFormat="1" ht="165.95" customHeight="1" x14ac:dyDescent="0.2">
      <c r="B260" s="3">
        <v>243</v>
      </c>
      <c r="C260" s="12" t="s">
        <v>8</v>
      </c>
      <c r="D260" s="13"/>
      <c r="E260" s="8" t="str">
        <f>HYPERLINK("http://7flowers-decor.ru/upload/1c_catalog/import_files/4606500186297.jpg")</f>
        <v>http://7flowers-decor.ru/upload/1c_catalog/import_files/4606500186297.jpg</v>
      </c>
      <c r="F260" s="3">
        <v>4606500186297</v>
      </c>
      <c r="G260" s="4" t="s">
        <v>181</v>
      </c>
      <c r="H260" s="5" t="s">
        <v>14</v>
      </c>
      <c r="I260" s="3">
        <v>1</v>
      </c>
      <c r="J260" s="3">
        <v>36</v>
      </c>
      <c r="K260" s="15">
        <v>211</v>
      </c>
      <c r="L260" s="18">
        <v>211</v>
      </c>
      <c r="M260" s="3"/>
    </row>
    <row r="261" spans="2:13" s="1" customFormat="1" ht="165.95" customHeight="1" x14ac:dyDescent="0.2">
      <c r="B261" s="3">
        <v>34</v>
      </c>
      <c r="C261" s="12" t="s">
        <v>8</v>
      </c>
      <c r="D261" s="13"/>
      <c r="E261" s="8" t="str">
        <f>HYPERLINK("http://7flowers-decor.ru/upload/1c_catalog/import_files/4606500312610.jpg")</f>
        <v>http://7flowers-decor.ru/upload/1c_catalog/import_files/4606500312610.jpg</v>
      </c>
      <c r="F261" s="3">
        <v>4606500312610</v>
      </c>
      <c r="G261" s="4" t="s">
        <v>50</v>
      </c>
      <c r="H261" s="5" t="s">
        <v>14</v>
      </c>
      <c r="I261" s="3">
        <v>1</v>
      </c>
      <c r="J261" s="3">
        <v>21</v>
      </c>
      <c r="K261" s="15">
        <v>355</v>
      </c>
      <c r="L261" s="18">
        <v>284</v>
      </c>
      <c r="M261" s="3"/>
    </row>
    <row r="262" spans="2:13" s="1" customFormat="1" ht="165.95" customHeight="1" x14ac:dyDescent="0.2">
      <c r="B262" s="3">
        <v>96</v>
      </c>
      <c r="C262" s="12" t="s">
        <v>8</v>
      </c>
      <c r="D262" s="13"/>
      <c r="E262" s="8" t="str">
        <f>HYPERLINK("http://7flowers-decor.ru/upload/1c_catalog/import_files/4606500325702.jpg")</f>
        <v>http://7flowers-decor.ru/upload/1c_catalog/import_files/4606500325702.jpg</v>
      </c>
      <c r="F262" s="3">
        <v>4606500325702</v>
      </c>
      <c r="G262" s="4" t="s">
        <v>106</v>
      </c>
      <c r="H262" s="5" t="s">
        <v>14</v>
      </c>
      <c r="I262" s="3">
        <v>1</v>
      </c>
      <c r="J262" s="3">
        <v>16</v>
      </c>
      <c r="K262" s="15">
        <v>257</v>
      </c>
      <c r="L262" s="18">
        <f>K262*0.85</f>
        <v>218.45</v>
      </c>
      <c r="M262" s="3"/>
    </row>
    <row r="263" spans="2:13" s="1" customFormat="1" ht="165.95" customHeight="1" x14ac:dyDescent="0.2">
      <c r="B263" s="3">
        <v>128</v>
      </c>
      <c r="C263" s="12" t="s">
        <v>8</v>
      </c>
      <c r="D263" s="13"/>
      <c r="E263" s="8" t="str">
        <f>HYPERLINK("http://7flowers-decor.ru/upload/1c_catalog/import_files/4606500186303.jpg")</f>
        <v>http://7flowers-decor.ru/upload/1c_catalog/import_files/4606500186303.jpg</v>
      </c>
      <c r="F263" s="3">
        <v>4606500186303</v>
      </c>
      <c r="G263" s="4" t="s">
        <v>133</v>
      </c>
      <c r="H263" s="5" t="s">
        <v>14</v>
      </c>
      <c r="I263" s="3">
        <v>1</v>
      </c>
      <c r="J263" s="3">
        <v>24</v>
      </c>
      <c r="K263" s="15">
        <v>492</v>
      </c>
      <c r="L263" s="18">
        <v>393.6</v>
      </c>
      <c r="M263" s="3"/>
    </row>
    <row r="264" spans="2:13" s="1" customFormat="1" ht="165.95" customHeight="1" x14ac:dyDescent="0.2">
      <c r="B264" s="3">
        <v>293</v>
      </c>
      <c r="C264" s="12" t="s">
        <v>8</v>
      </c>
      <c r="D264" s="13"/>
      <c r="E264" s="8" t="str">
        <f>HYPERLINK("http://7flowers-decor.ru/upload/1c_catalog/import_files/4606500241187.jpg")</f>
        <v>http://7flowers-decor.ru/upload/1c_catalog/import_files/4606500241187.jpg</v>
      </c>
      <c r="F264" s="3">
        <v>4606500241187</v>
      </c>
      <c r="G264" s="4" t="s">
        <v>247</v>
      </c>
      <c r="H264" s="5" t="s">
        <v>17</v>
      </c>
      <c r="I264" s="3">
        <v>1</v>
      </c>
      <c r="J264" s="3">
        <v>8</v>
      </c>
      <c r="K264" s="15">
        <v>505</v>
      </c>
      <c r="L264" s="18">
        <f>K264*0.85</f>
        <v>429.25</v>
      </c>
      <c r="M264" s="3"/>
    </row>
    <row r="265" spans="2:13" s="1" customFormat="1" ht="165.95" customHeight="1" x14ac:dyDescent="0.2">
      <c r="B265" s="3">
        <v>233</v>
      </c>
      <c r="C265" s="12" t="s">
        <v>8</v>
      </c>
      <c r="D265" s="13"/>
      <c r="E265" s="8" t="str">
        <f>HYPERLINK("http://7flowers-decor.ru/upload/1c_catalog/import_files/4606500361908.jpg")</f>
        <v>http://7flowers-decor.ru/upload/1c_catalog/import_files/4606500361908.jpg</v>
      </c>
      <c r="F265" s="3">
        <v>4606500361908</v>
      </c>
      <c r="G265" s="4" t="s">
        <v>206</v>
      </c>
      <c r="H265" s="5" t="s">
        <v>14</v>
      </c>
      <c r="I265" s="3">
        <v>1</v>
      </c>
      <c r="J265" s="3">
        <v>12</v>
      </c>
      <c r="K265" s="15">
        <v>378</v>
      </c>
      <c r="L265" s="18">
        <f>K265*0.85</f>
        <v>321.3</v>
      </c>
      <c r="M265" s="3"/>
    </row>
    <row r="266" spans="2:13" s="1" customFormat="1" ht="165.95" customHeight="1" x14ac:dyDescent="0.2">
      <c r="B266" s="3">
        <v>147</v>
      </c>
      <c r="C266" s="12" t="s">
        <v>8</v>
      </c>
      <c r="D266" s="13"/>
      <c r="E266" s="8" t="str">
        <f>HYPERLINK("http://7flowers-decor.ru/upload/1c_catalog/import_files/4606500148721.jpg")</f>
        <v>http://7flowers-decor.ru/upload/1c_catalog/import_files/4606500148721.jpg</v>
      </c>
      <c r="F266" s="3">
        <v>4606500148721</v>
      </c>
      <c r="G266" s="4" t="s">
        <v>148</v>
      </c>
      <c r="H266" s="5" t="s">
        <v>14</v>
      </c>
      <c r="I266" s="3">
        <v>1</v>
      </c>
      <c r="J266" s="3">
        <v>21</v>
      </c>
      <c r="K266" s="15">
        <v>391</v>
      </c>
      <c r="L266" s="18">
        <v>312.8</v>
      </c>
      <c r="M266" s="3"/>
    </row>
    <row r="267" spans="2:13" s="1" customFormat="1" ht="165.95" customHeight="1" x14ac:dyDescent="0.2">
      <c r="B267" s="3">
        <v>98</v>
      </c>
      <c r="C267" s="12" t="s">
        <v>8</v>
      </c>
      <c r="D267" s="13"/>
      <c r="E267" s="8" t="str">
        <f>HYPERLINK("http://7flowers-decor.ru/upload/1c_catalog/import_files/4606500361922.jpg")</f>
        <v>http://7flowers-decor.ru/upload/1c_catalog/import_files/4606500361922.jpg</v>
      </c>
      <c r="F267" s="3">
        <v>4606500361922</v>
      </c>
      <c r="G267" s="4" t="s">
        <v>107</v>
      </c>
      <c r="H267" s="5" t="s">
        <v>10</v>
      </c>
      <c r="I267" s="3">
        <v>1</v>
      </c>
      <c r="J267" s="3">
        <v>24</v>
      </c>
      <c r="K267" s="15">
        <v>380</v>
      </c>
      <c r="L267" s="18">
        <f>K267*0.85</f>
        <v>323</v>
      </c>
      <c r="M267" s="3"/>
    </row>
    <row r="268" spans="2:13" s="1" customFormat="1" ht="165.95" customHeight="1" x14ac:dyDescent="0.2">
      <c r="B268" s="3">
        <v>144</v>
      </c>
      <c r="C268" s="12" t="s">
        <v>8</v>
      </c>
      <c r="D268" s="13"/>
      <c r="E268" s="8" t="str">
        <f>HYPERLINK("http://7flowers-decor.ru/upload/1c_catalog/import_files/4606500361915.jpg")</f>
        <v>http://7flowers-decor.ru/upload/1c_catalog/import_files/4606500361915.jpg</v>
      </c>
      <c r="F268" s="3">
        <v>4606500361915</v>
      </c>
      <c r="G268" s="4" t="s">
        <v>144</v>
      </c>
      <c r="H268" s="5" t="s">
        <v>14</v>
      </c>
      <c r="I268" s="3">
        <v>1</v>
      </c>
      <c r="J268" s="3">
        <v>16</v>
      </c>
      <c r="K268" s="15">
        <v>363</v>
      </c>
      <c r="L268" s="18">
        <f t="shared" ref="L268:L292" si="11">K268*0.85</f>
        <v>308.55</v>
      </c>
      <c r="M268" s="3"/>
    </row>
    <row r="269" spans="2:13" s="1" customFormat="1" ht="165.95" customHeight="1" x14ac:dyDescent="0.2">
      <c r="B269" s="3">
        <v>61</v>
      </c>
      <c r="C269" s="12" t="s">
        <v>8</v>
      </c>
      <c r="D269" s="13"/>
      <c r="E269" s="8" t="str">
        <f>HYPERLINK("http://7flowers-decor.ru/upload/1c_catalog/import_files/4606500241293.jpg")</f>
        <v>http://7flowers-decor.ru/upload/1c_catalog/import_files/4606500241293.jpg</v>
      </c>
      <c r="F269" s="3">
        <v>4606500241293</v>
      </c>
      <c r="G269" s="4" t="s">
        <v>73</v>
      </c>
      <c r="H269" s="5" t="s">
        <v>14</v>
      </c>
      <c r="I269" s="3">
        <v>1</v>
      </c>
      <c r="J269" s="3">
        <v>12</v>
      </c>
      <c r="K269" s="15">
        <v>336</v>
      </c>
      <c r="L269" s="18">
        <v>336</v>
      </c>
      <c r="M269" s="3"/>
    </row>
    <row r="270" spans="2:13" s="1" customFormat="1" ht="165.95" customHeight="1" x14ac:dyDescent="0.2">
      <c r="B270" s="3">
        <v>66</v>
      </c>
      <c r="C270" s="12" t="s">
        <v>8</v>
      </c>
      <c r="D270" s="13"/>
      <c r="E270" s="8" t="str">
        <f>HYPERLINK("http://7flowers-decor.ru/upload/1c_catalog/import_files/4606500283798.jpg")</f>
        <v>http://7flowers-decor.ru/upload/1c_catalog/import_files/4606500283798.jpg</v>
      </c>
      <c r="F270" s="3">
        <v>4606500283798</v>
      </c>
      <c r="G270" s="4" t="s">
        <v>78</v>
      </c>
      <c r="H270" s="5" t="s">
        <v>20</v>
      </c>
      <c r="I270" s="3">
        <v>1</v>
      </c>
      <c r="J270" s="3">
        <v>8</v>
      </c>
      <c r="K270" s="15">
        <v>548</v>
      </c>
      <c r="L270" s="18">
        <f t="shared" si="11"/>
        <v>465.8</v>
      </c>
      <c r="M270" s="3"/>
    </row>
    <row r="271" spans="2:13" s="1" customFormat="1" ht="165.95" customHeight="1" x14ac:dyDescent="0.2">
      <c r="B271" s="3">
        <v>97</v>
      </c>
      <c r="C271" s="12" t="s">
        <v>8</v>
      </c>
      <c r="D271" s="13"/>
      <c r="E271" s="8" t="str">
        <f>HYPERLINK("http://7flowers-decor.ru/upload/1c_catalog/import_files/4606500283804.jpg")</f>
        <v>http://7flowers-decor.ru/upload/1c_catalog/import_files/4606500283804.jpg</v>
      </c>
      <c r="F271" s="3">
        <v>4606500283804</v>
      </c>
      <c r="G271" s="4" t="s">
        <v>78</v>
      </c>
      <c r="H271" s="5" t="s">
        <v>20</v>
      </c>
      <c r="I271" s="3">
        <v>1</v>
      </c>
      <c r="J271" s="3">
        <v>8</v>
      </c>
      <c r="K271" s="15">
        <v>548</v>
      </c>
      <c r="L271" s="18">
        <f t="shared" si="11"/>
        <v>465.8</v>
      </c>
      <c r="M271" s="3"/>
    </row>
    <row r="272" spans="2:13" s="1" customFormat="1" ht="165.95" customHeight="1" x14ac:dyDescent="0.2">
      <c r="B272" s="3">
        <v>165</v>
      </c>
      <c r="C272" s="12" t="s">
        <v>8</v>
      </c>
      <c r="D272" s="13"/>
      <c r="E272" s="8" t="str">
        <f>HYPERLINK("http://7flowers-decor.ru/upload/1c_catalog/import_files/4606500283781.jpg")</f>
        <v>http://7flowers-decor.ru/upload/1c_catalog/import_files/4606500283781.jpg</v>
      </c>
      <c r="F272" s="3">
        <v>4606500283781</v>
      </c>
      <c r="G272" s="4" t="s">
        <v>78</v>
      </c>
      <c r="H272" s="5" t="s">
        <v>20</v>
      </c>
      <c r="I272" s="3">
        <v>1</v>
      </c>
      <c r="J272" s="3">
        <v>8</v>
      </c>
      <c r="K272" s="15">
        <v>548</v>
      </c>
      <c r="L272" s="18">
        <f t="shared" si="11"/>
        <v>465.8</v>
      </c>
      <c r="M272" s="3"/>
    </row>
    <row r="273" spans="2:13" s="1" customFormat="1" ht="165.95" customHeight="1" x14ac:dyDescent="0.2">
      <c r="B273" s="3">
        <v>315</v>
      </c>
      <c r="C273" s="12" t="s">
        <v>8</v>
      </c>
      <c r="D273" s="13"/>
      <c r="E273" s="8" t="str">
        <f>HYPERLINK("http://7flowers-decor.ru/upload/1c_catalog/import_files/4606500361786.jpg")</f>
        <v>http://7flowers-decor.ru/upload/1c_catalog/import_files/4606500361786.jpg</v>
      </c>
      <c r="F273" s="3">
        <v>4606500361786</v>
      </c>
      <c r="G273" s="4" t="s">
        <v>78</v>
      </c>
      <c r="H273" s="5"/>
      <c r="I273" s="3">
        <v>1</v>
      </c>
      <c r="J273" s="3">
        <v>8</v>
      </c>
      <c r="K273" s="15">
        <v>548</v>
      </c>
      <c r="L273" s="18">
        <f t="shared" si="11"/>
        <v>465.8</v>
      </c>
      <c r="M273" s="3"/>
    </row>
    <row r="274" spans="2:13" s="1" customFormat="1" ht="165.95" customHeight="1" x14ac:dyDescent="0.2">
      <c r="B274" s="3">
        <v>30</v>
      </c>
      <c r="C274" s="12" t="s">
        <v>8</v>
      </c>
      <c r="D274" s="13"/>
      <c r="E274" s="8" t="str">
        <f>HYPERLINK("http://7flowers-decor.ru/upload/1c_catalog/import_files/4606500241361.jpg")</f>
        <v>http://7flowers-decor.ru/upload/1c_catalog/import_files/4606500241361.jpg</v>
      </c>
      <c r="F274" s="3">
        <v>4606500241361</v>
      </c>
      <c r="G274" s="4" t="s">
        <v>45</v>
      </c>
      <c r="H274" s="5" t="s">
        <v>14</v>
      </c>
      <c r="I274" s="3">
        <v>1</v>
      </c>
      <c r="J274" s="3">
        <v>8</v>
      </c>
      <c r="K274" s="15">
        <v>483</v>
      </c>
      <c r="L274" s="18">
        <v>483</v>
      </c>
      <c r="M274" s="3"/>
    </row>
    <row r="275" spans="2:13" s="1" customFormat="1" ht="165.95" customHeight="1" x14ac:dyDescent="0.2">
      <c r="B275" s="3">
        <v>105</v>
      </c>
      <c r="C275" s="12" t="s">
        <v>8</v>
      </c>
      <c r="D275" s="13"/>
      <c r="E275" s="8" t="str">
        <f>HYPERLINK("http://7flowers-decor.ru/upload/1c_catalog/import_files/4606500323708.jpg")</f>
        <v>http://7flowers-decor.ru/upload/1c_catalog/import_files/4606500323708.jpg</v>
      </c>
      <c r="F275" s="3">
        <v>4606500323708</v>
      </c>
      <c r="G275" s="4" t="s">
        <v>115</v>
      </c>
      <c r="H275" s="5" t="s">
        <v>14</v>
      </c>
      <c r="I275" s="3">
        <v>1</v>
      </c>
      <c r="J275" s="3">
        <v>12</v>
      </c>
      <c r="K275" s="15">
        <v>377</v>
      </c>
      <c r="L275" s="18">
        <v>377</v>
      </c>
      <c r="M275" s="3"/>
    </row>
    <row r="276" spans="2:13" s="1" customFormat="1" ht="165.95" customHeight="1" x14ac:dyDescent="0.2">
      <c r="B276" s="3">
        <v>137</v>
      </c>
      <c r="C276" s="12" t="s">
        <v>8</v>
      </c>
      <c r="D276" s="13"/>
      <c r="E276" s="8" t="str">
        <f>HYPERLINK("http://7flowers-decor.ru/upload/1c_catalog/import_files/4606500318841.jpg")</f>
        <v>http://7flowers-decor.ru/upload/1c_catalog/import_files/4606500318841.jpg</v>
      </c>
      <c r="F276" s="3">
        <v>4606500318841</v>
      </c>
      <c r="G276" s="4" t="s">
        <v>115</v>
      </c>
      <c r="H276" s="5" t="s">
        <v>20</v>
      </c>
      <c r="I276" s="3">
        <v>1</v>
      </c>
      <c r="J276" s="3">
        <v>12</v>
      </c>
      <c r="K276" s="15">
        <v>538</v>
      </c>
      <c r="L276" s="18">
        <f t="shared" si="11"/>
        <v>457.3</v>
      </c>
      <c r="M276" s="3"/>
    </row>
    <row r="277" spans="2:13" s="1" customFormat="1" ht="165.95" customHeight="1" x14ac:dyDescent="0.2">
      <c r="B277" s="3">
        <v>170</v>
      </c>
      <c r="C277" s="12" t="s">
        <v>8</v>
      </c>
      <c r="D277" s="13"/>
      <c r="E277" s="8" t="str">
        <f>HYPERLINK("http://7flowers-decor.ru/upload/1c_catalog/import_files/4606500318858.jpg")</f>
        <v>http://7flowers-decor.ru/upload/1c_catalog/import_files/4606500318858.jpg</v>
      </c>
      <c r="F277" s="3">
        <v>4606500318858</v>
      </c>
      <c r="G277" s="4" t="s">
        <v>115</v>
      </c>
      <c r="H277" s="5" t="s">
        <v>10</v>
      </c>
      <c r="I277" s="3">
        <v>1</v>
      </c>
      <c r="J277" s="3">
        <v>12</v>
      </c>
      <c r="K277" s="15">
        <v>538</v>
      </c>
      <c r="L277" s="18">
        <f t="shared" si="11"/>
        <v>457.3</v>
      </c>
      <c r="M277" s="3"/>
    </row>
    <row r="278" spans="2:13" s="1" customFormat="1" ht="165.95" customHeight="1" x14ac:dyDescent="0.2">
      <c r="B278" s="3">
        <v>39</v>
      </c>
      <c r="C278" s="12" t="s">
        <v>8</v>
      </c>
      <c r="D278" s="13"/>
      <c r="E278" s="8" t="str">
        <f>HYPERLINK("http://7flowers-decor.ru/upload/1c_catalog/import_files/4606500318834.jpg")</f>
        <v>http://7flowers-decor.ru/upload/1c_catalog/import_files/4606500318834.jpg</v>
      </c>
      <c r="F278" s="3">
        <v>4606500318834</v>
      </c>
      <c r="G278" s="4" t="s">
        <v>55</v>
      </c>
      <c r="H278" s="5" t="s">
        <v>10</v>
      </c>
      <c r="I278" s="3">
        <v>1</v>
      </c>
      <c r="J278" s="3">
        <v>16</v>
      </c>
      <c r="K278" s="15">
        <v>508</v>
      </c>
      <c r="L278" s="18">
        <f t="shared" si="11"/>
        <v>431.8</v>
      </c>
      <c r="M278" s="3"/>
    </row>
    <row r="279" spans="2:13" s="1" customFormat="1" ht="165.95" customHeight="1" x14ac:dyDescent="0.2">
      <c r="B279" s="3">
        <v>108</v>
      </c>
      <c r="C279" s="12" t="s">
        <v>8</v>
      </c>
      <c r="D279" s="13"/>
      <c r="E279" s="8" t="str">
        <f>HYPERLINK("http://7flowers-decor.ru/upload/1c_catalog/import_files/4606500318827.jpg")</f>
        <v>http://7flowers-decor.ru/upload/1c_catalog/import_files/4606500318827.jpg</v>
      </c>
      <c r="F279" s="3">
        <v>4606500318827</v>
      </c>
      <c r="G279" s="4" t="s">
        <v>55</v>
      </c>
      <c r="H279" s="5" t="s">
        <v>20</v>
      </c>
      <c r="I279" s="3">
        <v>1</v>
      </c>
      <c r="J279" s="3">
        <v>16</v>
      </c>
      <c r="K279" s="15">
        <v>508</v>
      </c>
      <c r="L279" s="18">
        <f t="shared" si="11"/>
        <v>431.8</v>
      </c>
      <c r="M279" s="3"/>
    </row>
    <row r="280" spans="2:13" s="1" customFormat="1" ht="165.95" customHeight="1" x14ac:dyDescent="0.2">
      <c r="B280" s="3">
        <v>213</v>
      </c>
      <c r="C280" s="12" t="s">
        <v>8</v>
      </c>
      <c r="D280" s="13"/>
      <c r="E280" s="8" t="str">
        <f>HYPERLINK("http://7flowers-decor.ru/upload/1c_catalog/import_files/4606500325719.jpg")</f>
        <v>http://7flowers-decor.ru/upload/1c_catalog/import_files/4606500325719.jpg</v>
      </c>
      <c r="F280" s="3">
        <v>4606500325719</v>
      </c>
      <c r="G280" s="4" t="s">
        <v>55</v>
      </c>
      <c r="H280" s="5" t="s">
        <v>14</v>
      </c>
      <c r="I280" s="3">
        <v>1</v>
      </c>
      <c r="J280" s="3">
        <v>16</v>
      </c>
      <c r="K280" s="15">
        <v>508</v>
      </c>
      <c r="L280" s="18">
        <f t="shared" si="11"/>
        <v>431.8</v>
      </c>
      <c r="M280" s="3"/>
    </row>
    <row r="281" spans="2:13" s="1" customFormat="1" ht="165.95" customHeight="1" x14ac:dyDescent="0.2">
      <c r="B281" s="3">
        <v>306</v>
      </c>
      <c r="C281" s="12" t="s">
        <v>8</v>
      </c>
      <c r="D281" s="13"/>
      <c r="E281" s="8" t="str">
        <f>HYPERLINK("http://7flowers-decor.ru/upload/1c_catalog/import_files/4606500216925.jpg")</f>
        <v>http://7flowers-decor.ru/upload/1c_catalog/import_files/4606500216925.jpg</v>
      </c>
      <c r="F281" s="3">
        <v>4606500216925</v>
      </c>
      <c r="G281" s="4" t="s">
        <v>254</v>
      </c>
      <c r="H281" s="5" t="s">
        <v>20</v>
      </c>
      <c r="I281" s="3">
        <v>1</v>
      </c>
      <c r="J281" s="3">
        <v>8</v>
      </c>
      <c r="K281" s="15">
        <v>539</v>
      </c>
      <c r="L281" s="18">
        <f t="shared" si="11"/>
        <v>458.15</v>
      </c>
      <c r="M281" s="3"/>
    </row>
    <row r="282" spans="2:13" s="1" customFormat="1" ht="165.95" customHeight="1" x14ac:dyDescent="0.2">
      <c r="B282" s="3">
        <v>47</v>
      </c>
      <c r="C282" s="12" t="s">
        <v>8</v>
      </c>
      <c r="D282" s="13"/>
      <c r="E282" s="8" t="str">
        <f>HYPERLINK("http://7flowers-decor.ru/upload/1c_catalog/import_files/4606500283873.jpg")</f>
        <v>http://7flowers-decor.ru/upload/1c_catalog/import_files/4606500283873.jpg</v>
      </c>
      <c r="F282" s="3">
        <v>4606500283873</v>
      </c>
      <c r="G282" s="4" t="s">
        <v>63</v>
      </c>
      <c r="H282" s="5" t="s">
        <v>10</v>
      </c>
      <c r="I282" s="3">
        <v>1</v>
      </c>
      <c r="J282" s="3">
        <v>8</v>
      </c>
      <c r="K282" s="15">
        <v>927</v>
      </c>
      <c r="L282" s="18">
        <f t="shared" si="11"/>
        <v>787.94999999999993</v>
      </c>
      <c r="M282" s="3"/>
    </row>
    <row r="283" spans="2:13" s="1" customFormat="1" ht="165.95" customHeight="1" x14ac:dyDescent="0.2">
      <c r="B283" s="3">
        <v>92</v>
      </c>
      <c r="C283" s="12" t="s">
        <v>8</v>
      </c>
      <c r="D283" s="13"/>
      <c r="E283" s="8" t="str">
        <f>HYPERLINK("http://7flowers-decor.ru/upload/1c_catalog/import_files/4606500300495.jpg")</f>
        <v>http://7flowers-decor.ru/upload/1c_catalog/import_files/4606500300495.jpg</v>
      </c>
      <c r="F283" s="3">
        <v>4606500300495</v>
      </c>
      <c r="G283" s="4" t="s">
        <v>103</v>
      </c>
      <c r="H283" s="5" t="s">
        <v>14</v>
      </c>
      <c r="I283" s="3">
        <v>1</v>
      </c>
      <c r="J283" s="3">
        <v>8</v>
      </c>
      <c r="K283" s="15">
        <v>651</v>
      </c>
      <c r="L283" s="18">
        <f t="shared" si="11"/>
        <v>553.35</v>
      </c>
      <c r="M283" s="3"/>
    </row>
    <row r="284" spans="2:13" s="1" customFormat="1" ht="165.95" customHeight="1" x14ac:dyDescent="0.2">
      <c r="B284" s="3">
        <v>240</v>
      </c>
      <c r="C284" s="12" t="s">
        <v>8</v>
      </c>
      <c r="D284" s="13"/>
      <c r="E284" s="8" t="str">
        <f>HYPERLINK("http://7flowers-decor.ru/upload/1c_catalog/import_files/4606500241217.jpg")</f>
        <v>http://7flowers-decor.ru/upload/1c_catalog/import_files/4606500241217.jpg</v>
      </c>
      <c r="F284" s="3">
        <v>4606500241217</v>
      </c>
      <c r="G284" s="4" t="s">
        <v>211</v>
      </c>
      <c r="H284" s="5" t="s">
        <v>17</v>
      </c>
      <c r="I284" s="3">
        <v>1</v>
      </c>
      <c r="J284" s="3">
        <v>6</v>
      </c>
      <c r="K284" s="15">
        <v>814</v>
      </c>
      <c r="L284" s="18">
        <f t="shared" si="11"/>
        <v>691.9</v>
      </c>
      <c r="M284" s="3"/>
    </row>
    <row r="285" spans="2:13" s="1" customFormat="1" ht="165.95" customHeight="1" x14ac:dyDescent="0.2">
      <c r="B285" s="3">
        <v>93</v>
      </c>
      <c r="C285" s="12" t="s">
        <v>8</v>
      </c>
      <c r="D285" s="13"/>
      <c r="E285" s="8" t="str">
        <f>HYPERLINK("http://7flowers-decor.ru/upload/1c_catalog/import_files/4606500241286.jpg")</f>
        <v>http://7flowers-decor.ru/upload/1c_catalog/import_files/4606500241286.jpg</v>
      </c>
      <c r="F285" s="3">
        <v>4606500241286</v>
      </c>
      <c r="G285" s="4" t="s">
        <v>104</v>
      </c>
      <c r="H285" s="5" t="s">
        <v>14</v>
      </c>
      <c r="I285" s="3">
        <v>1</v>
      </c>
      <c r="J285" s="3">
        <v>8</v>
      </c>
      <c r="K285" s="15">
        <v>902</v>
      </c>
      <c r="L285" s="18">
        <f t="shared" si="11"/>
        <v>766.69999999999993</v>
      </c>
      <c r="M285" s="3"/>
    </row>
    <row r="286" spans="2:13" s="1" customFormat="1" ht="165.95" customHeight="1" x14ac:dyDescent="0.2">
      <c r="B286" s="3">
        <v>79</v>
      </c>
      <c r="C286" s="12" t="s">
        <v>8</v>
      </c>
      <c r="D286" s="13"/>
      <c r="E286" s="8" t="str">
        <f>HYPERLINK("http://7flowers-decor.ru/upload/1c_catalog/import_files/4606500319015.jpg")</f>
        <v>http://7flowers-decor.ru/upload/1c_catalog/import_files/4606500319015.jpg</v>
      </c>
      <c r="F286" s="3">
        <v>4606500319015</v>
      </c>
      <c r="G286" s="4" t="s">
        <v>91</v>
      </c>
      <c r="H286" s="5" t="s">
        <v>20</v>
      </c>
      <c r="I286" s="3">
        <v>1</v>
      </c>
      <c r="J286" s="3">
        <v>8</v>
      </c>
      <c r="K286" s="15">
        <v>773</v>
      </c>
      <c r="L286" s="18">
        <f t="shared" si="11"/>
        <v>657.05</v>
      </c>
      <c r="M286" s="3"/>
    </row>
    <row r="287" spans="2:13" s="1" customFormat="1" ht="165.95" customHeight="1" x14ac:dyDescent="0.2">
      <c r="B287" s="3">
        <v>158</v>
      </c>
      <c r="C287" s="12" t="s">
        <v>8</v>
      </c>
      <c r="D287" s="13"/>
      <c r="E287" s="8" t="str">
        <f>HYPERLINK("http://7flowers-decor.ru/upload/1c_catalog/import_files/4606500450022.jpg")</f>
        <v>http://7flowers-decor.ru/upload/1c_catalog/import_files/4606500450022.jpg</v>
      </c>
      <c r="F287" s="3">
        <v>4606500450022</v>
      </c>
      <c r="G287" s="4" t="s">
        <v>155</v>
      </c>
      <c r="H287" s="5"/>
      <c r="I287" s="3">
        <v>1</v>
      </c>
      <c r="J287" s="3">
        <v>12</v>
      </c>
      <c r="K287" s="15">
        <v>1015</v>
      </c>
      <c r="L287" s="18">
        <f t="shared" si="11"/>
        <v>862.75</v>
      </c>
      <c r="M287" s="3"/>
    </row>
    <row r="288" spans="2:13" s="1" customFormat="1" ht="165.95" customHeight="1" x14ac:dyDescent="0.2">
      <c r="B288" s="3">
        <v>148</v>
      </c>
      <c r="C288" s="12" t="s">
        <v>8</v>
      </c>
      <c r="D288" s="13"/>
      <c r="E288" s="8" t="str">
        <f>HYPERLINK("http://7flowers-decor.ru/upload/1c_catalog/import_files/4606500241309.jpg")</f>
        <v>http://7flowers-decor.ru/upload/1c_catalog/import_files/4606500241309.jpg</v>
      </c>
      <c r="F288" s="3">
        <v>4606500241309</v>
      </c>
      <c r="G288" s="4" t="s">
        <v>149</v>
      </c>
      <c r="H288" s="5"/>
      <c r="I288" s="3">
        <v>1</v>
      </c>
      <c r="J288" s="3">
        <v>8</v>
      </c>
      <c r="K288" s="15">
        <v>955</v>
      </c>
      <c r="L288" s="18">
        <f t="shared" si="11"/>
        <v>811.75</v>
      </c>
      <c r="M288" s="3"/>
    </row>
    <row r="289" spans="2:13" s="1" customFormat="1" ht="165.95" customHeight="1" x14ac:dyDescent="0.2">
      <c r="B289" s="3">
        <v>310</v>
      </c>
      <c r="C289" s="12" t="s">
        <v>8</v>
      </c>
      <c r="D289" s="13"/>
      <c r="E289" s="8" t="str">
        <f>HYPERLINK("http://7flowers-decor.ru/upload/1c_catalog/import_files/4606500319039.jpg")</f>
        <v>http://7flowers-decor.ru/upload/1c_catalog/import_files/4606500319039.jpg</v>
      </c>
      <c r="F289" s="3">
        <v>4606500319039</v>
      </c>
      <c r="G289" s="4" t="s">
        <v>256</v>
      </c>
      <c r="H289" s="5" t="s">
        <v>20</v>
      </c>
      <c r="I289" s="3">
        <v>1</v>
      </c>
      <c r="J289" s="3">
        <v>8</v>
      </c>
      <c r="K289" s="15">
        <v>787</v>
      </c>
      <c r="L289" s="18">
        <f t="shared" si="11"/>
        <v>668.94999999999993</v>
      </c>
      <c r="M289" s="3"/>
    </row>
    <row r="290" spans="2:13" s="1" customFormat="1" ht="165.95" customHeight="1" x14ac:dyDescent="0.2">
      <c r="B290" s="3">
        <v>196</v>
      </c>
      <c r="C290" s="12" t="s">
        <v>8</v>
      </c>
      <c r="D290" s="13"/>
      <c r="E290" s="8" t="str">
        <f>HYPERLINK("http://7flowers-decor.ru/upload/1c_catalog/import_files/4606500283903.jpg")</f>
        <v>http://7flowers-decor.ru/upload/1c_catalog/import_files/4606500283903.jpg</v>
      </c>
      <c r="F290" s="3">
        <v>4606500283903</v>
      </c>
      <c r="G290" s="4" t="s">
        <v>184</v>
      </c>
      <c r="H290" s="5" t="s">
        <v>10</v>
      </c>
      <c r="I290" s="3">
        <v>1</v>
      </c>
      <c r="J290" s="3">
        <v>4</v>
      </c>
      <c r="K290" s="15">
        <v>1200</v>
      </c>
      <c r="L290" s="18">
        <f t="shared" si="11"/>
        <v>1020</v>
      </c>
      <c r="M290" s="3"/>
    </row>
    <row r="291" spans="2:13" s="1" customFormat="1" ht="165.95" customHeight="1" x14ac:dyDescent="0.2">
      <c r="B291" s="3">
        <v>68</v>
      </c>
      <c r="C291" s="12" t="s">
        <v>8</v>
      </c>
      <c r="D291" s="13"/>
      <c r="E291" s="7"/>
      <c r="F291" s="3">
        <v>4606500462605</v>
      </c>
      <c r="G291" s="4" t="s">
        <v>80</v>
      </c>
      <c r="H291" s="5" t="s">
        <v>10</v>
      </c>
      <c r="I291" s="3">
        <v>1</v>
      </c>
      <c r="J291" s="3">
        <v>6</v>
      </c>
      <c r="K291" s="15">
        <v>822</v>
      </c>
      <c r="L291" s="18">
        <f t="shared" si="11"/>
        <v>698.69999999999993</v>
      </c>
      <c r="M291" s="3"/>
    </row>
    <row r="292" spans="2:13" s="1" customFormat="1" ht="165.95" customHeight="1" x14ac:dyDescent="0.2">
      <c r="B292" s="3">
        <v>56</v>
      </c>
      <c r="C292" s="12" t="s">
        <v>8</v>
      </c>
      <c r="D292" s="13"/>
      <c r="E292" s="8" t="str">
        <f>HYPERLINK("http://7flowers-decor.ru/upload/1c_catalog/import_files/4606500397372.jpg")</f>
        <v>http://7flowers-decor.ru/upload/1c_catalog/import_files/4606500397372.jpg</v>
      </c>
      <c r="F292" s="3">
        <v>4606500397372</v>
      </c>
      <c r="G292" s="4" t="s">
        <v>69</v>
      </c>
      <c r="H292" s="5" t="s">
        <v>17</v>
      </c>
      <c r="I292" s="3">
        <v>1</v>
      </c>
      <c r="J292" s="3">
        <v>4</v>
      </c>
      <c r="K292" s="15">
        <v>925</v>
      </c>
      <c r="L292" s="18">
        <f t="shared" si="11"/>
        <v>786.25</v>
      </c>
      <c r="M292" s="3"/>
    </row>
    <row r="293" spans="2:13" s="1" customFormat="1" ht="165.95" customHeight="1" x14ac:dyDescent="0.2">
      <c r="B293" s="3">
        <v>74</v>
      </c>
      <c r="C293" s="12" t="s">
        <v>8</v>
      </c>
      <c r="D293" s="13"/>
      <c r="E293" s="8" t="str">
        <f>HYPERLINK("http://7flowers-decor.ru/upload/1c_catalog/import_files/4606500285778.jpg")</f>
        <v>http://7flowers-decor.ru/upload/1c_catalog/import_files/4606500285778.jpg</v>
      </c>
      <c r="F293" s="3">
        <v>4606500285778</v>
      </c>
      <c r="G293" s="4" t="s">
        <v>86</v>
      </c>
      <c r="H293" s="5"/>
      <c r="I293" s="3">
        <v>1</v>
      </c>
      <c r="J293" s="3">
        <v>8</v>
      </c>
      <c r="K293" s="15">
        <v>1406</v>
      </c>
      <c r="L293" s="18">
        <v>1124.8</v>
      </c>
      <c r="M293" s="3"/>
    </row>
    <row r="294" spans="2:13" s="1" customFormat="1" ht="165.95" customHeight="1" x14ac:dyDescent="0.2">
      <c r="B294" s="3">
        <v>32</v>
      </c>
      <c r="C294" s="12" t="s">
        <v>8</v>
      </c>
      <c r="D294" s="13"/>
      <c r="E294" s="8" t="str">
        <f>HYPERLINK("http://7flowers-decor.ru/upload/1c_catalog/import_files/4606500285761.jpg")</f>
        <v>http://7flowers-decor.ru/upload/1c_catalog/import_files/4606500285761.jpg</v>
      </c>
      <c r="F294" s="3">
        <v>4606500285761</v>
      </c>
      <c r="G294" s="4" t="s">
        <v>47</v>
      </c>
      <c r="H294" s="5"/>
      <c r="I294" s="3">
        <v>1</v>
      </c>
      <c r="J294" s="3">
        <v>8</v>
      </c>
      <c r="K294" s="15">
        <v>1435</v>
      </c>
      <c r="L294" s="18">
        <v>1148</v>
      </c>
      <c r="M294" s="3"/>
    </row>
    <row r="295" spans="2:13" s="1" customFormat="1" ht="165.95" customHeight="1" x14ac:dyDescent="0.2">
      <c r="B295" s="3">
        <v>209</v>
      </c>
      <c r="C295" s="12" t="s">
        <v>8</v>
      </c>
      <c r="D295" s="13"/>
      <c r="E295" s="8" t="str">
        <f>HYPERLINK("http://7flowers-decor.ru/upload/1c_catalog/import_files/4606500285853.jpg")</f>
        <v>http://7flowers-decor.ru/upload/1c_catalog/import_files/4606500285853.jpg</v>
      </c>
      <c r="F295" s="3">
        <v>4606500285853</v>
      </c>
      <c r="G295" s="4" t="s">
        <v>192</v>
      </c>
      <c r="H295" s="5"/>
      <c r="I295" s="3">
        <v>1</v>
      </c>
      <c r="J295" s="3">
        <v>16</v>
      </c>
      <c r="K295" s="15">
        <v>504</v>
      </c>
      <c r="L295" s="18">
        <f>K295*0.85</f>
        <v>428.4</v>
      </c>
      <c r="M295" s="3"/>
    </row>
    <row r="296" spans="2:13" s="1" customFormat="1" ht="165.95" customHeight="1" x14ac:dyDescent="0.2">
      <c r="B296" s="3">
        <v>57</v>
      </c>
      <c r="C296" s="12" t="s">
        <v>8</v>
      </c>
      <c r="D296" s="13"/>
      <c r="E296" s="8" t="str">
        <f>HYPERLINK("http://7flowers-decor.ru/upload/1c_catalog/import_files/4606500397426.jpg")</f>
        <v>http://7flowers-decor.ru/upload/1c_catalog/import_files/4606500397426.jpg</v>
      </c>
      <c r="F296" s="3">
        <v>4606500397426</v>
      </c>
      <c r="G296" s="4" t="s">
        <v>70</v>
      </c>
      <c r="H296" s="5" t="s">
        <v>14</v>
      </c>
      <c r="I296" s="3">
        <v>1</v>
      </c>
      <c r="J296" s="3">
        <v>6</v>
      </c>
      <c r="K296" s="15">
        <v>907</v>
      </c>
      <c r="L296" s="18">
        <f t="shared" ref="L296:L316" si="12">K296*0.85</f>
        <v>770.94999999999993</v>
      </c>
      <c r="M296" s="3"/>
    </row>
    <row r="297" spans="2:13" s="1" customFormat="1" ht="165.95" customHeight="1" x14ac:dyDescent="0.2">
      <c r="B297" s="3">
        <v>299</v>
      </c>
      <c r="C297" s="12" t="s">
        <v>8</v>
      </c>
      <c r="D297" s="13"/>
      <c r="E297" s="8" t="str">
        <f>HYPERLINK("http://7flowers-decor.ru/upload/1c_catalog/import_files/4606500397419.jpg")</f>
        <v>http://7flowers-decor.ru/upload/1c_catalog/import_files/4606500397419.jpg</v>
      </c>
      <c r="F297" s="3">
        <v>4606500397419</v>
      </c>
      <c r="G297" s="4" t="s">
        <v>250</v>
      </c>
      <c r="H297" s="5" t="s">
        <v>14</v>
      </c>
      <c r="I297" s="3">
        <v>1</v>
      </c>
      <c r="J297" s="3">
        <v>8</v>
      </c>
      <c r="K297" s="15">
        <v>686</v>
      </c>
      <c r="L297" s="18">
        <f t="shared" si="12"/>
        <v>583.1</v>
      </c>
      <c r="M297" s="3"/>
    </row>
    <row r="298" spans="2:13" s="1" customFormat="1" ht="165.95" customHeight="1" x14ac:dyDescent="0.2">
      <c r="B298" s="3">
        <v>254</v>
      </c>
      <c r="C298" s="12" t="s">
        <v>8</v>
      </c>
      <c r="D298" s="13"/>
      <c r="E298" s="8" t="str">
        <f>HYPERLINK("http://7flowers-decor.ru/upload/1c_catalog/import_files/4606500397433.jpg")</f>
        <v>http://7flowers-decor.ru/upload/1c_catalog/import_files/4606500397433.jpg</v>
      </c>
      <c r="F298" s="3">
        <v>4606500397433</v>
      </c>
      <c r="G298" s="4" t="s">
        <v>221</v>
      </c>
      <c r="H298" s="5" t="s">
        <v>14</v>
      </c>
      <c r="I298" s="3">
        <v>1</v>
      </c>
      <c r="J298" s="3">
        <v>6</v>
      </c>
      <c r="K298" s="15">
        <v>899</v>
      </c>
      <c r="L298" s="18">
        <f t="shared" si="12"/>
        <v>764.15</v>
      </c>
      <c r="M298" s="3"/>
    </row>
    <row r="299" spans="2:13" s="1" customFormat="1" ht="165.95" customHeight="1" x14ac:dyDescent="0.2">
      <c r="B299" s="3">
        <v>173</v>
      </c>
      <c r="C299" s="12" t="s">
        <v>8</v>
      </c>
      <c r="D299" s="13"/>
      <c r="E299" s="8" t="str">
        <f>HYPERLINK("http://7flowers-decor.ru/upload/1c_catalog/import_files/4606500112098.jpg")</f>
        <v>http://7flowers-decor.ru/upload/1c_catalog/import_files/4606500112098.jpg</v>
      </c>
      <c r="F299" s="3">
        <v>4606500112098</v>
      </c>
      <c r="G299" s="4" t="s">
        <v>164</v>
      </c>
      <c r="H299" s="5" t="s">
        <v>165</v>
      </c>
      <c r="I299" s="3">
        <v>1</v>
      </c>
      <c r="J299" s="3">
        <v>24</v>
      </c>
      <c r="K299" s="15">
        <v>282</v>
      </c>
      <c r="L299" s="18">
        <f t="shared" si="12"/>
        <v>239.7</v>
      </c>
      <c r="M299" s="3"/>
    </row>
    <row r="300" spans="2:13" s="1" customFormat="1" ht="165.95" customHeight="1" x14ac:dyDescent="0.2">
      <c r="B300" s="3">
        <v>157</v>
      </c>
      <c r="C300" s="12" t="s">
        <v>8</v>
      </c>
      <c r="D300" s="13"/>
      <c r="E300" s="8" t="str">
        <f>HYPERLINK("http://7flowers-decor.ru/upload/1c_catalog/import_files/4606500112128.jpg")</f>
        <v>http://7flowers-decor.ru/upload/1c_catalog/import_files/4606500112128.jpg</v>
      </c>
      <c r="F300" s="3">
        <v>4606500112128</v>
      </c>
      <c r="G300" s="4" t="s">
        <v>154</v>
      </c>
      <c r="H300" s="5" t="s">
        <v>22</v>
      </c>
      <c r="I300" s="3">
        <v>1</v>
      </c>
      <c r="J300" s="3">
        <v>24</v>
      </c>
      <c r="K300" s="15">
        <v>263</v>
      </c>
      <c r="L300" s="18">
        <f t="shared" si="12"/>
        <v>223.54999999999998</v>
      </c>
      <c r="M300" s="3"/>
    </row>
    <row r="301" spans="2:13" s="1" customFormat="1" ht="165.95" customHeight="1" x14ac:dyDescent="0.2">
      <c r="B301" s="3">
        <v>253</v>
      </c>
      <c r="C301" s="12" t="s">
        <v>8</v>
      </c>
      <c r="D301" s="13"/>
      <c r="E301" s="7"/>
      <c r="F301" s="3">
        <v>4606500462629</v>
      </c>
      <c r="G301" s="4" t="s">
        <v>220</v>
      </c>
      <c r="H301" s="5" t="s">
        <v>17</v>
      </c>
      <c r="I301" s="3">
        <v>1</v>
      </c>
      <c r="J301" s="3">
        <v>10</v>
      </c>
      <c r="K301" s="15">
        <v>894</v>
      </c>
      <c r="L301" s="18">
        <f t="shared" si="12"/>
        <v>759.9</v>
      </c>
      <c r="M301" s="3"/>
    </row>
    <row r="302" spans="2:13" s="1" customFormat="1" ht="165.95" customHeight="1" x14ac:dyDescent="0.2">
      <c r="B302" s="3">
        <v>69</v>
      </c>
      <c r="C302" s="12" t="s">
        <v>8</v>
      </c>
      <c r="D302" s="13"/>
      <c r="E302" s="7"/>
      <c r="F302" s="3">
        <v>4606500462612</v>
      </c>
      <c r="G302" s="4" t="s">
        <v>81</v>
      </c>
      <c r="H302" s="5" t="s">
        <v>17</v>
      </c>
      <c r="I302" s="3">
        <v>1</v>
      </c>
      <c r="J302" s="3">
        <v>16</v>
      </c>
      <c r="K302" s="15">
        <v>534</v>
      </c>
      <c r="L302" s="18">
        <f t="shared" si="12"/>
        <v>453.9</v>
      </c>
      <c r="M302" s="3"/>
    </row>
    <row r="303" spans="2:13" s="1" customFormat="1" ht="165.95" customHeight="1" x14ac:dyDescent="0.2">
      <c r="B303" s="3">
        <v>117</v>
      </c>
      <c r="C303" s="12" t="s">
        <v>8</v>
      </c>
      <c r="D303" s="13"/>
      <c r="E303" s="8" t="str">
        <f>HYPERLINK("http://7flowers-decor.ru/upload/1c_catalog/import_files/5901037798043.jpg")</f>
        <v>http://7flowers-decor.ru/upload/1c_catalog/import_files/5901037798043.jpg</v>
      </c>
      <c r="F303" s="3">
        <v>5901037798043</v>
      </c>
      <c r="G303" s="4" t="s">
        <v>123</v>
      </c>
      <c r="H303" s="5"/>
      <c r="I303" s="3">
        <v>1</v>
      </c>
      <c r="J303" s="3">
        <v>20</v>
      </c>
      <c r="K303" s="15">
        <v>756</v>
      </c>
      <c r="L303" s="18">
        <f t="shared" si="12"/>
        <v>642.6</v>
      </c>
      <c r="M303" s="3"/>
    </row>
    <row r="304" spans="2:13" s="1" customFormat="1" ht="165.95" customHeight="1" x14ac:dyDescent="0.2">
      <c r="B304" s="3">
        <v>247</v>
      </c>
      <c r="C304" s="12" t="s">
        <v>8</v>
      </c>
      <c r="D304" s="13"/>
      <c r="E304" s="8" t="str">
        <f>HYPERLINK("http://7flowers-decor.ru/upload/1c_catalog/import_files/5901037772852.jpg")</f>
        <v>http://7flowers-decor.ru/upload/1c_catalog/import_files/5901037772852.jpg</v>
      </c>
      <c r="F304" s="3">
        <v>5901037772852</v>
      </c>
      <c r="G304" s="4" t="s">
        <v>217</v>
      </c>
      <c r="H304" s="5"/>
      <c r="I304" s="3">
        <v>1</v>
      </c>
      <c r="J304" s="3">
        <v>32</v>
      </c>
      <c r="K304" s="15">
        <v>542</v>
      </c>
      <c r="L304" s="18">
        <f t="shared" si="12"/>
        <v>460.7</v>
      </c>
      <c r="M304" s="3"/>
    </row>
    <row r="305" spans="2:13" s="1" customFormat="1" ht="165.95" customHeight="1" x14ac:dyDescent="0.2">
      <c r="B305" s="3">
        <v>116</v>
      </c>
      <c r="C305" s="12" t="s">
        <v>8</v>
      </c>
      <c r="D305" s="13"/>
      <c r="E305" s="8" t="str">
        <f>HYPERLINK("http://7flowers-decor.ru/upload/1c_catalog/import_files/5901037747591.jpg")</f>
        <v>http://7flowers-decor.ru/upload/1c_catalog/import_files/5901037747591.jpg</v>
      </c>
      <c r="F305" s="3">
        <v>5901037747591</v>
      </c>
      <c r="G305" s="4" t="s">
        <v>122</v>
      </c>
      <c r="H305" s="5"/>
      <c r="I305" s="3">
        <v>1</v>
      </c>
      <c r="J305" s="3">
        <v>24</v>
      </c>
      <c r="K305" s="15">
        <v>798</v>
      </c>
      <c r="L305" s="18">
        <f t="shared" si="12"/>
        <v>678.3</v>
      </c>
      <c r="M305" s="3"/>
    </row>
    <row r="306" spans="2:13" s="1" customFormat="1" ht="165.95" customHeight="1" x14ac:dyDescent="0.2">
      <c r="B306" s="3">
        <v>15</v>
      </c>
      <c r="C306" s="12" t="s">
        <v>8</v>
      </c>
      <c r="D306" s="13"/>
      <c r="E306" s="8" t="str">
        <f>HYPERLINK("http://7flowers-decor.ru/upload/1c_catalog/import_files/4606500283866.jpg")</f>
        <v>http://7flowers-decor.ru/upload/1c_catalog/import_files/4606500283866.jpg</v>
      </c>
      <c r="F306" s="3">
        <v>4606500283866</v>
      </c>
      <c r="G306" s="4" t="s">
        <v>29</v>
      </c>
      <c r="H306" s="5" t="s">
        <v>10</v>
      </c>
      <c r="I306" s="3">
        <v>1</v>
      </c>
      <c r="J306" s="3">
        <v>8</v>
      </c>
      <c r="K306" s="15">
        <v>920</v>
      </c>
      <c r="L306" s="18">
        <f t="shared" si="12"/>
        <v>782</v>
      </c>
      <c r="M306" s="3"/>
    </row>
    <row r="307" spans="2:13" s="1" customFormat="1" ht="165.95" customHeight="1" x14ac:dyDescent="0.2">
      <c r="B307" s="3">
        <v>151</v>
      </c>
      <c r="C307" s="12" t="s">
        <v>8</v>
      </c>
      <c r="D307" s="13"/>
      <c r="E307" s="8" t="str">
        <f>HYPERLINK("http://7flowers-decor.ru/upload/1c_catalog/import_files/4606500361809.jpg")</f>
        <v>http://7flowers-decor.ru/upload/1c_catalog/import_files/4606500361809.jpg</v>
      </c>
      <c r="F307" s="3">
        <v>4606500361809</v>
      </c>
      <c r="G307" s="4" t="s">
        <v>29</v>
      </c>
      <c r="H307" s="5" t="s">
        <v>20</v>
      </c>
      <c r="I307" s="3">
        <v>1</v>
      </c>
      <c r="J307" s="3">
        <v>8</v>
      </c>
      <c r="K307" s="15">
        <v>920</v>
      </c>
      <c r="L307" s="18">
        <f t="shared" si="12"/>
        <v>782</v>
      </c>
      <c r="M307" s="3"/>
    </row>
    <row r="308" spans="2:13" s="1" customFormat="1" ht="165.95" customHeight="1" x14ac:dyDescent="0.2">
      <c r="B308" s="3">
        <v>102</v>
      </c>
      <c r="C308" s="12" t="s">
        <v>8</v>
      </c>
      <c r="D308" s="13"/>
      <c r="E308" s="8" t="str">
        <f>HYPERLINK("http://7flowers-decor.ru/upload/1c_catalog/import_files/4606500283859.jpg")</f>
        <v>http://7flowers-decor.ru/upload/1c_catalog/import_files/4606500283859.jpg</v>
      </c>
      <c r="F308" s="3">
        <v>4606500283859</v>
      </c>
      <c r="G308" s="4" t="s">
        <v>112</v>
      </c>
      <c r="H308" s="5" t="s">
        <v>10</v>
      </c>
      <c r="I308" s="3">
        <v>1</v>
      </c>
      <c r="J308" s="3">
        <v>8</v>
      </c>
      <c r="K308" s="15">
        <v>962</v>
      </c>
      <c r="L308" s="18">
        <f t="shared" si="12"/>
        <v>817.69999999999993</v>
      </c>
      <c r="M308" s="3"/>
    </row>
    <row r="309" spans="2:13" s="1" customFormat="1" ht="165.95" customHeight="1" x14ac:dyDescent="0.2">
      <c r="B309" s="3">
        <v>152</v>
      </c>
      <c r="C309" s="12" t="s">
        <v>8</v>
      </c>
      <c r="D309" s="13"/>
      <c r="E309" s="8" t="str">
        <f>HYPERLINK("http://7flowers-decor.ru/upload/1c_catalog/import_files/4606500361816.jpg")</f>
        <v>http://7flowers-decor.ru/upload/1c_catalog/import_files/4606500361816.jpg</v>
      </c>
      <c r="F309" s="3">
        <v>4606500361816</v>
      </c>
      <c r="G309" s="4" t="s">
        <v>112</v>
      </c>
      <c r="H309" s="5" t="s">
        <v>20</v>
      </c>
      <c r="I309" s="3">
        <v>1</v>
      </c>
      <c r="J309" s="3">
        <v>8</v>
      </c>
      <c r="K309" s="15">
        <v>962</v>
      </c>
      <c r="L309" s="18">
        <f t="shared" si="12"/>
        <v>817.69999999999993</v>
      </c>
      <c r="M309" s="3"/>
    </row>
    <row r="310" spans="2:13" s="1" customFormat="1" ht="165.95" customHeight="1" x14ac:dyDescent="0.2">
      <c r="B310" s="3">
        <v>119</v>
      </c>
      <c r="C310" s="12" t="s">
        <v>8</v>
      </c>
      <c r="D310" s="13"/>
      <c r="E310" s="7"/>
      <c r="F310" s="3">
        <v>4606500477524</v>
      </c>
      <c r="G310" s="4" t="s">
        <v>125</v>
      </c>
      <c r="H310" s="5" t="s">
        <v>14</v>
      </c>
      <c r="I310" s="3">
        <v>1</v>
      </c>
      <c r="J310" s="3">
        <v>1</v>
      </c>
      <c r="K310" s="15">
        <v>161.5</v>
      </c>
      <c r="L310" s="18">
        <f t="shared" si="12"/>
        <v>137.27500000000001</v>
      </c>
      <c r="M310" s="3"/>
    </row>
    <row r="311" spans="2:13" s="1" customFormat="1" ht="165.95" customHeight="1" x14ac:dyDescent="0.2">
      <c r="B311" s="3">
        <v>274</v>
      </c>
      <c r="C311" s="12" t="s">
        <v>8</v>
      </c>
      <c r="D311" s="13"/>
      <c r="E311" s="8" t="str">
        <f>HYPERLINK("http://7flowers-decor.ru/upload/1c_catalog/import_files/4606500043644.jpg")</f>
        <v>http://7flowers-decor.ru/upload/1c_catalog/import_files/4606500043644.jpg</v>
      </c>
      <c r="F311" s="3">
        <v>4606500043644</v>
      </c>
      <c r="G311" s="4" t="s">
        <v>233</v>
      </c>
      <c r="H311" s="5" t="s">
        <v>20</v>
      </c>
      <c r="I311" s="3">
        <v>1</v>
      </c>
      <c r="J311" s="3">
        <v>1</v>
      </c>
      <c r="K311" s="15">
        <v>323</v>
      </c>
      <c r="L311" s="18">
        <f t="shared" si="12"/>
        <v>274.55</v>
      </c>
      <c r="M311" s="3"/>
    </row>
    <row r="312" spans="2:13" s="1" customFormat="1" ht="165.95" customHeight="1" x14ac:dyDescent="0.2">
      <c r="B312" s="3">
        <v>258</v>
      </c>
      <c r="C312" s="12" t="s">
        <v>8</v>
      </c>
      <c r="D312" s="13"/>
      <c r="E312" s="8" t="str">
        <f>HYPERLINK("http://7flowers-decor.ru/upload/1c_catalog/import_files/5500000955185.jpg")</f>
        <v>http://7flowers-decor.ru/upload/1c_catalog/import_files/5500000955185.jpg</v>
      </c>
      <c r="F312" s="3">
        <v>5500000955185</v>
      </c>
      <c r="G312" s="4" t="s">
        <v>224</v>
      </c>
      <c r="H312" s="5" t="s">
        <v>20</v>
      </c>
      <c r="I312" s="3">
        <v>1</v>
      </c>
      <c r="J312" s="3">
        <v>1</v>
      </c>
      <c r="K312" s="15">
        <v>408</v>
      </c>
      <c r="L312" s="18">
        <f t="shared" si="12"/>
        <v>346.8</v>
      </c>
      <c r="M312" s="3"/>
    </row>
    <row r="313" spans="2:13" s="1" customFormat="1" ht="165.95" customHeight="1" x14ac:dyDescent="0.2">
      <c r="B313" s="3">
        <v>175</v>
      </c>
      <c r="C313" s="12" t="s">
        <v>8</v>
      </c>
      <c r="D313" s="13"/>
      <c r="E313" s="8" t="str">
        <f>HYPERLINK("http://7flowers-decor.ru/upload/1c_catalog/import_files/5500001727515.jpg")</f>
        <v>http://7flowers-decor.ru/upload/1c_catalog/import_files/5500001727515.jpg</v>
      </c>
      <c r="F313" s="3">
        <v>5500001727515</v>
      </c>
      <c r="G313" s="4" t="s">
        <v>167</v>
      </c>
      <c r="H313" s="5" t="s">
        <v>20</v>
      </c>
      <c r="I313" s="3">
        <v>1</v>
      </c>
      <c r="J313" s="3">
        <v>1</v>
      </c>
      <c r="K313" s="15">
        <v>485</v>
      </c>
      <c r="L313" s="18">
        <f t="shared" si="12"/>
        <v>412.25</v>
      </c>
      <c r="M313" s="3"/>
    </row>
    <row r="314" spans="2:13" s="1" customFormat="1" ht="165.95" customHeight="1" x14ac:dyDescent="0.2">
      <c r="B314" s="3">
        <v>113</v>
      </c>
      <c r="C314" s="12" t="s">
        <v>8</v>
      </c>
      <c r="D314" s="13"/>
      <c r="E314" s="8" t="str">
        <f>HYPERLINK("http://7flowers-decor.ru/upload/1c_catalog/import_files/5500001727516.jpg")</f>
        <v>http://7flowers-decor.ru/upload/1c_catalog/import_files/5500001727516.jpg</v>
      </c>
      <c r="F314" s="3">
        <v>5500001727516</v>
      </c>
      <c r="G314" s="4" t="s">
        <v>119</v>
      </c>
      <c r="H314" s="5"/>
      <c r="I314" s="3">
        <v>1</v>
      </c>
      <c r="J314" s="3">
        <v>1</v>
      </c>
      <c r="K314" s="15">
        <v>247</v>
      </c>
      <c r="L314" s="18">
        <f t="shared" si="12"/>
        <v>209.95</v>
      </c>
      <c r="M314" s="3"/>
    </row>
    <row r="315" spans="2:13" s="1" customFormat="1" ht="165.95" customHeight="1" x14ac:dyDescent="0.2">
      <c r="B315" s="3">
        <v>112</v>
      </c>
      <c r="C315" s="12" t="s">
        <v>8</v>
      </c>
      <c r="D315" s="13"/>
      <c r="E315" s="8" t="str">
        <f>HYPERLINK("http://7flowers-decor.ru/upload/1c_catalog/import_files/5500001727518.jpg")</f>
        <v>http://7flowers-decor.ru/upload/1c_catalog/import_files/5500001727518.jpg</v>
      </c>
      <c r="F315" s="3">
        <v>5500001727518</v>
      </c>
      <c r="G315" s="4" t="s">
        <v>118</v>
      </c>
      <c r="H315" s="5"/>
      <c r="I315" s="3">
        <v>1</v>
      </c>
      <c r="J315" s="3">
        <v>1</v>
      </c>
      <c r="K315" s="15">
        <v>366</v>
      </c>
      <c r="L315" s="18">
        <f t="shared" si="12"/>
        <v>311.09999999999997</v>
      </c>
      <c r="M315" s="3"/>
    </row>
    <row r="316" spans="2:13" s="1" customFormat="1" ht="165.95" customHeight="1" x14ac:dyDescent="0.2">
      <c r="B316" s="3">
        <v>84</v>
      </c>
      <c r="C316" s="12" t="s">
        <v>8</v>
      </c>
      <c r="D316" s="13"/>
      <c r="E316" s="8" t="str">
        <f>HYPERLINK("http://7flowers-decor.ru/upload/1c_catalog/import_files/5500001727519.jpg")</f>
        <v>http://7flowers-decor.ru/upload/1c_catalog/import_files/5500001727519.jpg</v>
      </c>
      <c r="F316" s="3">
        <v>5500001727519</v>
      </c>
      <c r="G316" s="4" t="s">
        <v>96</v>
      </c>
      <c r="H316" s="5"/>
      <c r="I316" s="3">
        <v>1</v>
      </c>
      <c r="J316" s="3">
        <v>1</v>
      </c>
      <c r="K316" s="15">
        <v>434</v>
      </c>
      <c r="L316" s="18">
        <f t="shared" si="12"/>
        <v>368.9</v>
      </c>
      <c r="M316" s="3"/>
    </row>
  </sheetData>
  <sortState ref="A2:T316">
    <sortCondition ref="G2:G316"/>
  </sortState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Широва Екатерина</cp:lastModifiedBy>
  <dcterms:modified xsi:type="dcterms:W3CDTF">2014-06-17T11:13:28Z</dcterms:modified>
</cp:coreProperties>
</file>