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750" windowHeight="7845" tabRatio="1000" firstSheet="14" activeTab="15"/>
  </bookViews>
  <sheets>
    <sheet name="лдсп" sheetId="1" state="hidden" r:id="rId1"/>
    <sheet name="лдсп розн" sheetId="2" state="hidden" r:id="rId2"/>
    <sheet name="лдсп +10" sheetId="3" state="hidden" r:id="rId3"/>
    <sheet name="мдф" sheetId="4" state="hidden" r:id="rId4"/>
    <sheet name="мдф розн" sheetId="5" state="hidden" r:id="rId5"/>
    <sheet name="модули" sheetId="6" state="hidden" r:id="rId6"/>
    <sheet name="модули розн" sheetId="7" state="hidden" r:id="rId7"/>
    <sheet name="модули +10%" sheetId="8" state="hidden" r:id="rId8"/>
    <sheet name="мягкая" sheetId="9" state="hidden" r:id="rId9"/>
    <sheet name="лдсп 01.05.12" sheetId="10" state="hidden" r:id="rId10"/>
    <sheet name="лдсп 01.05.12 розн" sheetId="11" state="hidden" r:id="rId11"/>
    <sheet name="мдф 01.05.12" sheetId="12" state="hidden" r:id="rId12"/>
    <sheet name="мдф 01.05.12 розн" sheetId="13" state="hidden" r:id="rId13"/>
    <sheet name="мягкая 01.05.12" sheetId="14" state="hidden" r:id="rId14"/>
    <sheet name="с 01,05,15" sheetId="15" r:id="rId15"/>
    <sheet name="с 16.10.15 новинки" sheetId="16" r:id="rId16"/>
    <sheet name="мягкая 21.12.15" sheetId="17" r:id="rId17"/>
    <sheet name="модули 05.11.15" sheetId="18" r:id="rId18"/>
  </sheets>
  <definedNames>
    <definedName name="Z_0982D0D5_740E_467A_8F34_584A3834DD55_.wvu.Cols" localSheetId="14" hidden="1">'с 01,05,15'!$H:$H</definedName>
    <definedName name="Z_0982D0D5_740E_467A_8F34_584A3834DD55_.wvu.Cols" localSheetId="15" hidden="1">'с 16.10.15 новинки'!$H:$H</definedName>
    <definedName name="Z_0982D0D5_740E_467A_8F34_584A3834DD55_.wvu.PrintArea" localSheetId="0" hidden="1">'лдсп'!$A$1:$H$136</definedName>
    <definedName name="Z_0982D0D5_740E_467A_8F34_584A3834DD55_.wvu.PrintArea" localSheetId="2" hidden="1">'лдсп +10'!$A$1:$H$136</definedName>
    <definedName name="Z_0982D0D5_740E_467A_8F34_584A3834DD55_.wvu.PrintArea" localSheetId="9" hidden="1">'лдсп 01.05.12'!$A$1:$H$165</definedName>
    <definedName name="Z_0982D0D5_740E_467A_8F34_584A3834DD55_.wvu.PrintArea" localSheetId="11" hidden="1">'мдф 01.05.12'!$A$1:$H$141</definedName>
    <definedName name="Z_0982D0D5_740E_467A_8F34_584A3834DD55_.wvu.PrintArea" localSheetId="12" hidden="1">'мдф 01.05.12 розн'!$A$1:$H$141</definedName>
    <definedName name="Z_0982D0D5_740E_467A_8F34_584A3834DD55_.wvu.PrintArea" localSheetId="14" hidden="1">'с 01,05,15'!$A$1:$H$318</definedName>
    <definedName name="Z_0982D0D5_740E_467A_8F34_584A3834DD55_.wvu.PrintArea" localSheetId="15" hidden="1">'с 16.10.15 новинки'!$A$1:$H$339</definedName>
    <definedName name="_xlnm.Print_Area" localSheetId="0">'лдсп'!$A$1:$H$136</definedName>
    <definedName name="_xlnm.Print_Area" localSheetId="2">'лдсп +10'!$A$1:$H$136</definedName>
    <definedName name="_xlnm.Print_Area" localSheetId="9">'лдсп 01.05.12'!$A$1:$H$165</definedName>
    <definedName name="_xlnm.Print_Area" localSheetId="11">'мдф 01.05.12'!$A$1:$H$141</definedName>
    <definedName name="_xlnm.Print_Area" localSheetId="12">'мдф 01.05.12 розн'!$A$1:$H$141</definedName>
    <definedName name="_xlnm.Print_Area" localSheetId="16">'мягкая 21.12.15'!$A$1:$G$52</definedName>
    <definedName name="_xlnm.Print_Area" localSheetId="14">'с 01,05,15'!$A$1:$G$318</definedName>
    <definedName name="_xlnm.Print_Area" localSheetId="15">'с 16.10.15 новинки'!$A$1:$G$62</definedName>
  </definedNames>
  <calcPr fullCalcOnLoad="1"/>
</workbook>
</file>

<file path=xl/sharedStrings.xml><?xml version="1.0" encoding="utf-8"?>
<sst xmlns="http://schemas.openxmlformats.org/spreadsheetml/2006/main" count="5957" uniqueCount="1757">
  <si>
    <t>463/ 468</t>
  </si>
  <si>
    <t>21+фурн</t>
  </si>
  <si>
    <t>267/ 271</t>
  </si>
  <si>
    <t>364/ 368</t>
  </si>
  <si>
    <t>16+фурн</t>
  </si>
  <si>
    <t>367/ 371</t>
  </si>
  <si>
    <t>17+фурн</t>
  </si>
  <si>
    <t>Набор для гостинной  БАЛТИКА– 4/8</t>
  </si>
  <si>
    <t>Набор для гостинной БАЛТИКА – 4/4</t>
  </si>
  <si>
    <t>Набор для гостинной  БАЛТИКА – 4/5</t>
  </si>
  <si>
    <t>Набор для гостинной БАЛТИКА - 8/1</t>
  </si>
  <si>
    <t>Набор для гостиной БАЛТИКА-2(мдф)</t>
  </si>
  <si>
    <t>ЮНОСТЬ-3                   детский уголок (мдф)</t>
  </si>
  <si>
    <t>ЮНОСТЬ-6                    набор для детской</t>
  </si>
  <si>
    <t>ЮНОСТЬ-2/3               набор для детской</t>
  </si>
  <si>
    <t>Шкаф-купе                   фасад Шарики (мдф)</t>
  </si>
  <si>
    <t>800*320*2115</t>
  </si>
  <si>
    <t>ЮНОСТЬ-4                     набор для детской</t>
  </si>
  <si>
    <t>1215*445*770</t>
  </si>
  <si>
    <t>615*445*470</t>
  </si>
  <si>
    <t>Полка настенная</t>
  </si>
  <si>
    <t>Адрес: РФ, Республика Марий Эл,  Волжский район , дер.Часовенная, ул.Экспериментальная, д.19.Телефоны: (83631)6-55-45; 6-56-42; 6-56-43,6-56-59; 6-56-44  Телефон / факс: 8 (83631) 6-55-45 E-mail: ooo_rial@mail.ru. Сайт:www.rialmebel.ru ИНН1216009632. КПП120101001. Р/сч.40702810427000000314 в ФКБ "ЮНИАСТРУМ БАНК (ООО) в Чебоксарах г.Чебоксары, к/сч.30101810100000000773, БИК049706773. ОКПО48307699, ОКОГУ49013, ОКФС16, ОКПФ65, ОКВЭД51.7</t>
  </si>
  <si>
    <t>Прайс – лист.</t>
  </si>
  <si>
    <t>мдф</t>
  </si>
  <si>
    <t>Наименование</t>
  </si>
  <si>
    <t>К-во</t>
  </si>
  <si>
    <t>Цена</t>
  </si>
  <si>
    <t>К-во мест упаковки</t>
  </si>
  <si>
    <t>Вес</t>
  </si>
  <si>
    <t>секц</t>
  </si>
  <si>
    <t>Кухонные гарнитуры</t>
  </si>
  <si>
    <t>1500*600*2100</t>
  </si>
  <si>
    <t>6+фурн+мойка+сушка</t>
  </si>
  <si>
    <t>2000*600*2100</t>
  </si>
  <si>
    <t>6+фурн+мойка+суш+стекло</t>
  </si>
  <si>
    <t>1600*600*2100</t>
  </si>
  <si>
    <t>4+фурн.+мойка+суш.</t>
  </si>
  <si>
    <t>6+фурн+мойка+суш</t>
  </si>
  <si>
    <t>2700/1550*600*2230</t>
  </si>
  <si>
    <t>2800/1600*600*2240</t>
  </si>
  <si>
    <t>2820/1580*600*2100</t>
  </si>
  <si>
    <t>Наборы для спальни</t>
  </si>
  <si>
    <t xml:space="preserve">7+Фурн </t>
  </si>
  <si>
    <t>Комод, шкаф-стеллаж, Шкаф-пенал, стол письм.с надстройкой, тумба прикров, кровать 90*190</t>
  </si>
  <si>
    <t>10+фурн.</t>
  </si>
  <si>
    <t>Каркас кровати, шкаф платяной, стол письменный, комод, полка навесн.</t>
  </si>
  <si>
    <t>12+фурн</t>
  </si>
  <si>
    <t>Набор для спальни Соня -8</t>
  </si>
  <si>
    <t>Кр1600/1400,тумба прикр-2шт,шкаф4ств,комод без зерк,стол туалетн.-2</t>
  </si>
  <si>
    <t>15+фурн+3зеркало</t>
  </si>
  <si>
    <t>371/366</t>
  </si>
  <si>
    <t>Набор для спальни Соня -8/1</t>
  </si>
  <si>
    <t xml:space="preserve">Кров1600/1400,тумба прикр-2шт,шкаф3ств, комод без зерк,стол туал-2 </t>
  </si>
  <si>
    <t>15+фурн+3 зеркало</t>
  </si>
  <si>
    <t>322/317</t>
  </si>
  <si>
    <t>Набор для спальни Соня -7</t>
  </si>
  <si>
    <t>Кровать 1600/1400,тумба прикр-2 шт, шкаф4ств, стол туал-2</t>
  </si>
  <si>
    <t>12+фурн+3зерк</t>
  </si>
  <si>
    <t>313/308</t>
  </si>
  <si>
    <t>Набор для спальни Соня -7/1</t>
  </si>
  <si>
    <t>Кровать 1600/1400,тумба прикр-2 шт, шкаф3-хств,  стол туал-2</t>
  </si>
  <si>
    <t>12+фурн+3зеркало</t>
  </si>
  <si>
    <t>264/259</t>
  </si>
  <si>
    <t>Набор для спальни Соня-6</t>
  </si>
  <si>
    <t>кровать 1600/1400 ,тумба прикр-2шт, шкаф4хств, комод  без зерк</t>
  </si>
  <si>
    <t>13+фурн+2зеркало</t>
  </si>
  <si>
    <t>339/334</t>
  </si>
  <si>
    <t>Набор для спальни Соня-6/1</t>
  </si>
  <si>
    <t>кров1600/1400 ,тумба прикр-2 штшкаф 3х ств , комод без зерк</t>
  </si>
  <si>
    <t>290/285</t>
  </si>
  <si>
    <t>Набор для спальни Соня -9</t>
  </si>
  <si>
    <t>Кровать 1600/1400,тумба прикр-2 шт, шкаф4-хств, стол туал- 1</t>
  </si>
  <si>
    <t>13+фурн+3зеркало</t>
  </si>
  <si>
    <t>317/312</t>
  </si>
  <si>
    <t>Набор для спальни Соня -9/1</t>
  </si>
  <si>
    <t>Кровать 1600/1400,тумба прикр.-2 шт, шкаф 3-хств, стол туал- 1</t>
  </si>
  <si>
    <t>267/262</t>
  </si>
  <si>
    <t>Набор для спальни Соня -16/1</t>
  </si>
  <si>
    <t>Кровать 1600/1400,тумба прикр.-2 шт, шкаф 3-хств, комод с зерк. (без зеркала)</t>
  </si>
  <si>
    <t>14+фурн+зер     13-фурн</t>
  </si>
  <si>
    <t>308/303</t>
  </si>
  <si>
    <t>Набор для спальни Соня -18 и 18/1 с кроватью1600/1400</t>
  </si>
  <si>
    <t>Комод с 8ящ,тумба прикр.-2 шт.,кровать 1400/1600, Шкаф 4-хстворчатый</t>
  </si>
  <si>
    <t>14+фурн</t>
  </si>
  <si>
    <t>386/392</t>
  </si>
  <si>
    <t>Набор для спальни Соня -19 с кроватью 1600/1400</t>
  </si>
  <si>
    <t>Кровать 1400/1600, Шкаф 4х с ящ, тумба прикр-2 шт, комод с 5 ящ.</t>
  </si>
  <si>
    <t>13+фурн+2зерк</t>
  </si>
  <si>
    <t>365/370</t>
  </si>
  <si>
    <t>Каркас кровати на 1400 мм</t>
  </si>
  <si>
    <t>3+фурн /швел</t>
  </si>
  <si>
    <t>Каркас кровати на 1600 мм</t>
  </si>
  <si>
    <t>Каркас кровати на 1200 мм</t>
  </si>
  <si>
    <t>Каркас кровати на 900 мм</t>
  </si>
  <si>
    <t>1952*865*1110</t>
  </si>
  <si>
    <t xml:space="preserve">Шкаф 2-х ств с ящ </t>
  </si>
  <si>
    <t>4+фурн+2 зерк</t>
  </si>
  <si>
    <t xml:space="preserve">Шкаф 3-х ств с ящ </t>
  </si>
  <si>
    <t>5+фурн+2 зерк</t>
  </si>
  <si>
    <t xml:space="preserve">Шкаф 4-х ств с ящ </t>
  </si>
  <si>
    <t>Тумба прикроватная</t>
  </si>
  <si>
    <t>450  *405*  500</t>
  </si>
  <si>
    <t>1+фурн</t>
  </si>
  <si>
    <t>Комод без зеркала</t>
  </si>
  <si>
    <t>1115*405*  780</t>
  </si>
  <si>
    <t>3+фурн</t>
  </si>
  <si>
    <t>Наборы для гостинной</t>
  </si>
  <si>
    <t>6+фурн+2стек</t>
  </si>
  <si>
    <t>7+фурн+2стек</t>
  </si>
  <si>
    <t>Подставка для цветов №1</t>
  </si>
  <si>
    <t>1+стойки+фурн</t>
  </si>
  <si>
    <t>Подставка для цветов №2</t>
  </si>
  <si>
    <t>Стол туалетный-1</t>
  </si>
  <si>
    <t>3+фурн+зерк</t>
  </si>
  <si>
    <t>Стол туалетный-2</t>
  </si>
  <si>
    <t>2+фурн+зерк</t>
  </si>
  <si>
    <t>Стол журнальный   №1</t>
  </si>
  <si>
    <t>Стол журнальный   №2</t>
  </si>
  <si>
    <t>850*850*550</t>
  </si>
  <si>
    <t>1+фурн+стойка</t>
  </si>
  <si>
    <t>800*800*550</t>
  </si>
  <si>
    <t>1000*600*500</t>
  </si>
  <si>
    <t>800*800*480</t>
  </si>
  <si>
    <t>Стол журнальный Лабиринт</t>
  </si>
  <si>
    <t>Стол журнальный Квадрат</t>
  </si>
  <si>
    <t>750*750*550</t>
  </si>
  <si>
    <t>5+фурн+2стекл</t>
  </si>
  <si>
    <t>3100*470*1950</t>
  </si>
  <si>
    <t>4800*610*2200</t>
  </si>
  <si>
    <t>Ванная</t>
  </si>
  <si>
    <t>Тумба с ящиками ТПВ-3</t>
  </si>
  <si>
    <t>1+фурн.</t>
  </si>
  <si>
    <t>Шкаф навесной ШНВ-8</t>
  </si>
  <si>
    <t>720*285*716</t>
  </si>
  <si>
    <t>Шкаф навесной ШНВ-5</t>
  </si>
  <si>
    <t>Шкаф навесной ШНВ-6</t>
  </si>
  <si>
    <t>720*300*732</t>
  </si>
  <si>
    <t>Шкаф под стир.маш. ШСВ-2</t>
  </si>
  <si>
    <t>Шкаф-пенал ШПВ-1</t>
  </si>
  <si>
    <t>1+фурн+стек</t>
  </si>
  <si>
    <t xml:space="preserve">Зеркало навесное ЗНВ </t>
  </si>
  <si>
    <t>500*220*800</t>
  </si>
  <si>
    <t>Шкаф навесной ШНВ-4</t>
  </si>
  <si>
    <t>Шкаф навесной ШНВ-9</t>
  </si>
  <si>
    <t>Шкаф-пенал ШПВ-2</t>
  </si>
  <si>
    <t>550*370*2030</t>
  </si>
  <si>
    <t>2+фурн</t>
  </si>
  <si>
    <t>Зеркала</t>
  </si>
  <si>
    <t>Зеркало Лазурь, Визави</t>
  </si>
  <si>
    <t>1+фурн.+зерк</t>
  </si>
  <si>
    <t>Зеркало Мурена, Лагуна</t>
  </si>
  <si>
    <t>Прихожая</t>
  </si>
  <si>
    <t>950*335*2050</t>
  </si>
  <si>
    <t>Адрес: Российская Федерация, Республика Марий Эл,  Волжский район , дер. Часовенная, ул. Экспериментальная, д. 19.Телефоны: (83631) 6-55-45; 6-56-42; 6-56-43,6-56-59; 6-56-44  Телефон / факс: 8 (83631) 6-55-45 E-mail: ooo_rial@mail.ru. Сайт: www. rialmebel.ru ИНН 1216009632. КПП 120101001. Р/сч. 40702810427000000314 в ФКБ "ЮНИАСТРУМ БАНК (ООО) в Чебоксарах г.Чебоксары, к/сч. 30101810100000000773, БИК 049706773 ОКПО 48307699, ОКОГУ 49013, ОКФС 16, ОКПФ 65, ОКВЭД 51.7</t>
  </si>
  <si>
    <t>Мягкая мебель</t>
  </si>
  <si>
    <r>
      <t>(кг</t>
    </r>
    <r>
      <rPr>
        <u val="single"/>
        <sz val="12"/>
        <rFont val="Times New Roman"/>
        <family val="1"/>
      </rPr>
      <t>)</t>
    </r>
  </si>
  <si>
    <t>Тахта детская (жаккард)</t>
  </si>
  <si>
    <t>1480(2000)*850*750</t>
  </si>
  <si>
    <t>Тахта детская (лига)</t>
  </si>
  <si>
    <t>Тахта детская (флок)</t>
  </si>
  <si>
    <t>Мини диван Аккордеон лига</t>
  </si>
  <si>
    <t>1400(1900)*1050*910</t>
  </si>
  <si>
    <t>Мини диван Аккордеон флок</t>
  </si>
  <si>
    <t>Мини диван Аккордеон удл. лига</t>
  </si>
  <si>
    <t>1700(1900)*1050*910</t>
  </si>
  <si>
    <t>Мини диван Аккордеон удл. флок</t>
  </si>
  <si>
    <t>Кресло-кровать Аккордеон лига</t>
  </si>
  <si>
    <t>1000(1900)*1050*910</t>
  </si>
  <si>
    <t>Кресло-кровать Аккордеон флок</t>
  </si>
  <si>
    <t>Диван Владимир (флок)</t>
  </si>
  <si>
    <t>Диван Владимир (лига)</t>
  </si>
  <si>
    <t>Кресло-кровать Владимир (флок)</t>
  </si>
  <si>
    <t>Кресло-кровать Владимир (лига)</t>
  </si>
  <si>
    <t>Набор для гостиной Владимир (флок)</t>
  </si>
  <si>
    <t>Диван, кресло-кровать 2 шт., пуфик</t>
  </si>
  <si>
    <t>Набор для гостиной Владимир (лига)</t>
  </si>
  <si>
    <t>Пуфик Владимир (флок)</t>
  </si>
  <si>
    <t>650*650*450</t>
  </si>
  <si>
    <t>Пуфик Владимир (лига)</t>
  </si>
  <si>
    <t>Пуфик детский жаккард</t>
  </si>
  <si>
    <t>340*340*460</t>
  </si>
  <si>
    <t>Пуфик детский (лига)</t>
  </si>
  <si>
    <t>Диван угловой «Виктор» (лига)</t>
  </si>
  <si>
    <t>Диван угловой «Виктор» (флок)</t>
  </si>
  <si>
    <t xml:space="preserve">Прайс – лист. </t>
  </si>
  <si>
    <t>Корпусная мебель</t>
  </si>
  <si>
    <t xml:space="preserve">      Габариты (мм) длина*глуб/ширина*выс</t>
  </si>
  <si>
    <t>13+фурн+мойка+сушка</t>
  </si>
  <si>
    <t>Кухонный уголок</t>
  </si>
  <si>
    <t>Угл. диван, стол кух.,табурет- 2шт</t>
  </si>
  <si>
    <t>4+фурнитура</t>
  </si>
  <si>
    <t>1500*1000*800</t>
  </si>
  <si>
    <t>Стол кухонный</t>
  </si>
  <si>
    <t>1000*605*  750</t>
  </si>
  <si>
    <t>Табурет</t>
  </si>
  <si>
    <t>320  *320*  445</t>
  </si>
  <si>
    <t>Табурет мягкий</t>
  </si>
  <si>
    <t>Буфет</t>
  </si>
  <si>
    <t>800*600*2100</t>
  </si>
  <si>
    <t>2+стек+фурн</t>
  </si>
  <si>
    <t xml:space="preserve">Комод с 5-ю ящ.с зеркалом тумба прикроватная 2 шт., ящик для постельного белья, каркас 140/160*200, шкаф 2-х ств. с 4 ящ.с перегородкой  ШПС-1 шкаф 2-х ств. угловой ШПУС-2,   шкаф 2-х ств. с 4 ящ. ШПС-3,шкаф 2-х ств гловой ШПУС-4 </t>
  </si>
  <si>
    <t>27+фурн</t>
  </si>
  <si>
    <t>Каркас 140/160*200,тумба прикроватная 2 шт,комод с 8-ю ящиками с зеркалом,шкаф купе 2-х ств без ящ.</t>
  </si>
  <si>
    <t>15+фурн</t>
  </si>
  <si>
    <t>Каркас 140/160*200, Тумба прикроватная 2шт, Комод с 5-ю ящиками с зеркалом, Шкаф купе 2-х ств (на подвесной системе )</t>
  </si>
  <si>
    <t>Стол туалетный</t>
  </si>
  <si>
    <t>940 * 500*1483</t>
  </si>
  <si>
    <t>2+фурн+зерк.</t>
  </si>
  <si>
    <t>Стол туалетный №2</t>
  </si>
  <si>
    <t>Стол туалетный №3</t>
  </si>
  <si>
    <t>Тумба прикроватная на цоколе</t>
  </si>
  <si>
    <t>Тумба прикроватная на ножках</t>
  </si>
  <si>
    <t>450*405*500</t>
  </si>
  <si>
    <t>Тумба прикров.на ножках с ящ.</t>
  </si>
  <si>
    <t xml:space="preserve">Тумба с гладильной доской </t>
  </si>
  <si>
    <t>Ящ.для пост.принадлежн.140</t>
  </si>
  <si>
    <t>4/3+фурн</t>
  </si>
  <si>
    <t>Комод без зеркала на цоколе</t>
  </si>
  <si>
    <t>Комод с зеркалом на цоколе</t>
  </si>
  <si>
    <t>1115*405*1580</t>
  </si>
  <si>
    <t>4+фурн</t>
  </si>
  <si>
    <t>Комод с ящ.и рамоч.дверями</t>
  </si>
  <si>
    <t>1104*426*880</t>
  </si>
  <si>
    <t>Комод многофункц.</t>
  </si>
  <si>
    <t>500*430*1150</t>
  </si>
  <si>
    <t>3+зерк.+фурн.</t>
  </si>
  <si>
    <t>Наборы для гостиной</t>
  </si>
  <si>
    <t>7+фурн</t>
  </si>
  <si>
    <t xml:space="preserve">Тумба под ТВ </t>
  </si>
  <si>
    <t>1+фурн+стекл.</t>
  </si>
  <si>
    <t>5+фурн</t>
  </si>
  <si>
    <t>9+фурн</t>
  </si>
  <si>
    <t>9+фурн+стекл</t>
  </si>
  <si>
    <t>1300*420*2110</t>
  </si>
  <si>
    <t>5+фурн+стекл</t>
  </si>
  <si>
    <t>1500*370*2110</t>
  </si>
  <si>
    <t>4+фурн+стекл</t>
  </si>
  <si>
    <t>7+фурн+стекл</t>
  </si>
  <si>
    <t>Стол журнальный</t>
  </si>
  <si>
    <t>800*800*515</t>
  </si>
  <si>
    <t>Стеллаж</t>
  </si>
  <si>
    <t>Стеллаж открытый</t>
  </si>
  <si>
    <t>Стеллаж радуга</t>
  </si>
  <si>
    <t>830*400*2050</t>
  </si>
  <si>
    <t>2+фурн+стойк</t>
  </si>
  <si>
    <t>Набор для детской комнаты</t>
  </si>
  <si>
    <t>Стол 1 тумбовый</t>
  </si>
  <si>
    <t>Стол 1 тумб.с надстройкой</t>
  </si>
  <si>
    <t>Стол-тумба с ящиками</t>
  </si>
  <si>
    <t>Стол-парта 800/1500</t>
  </si>
  <si>
    <t>800/1500*600*750</t>
  </si>
  <si>
    <t>Стол компьютерный</t>
  </si>
  <si>
    <t>Стол компьютерный  угловой</t>
  </si>
  <si>
    <t>11+фурн</t>
  </si>
  <si>
    <t>2300*832*1820</t>
  </si>
  <si>
    <t>6+фурн</t>
  </si>
  <si>
    <t>Стол компьютерный угловой №1</t>
  </si>
  <si>
    <t>1360/1380*1000*1800</t>
  </si>
  <si>
    <t>Наборы для прихожей</t>
  </si>
  <si>
    <t>1200*570*2120</t>
  </si>
  <si>
    <t>Прихожая односторонняя</t>
  </si>
  <si>
    <t>Прихожая двусторонняя</t>
  </si>
  <si>
    <t>2140*455*2320</t>
  </si>
  <si>
    <t>4+ФУРН</t>
  </si>
  <si>
    <t>7+фурн+2зерк</t>
  </si>
  <si>
    <t>6+фурн+2зерк</t>
  </si>
  <si>
    <t>4+2зерк+фурн</t>
  </si>
  <si>
    <t>Вешалка -1</t>
  </si>
  <si>
    <t>500*350*1020</t>
  </si>
  <si>
    <t>Вешалка -2</t>
  </si>
  <si>
    <t>500*350*1520</t>
  </si>
  <si>
    <t>Вешалка -3</t>
  </si>
  <si>
    <t>500*350*1220</t>
  </si>
  <si>
    <t>Подставка под куллер-1</t>
  </si>
  <si>
    <t>350*350*600</t>
  </si>
  <si>
    <t>Подставка под куллер-2</t>
  </si>
  <si>
    <t>Обувница односторонняя</t>
  </si>
  <si>
    <t>Обувница  двусторонняя</t>
  </si>
  <si>
    <t>500*350*1080</t>
  </si>
  <si>
    <t>Обувница  "Шпилька"</t>
  </si>
  <si>
    <t>Обувница  "Каблучок"</t>
  </si>
  <si>
    <t>Шкафы</t>
  </si>
  <si>
    <t>4+фурн.</t>
  </si>
  <si>
    <t>5/4+фурн</t>
  </si>
  <si>
    <t>Шкаф 2-х ств с ящ / без ящ</t>
  </si>
  <si>
    <t>Шкаф 3-х ств с ящ / без ящ</t>
  </si>
  <si>
    <t>140/123</t>
  </si>
  <si>
    <t>4+фурн.+ручки</t>
  </si>
  <si>
    <t>5+фурн+ручки</t>
  </si>
  <si>
    <t>6/4+фурн+ручки</t>
  </si>
  <si>
    <t>Шкаф-кровать</t>
  </si>
  <si>
    <t>Каркасы кровати</t>
  </si>
  <si>
    <t>3+фурн/уг/шв</t>
  </si>
  <si>
    <t>64/57</t>
  </si>
  <si>
    <t>29/35</t>
  </si>
  <si>
    <t>31/37</t>
  </si>
  <si>
    <t>34/39</t>
  </si>
  <si>
    <t>46/52</t>
  </si>
  <si>
    <t>51/57</t>
  </si>
  <si>
    <t>55/62</t>
  </si>
  <si>
    <t>60/66</t>
  </si>
  <si>
    <t>Зеркало «Арка»</t>
  </si>
  <si>
    <t>Зеркало «Волна»</t>
  </si>
  <si>
    <t>700*800</t>
  </si>
  <si>
    <t>Зеркало «Дуга»</t>
  </si>
  <si>
    <t>Зеркало «Квадрат»</t>
  </si>
  <si>
    <t>500*535</t>
  </si>
  <si>
    <t>Набор для спальни Соня -20/1</t>
  </si>
  <si>
    <t>Комод с 2 ящ.,Комод с 3 ящ, Комод с 4ящ.,комод с 5 ящ., каркас кровати 160/140*200,тумба прикр.-2шт.,тумба с зерк.,шкаф 5ств.</t>
  </si>
  <si>
    <t>Набор для спальни Соня -20/2</t>
  </si>
  <si>
    <t>Каркас кровати 160/140*200,тумба прикр.-2шт.,тумба с зерк.,шкаф 5ств.</t>
  </si>
  <si>
    <t>Адрес: РФ, Республика Марий Эл,  Волжский район , дер. Часовенная, ул. Экспериментальная, д. 19.Телефоны: (83631) 6-55-45; 6-56-42; 6-56-43,6-56-59; 6-56-44  Телефон / факс: 8 (83631) 6-55-45 E-mail: ooo_rial@mail.ru. Сайт: www. rialmebel.ru ИНН 1216009632. КПП 120101001. Р/сч. 40702810427000000314 в ФКБ "ЮНИАСТРУМ БАНК (ООО) в Чебоксарах г.Чебоксары, к/сч. 30101810100000000773, БИК 049706773. ОКПО 48307699, ОКОГУ 49013, ОКФС 16, ОКПФ 65, ОКВЭД 51.7</t>
  </si>
  <si>
    <t>Мебель по модулям</t>
  </si>
  <si>
    <t>Набор для спальни «Соня-15» (ЛДСП)</t>
  </si>
  <si>
    <t>Комод с 5-ю ящиками с зеркалом</t>
  </si>
  <si>
    <t>Каркас кровати на  1400/1600*2000</t>
  </si>
  <si>
    <t>57/62</t>
  </si>
  <si>
    <t xml:space="preserve">Тумба прикроватная  </t>
  </si>
  <si>
    <t>Шкаф 2-х ств. С 4 ящ.с перегородкой  ШПС-1</t>
  </si>
  <si>
    <t>Каркас кровати КЛЕОПАТРА/24         на 1400/ 1600</t>
  </si>
  <si>
    <t>4930</t>
  </si>
  <si>
    <t>Каркас кровати КЛЕОПАТРА/28         на 1400/ 1600</t>
  </si>
  <si>
    <t>5325</t>
  </si>
  <si>
    <t>11440/ 12494/ 13331/ 14472/ 15392/ 16811</t>
  </si>
  <si>
    <t xml:space="preserve">10579/ 11633/ 12475/ 13611/ 14528/ 14953           </t>
  </si>
  <si>
    <t>11822/ 13109/ 14187/ 15552/ 16706/ 18360</t>
  </si>
  <si>
    <t>11868/ 13222/ 14371/ 15867/ 16996/ 18705</t>
  </si>
  <si>
    <t>10896/ 11967/ 12828/ 13977/ 14919/ 16353</t>
  </si>
  <si>
    <t>11298/ 11837/ 12675/ 13815/ 14728/ 161172</t>
  </si>
  <si>
    <t>10889/ 12146/ 13229/ 14535/ 15652/ 17277</t>
  </si>
  <si>
    <t>(на 01.05.2012.)</t>
  </si>
  <si>
    <t>Тахта АЛЕНКА (жаккард)</t>
  </si>
  <si>
    <t>1480*850*780</t>
  </si>
  <si>
    <t>Диван детский МАЛЫШ</t>
  </si>
  <si>
    <t>1130*830*830</t>
  </si>
  <si>
    <t>Диван АЛЕКСАНДР</t>
  </si>
  <si>
    <t>2300*900*900</t>
  </si>
  <si>
    <t>Диван АЛЕКСАНДР с баром</t>
  </si>
  <si>
    <t>2000*1030*980</t>
  </si>
  <si>
    <t>Диван угловой «Виктор-1» (шинил)</t>
  </si>
  <si>
    <t>Стеллаж 2.3.</t>
  </si>
  <si>
    <t>Стеллаж 4</t>
  </si>
  <si>
    <t>Стеллаж ФЛЮГЕР-1.1. без угл.стеллажей</t>
  </si>
  <si>
    <t>Каркас 2-х ярусной кровати-2 /          с декором</t>
  </si>
  <si>
    <t>10625</t>
  </si>
  <si>
    <t>Полка книжная №7</t>
  </si>
  <si>
    <t>Полка книжная №8</t>
  </si>
  <si>
    <t>Полка книжная №9</t>
  </si>
  <si>
    <t>Полка книжная №10</t>
  </si>
  <si>
    <t>Вешалка АРТУР</t>
  </si>
  <si>
    <t>Вешалка ДИАНА</t>
  </si>
  <si>
    <t>Зеркало настенное-1</t>
  </si>
  <si>
    <t>81/ 91</t>
  </si>
  <si>
    <t xml:space="preserve">4+фурн </t>
  </si>
  <si>
    <t>73/ 77</t>
  </si>
  <si>
    <t>66/ 71</t>
  </si>
  <si>
    <t>70/ 75</t>
  </si>
  <si>
    <t>6+фурн+зерк</t>
  </si>
  <si>
    <t>0/0/157 /0/0/0</t>
  </si>
  <si>
    <t>322/ 317</t>
  </si>
  <si>
    <t xml:space="preserve">Кров1600/1400,тумба прикр-2шт,шкаф3ст,комод без зерк,стол туал-2 </t>
  </si>
  <si>
    <t>Кр1600/1400,тумба прикр-2шт,шкаф4ст,комод б/зерк,стол туал-2</t>
  </si>
  <si>
    <t>6+фурн+мойка+ сушка</t>
  </si>
  <si>
    <t>6+фурн+мойка+суш +стекло</t>
  </si>
  <si>
    <t>6+фурн+мойка +сушка</t>
  </si>
  <si>
    <t>0/ 137/ 0/ 0/ 0/ 0</t>
  </si>
  <si>
    <t>80/ 86</t>
  </si>
  <si>
    <t xml:space="preserve">Комод с 5ящ.с/зерк.,тумба прикр-2 шт., ящик д/постел.белья, каркас 140/160*200, шкаф 2ств.с 4 ящ.с перегор-ШПС-1, шкаф 2ств. Угл- ШПУС-2, шкаф 2ств. с 4 ящ. ШПС-3,шкаф 2ств угл- ШПУС-4 </t>
  </si>
  <si>
    <t xml:space="preserve">Набор для спальни              СОНЯ-15 </t>
  </si>
  <si>
    <t>Набор для спальни СОНЯ-14</t>
  </si>
  <si>
    <t>2400*290/600*600/826</t>
  </si>
  <si>
    <t>800*216*600</t>
  </si>
  <si>
    <t>600*216*600</t>
  </si>
  <si>
    <t>1400*216*266</t>
  </si>
  <si>
    <t>700*250*500</t>
  </si>
  <si>
    <t>1000*32*900</t>
  </si>
  <si>
    <t>100*32*900</t>
  </si>
  <si>
    <t>800*232*1000</t>
  </si>
  <si>
    <t>Кухонный гарнитур     ОЛИМПИЯ-5 (СОЮЗ-2)</t>
  </si>
  <si>
    <t>Кухонный гарнитур     ОЛИМПИЯ-14 (СОЮЗ-1/2)</t>
  </si>
  <si>
    <t>Кухонный гарнитур     ОЛИМПИЯ-15 (СОЮЗ-1) накл/кругл.мойка</t>
  </si>
  <si>
    <t>Угловой кухонный гарнитур ОЛИМПИЯ-14/15 ПРОВИНЦИЯ</t>
  </si>
  <si>
    <t>Стол журнальный №10 без/с кантом</t>
  </si>
  <si>
    <t xml:space="preserve">Прихожая малогабаритная-1 </t>
  </si>
  <si>
    <t>Каркас кровать-софа</t>
  </si>
  <si>
    <t>1952*870*1140</t>
  </si>
  <si>
    <t>Тумба под ТВА</t>
  </si>
  <si>
    <t>800*300*1920</t>
  </si>
  <si>
    <t>800*300*955</t>
  </si>
  <si>
    <t>710*210*680</t>
  </si>
  <si>
    <t>720*285*715</t>
  </si>
  <si>
    <t>566/ 558</t>
  </si>
  <si>
    <t>388/ 380</t>
  </si>
  <si>
    <t>1300/3000*600*2100</t>
  </si>
  <si>
    <t>900*416*1600</t>
  </si>
  <si>
    <t>1120*420*1470</t>
  </si>
  <si>
    <t>1120*420*1471</t>
  </si>
  <si>
    <t>550*370*500</t>
  </si>
  <si>
    <t>405*400*825</t>
  </si>
  <si>
    <t>1440*350*415</t>
  </si>
  <si>
    <t>964*420*840</t>
  </si>
  <si>
    <t>1270*420*870</t>
  </si>
  <si>
    <t>2410*590*2090</t>
  </si>
  <si>
    <t>735*500*713</t>
  </si>
  <si>
    <t>2800*420*2110</t>
  </si>
  <si>
    <t>2700*470*2110</t>
  </si>
  <si>
    <t>800*285/1650*770</t>
  </si>
  <si>
    <t>1000*560*500</t>
  </si>
  <si>
    <t>800*320*2000</t>
  </si>
  <si>
    <t>800*300*1805</t>
  </si>
  <si>
    <t>1000*1000*1236</t>
  </si>
  <si>
    <t>1200*650*770</t>
  </si>
  <si>
    <t>1200*650*1415</t>
  </si>
  <si>
    <t>1952*1185*1850</t>
  </si>
  <si>
    <t>2370*1952*1850</t>
  </si>
  <si>
    <t>Прихожая малогабаритная</t>
  </si>
  <si>
    <t>1400*380*2020</t>
  </si>
  <si>
    <t>620*405*1935</t>
  </si>
  <si>
    <t xml:space="preserve">2020/2120*430*2010 Стеллаж угловой  СУП-1, тумба с зеркалом ТЗП-2 шкаф многоцелевой ШМП-3,шкаф для одежды угловой ШПУП-4,тумба с вешалкой ТВП-5  шкаф для одежды ШПП-6,  </t>
  </si>
  <si>
    <t xml:space="preserve">1620/1920*435*2010 Стеллаж угловой  СУП-1, тумба с зеркалом ТЗП-2 шкаф многоцелевой ШМП-3, шкаф для одежды угловой ШПУП-4, тумба с вешалкой ТВП-5 </t>
  </si>
  <si>
    <t>1220/1120*405*2010 Стеллаж угловой  СУП-1, тумба с зеркалом ТЗП-2, шкаф для одежды угловой ШПУП-4</t>
  </si>
  <si>
    <t>2700*435*2010 Стеллаж угловой  СУП-1, тумба с зеркалом ТЗП-2, шкаф многоцелевой ШМП-3,тумба с вешалкой ТВП-5,шкаф для одежды ШПП-6</t>
  </si>
  <si>
    <t>1600*435*2010 Стеллаж угловой  СУП-1, шкаф многоцелевой ШМП-3, тумба с вешалкой ТВП-5</t>
  </si>
  <si>
    <t>1400*435*2010 Тумба с вешалкой ТВП-5, шкаф для одежды ШПП-6</t>
  </si>
  <si>
    <t>350*350*590</t>
  </si>
  <si>
    <t>1256*530*2220</t>
  </si>
  <si>
    <t>880*580*2115</t>
  </si>
  <si>
    <t>1320*580*2115</t>
  </si>
  <si>
    <t>1755*580*2115</t>
  </si>
  <si>
    <t>1236/1536*650*2230</t>
  </si>
  <si>
    <t>1236*650*2230</t>
  </si>
  <si>
    <t>1700*650*2230</t>
  </si>
  <si>
    <t>1940*630/2230*2220</t>
  </si>
  <si>
    <t>1952*764*800</t>
  </si>
  <si>
    <t>1952*864*800</t>
  </si>
  <si>
    <t>1952*964*800</t>
  </si>
  <si>
    <t>2052*1264*800</t>
  </si>
  <si>
    <t>2052*1480*800</t>
  </si>
  <si>
    <t>2052*1680*800</t>
  </si>
  <si>
    <t>2052*1880*800</t>
  </si>
  <si>
    <t>1952*764*915</t>
  </si>
  <si>
    <t>1952*864*915</t>
  </si>
  <si>
    <t>1952*964*915</t>
  </si>
  <si>
    <t>2052*1264*915</t>
  </si>
  <si>
    <t>2052*1680*915</t>
  </si>
  <si>
    <t>2052*1880*915</t>
  </si>
  <si>
    <t>2052*1480*915</t>
  </si>
  <si>
    <t>2226*1650*920</t>
  </si>
  <si>
    <t>500*700</t>
  </si>
  <si>
    <t>2052*1260*900</t>
  </si>
  <si>
    <t>1952*960*800</t>
  </si>
  <si>
    <t>2052*1680*900</t>
  </si>
  <si>
    <t>2052*1480*1000</t>
  </si>
  <si>
    <t>1755*580*2110</t>
  </si>
  <si>
    <t>400*400*456</t>
  </si>
  <si>
    <t>1015*480*845</t>
  </si>
  <si>
    <t>2410*590*2080</t>
  </si>
  <si>
    <t>600*600*1550</t>
  </si>
  <si>
    <t>660*550*540</t>
  </si>
  <si>
    <t>800*650*540</t>
  </si>
  <si>
    <t>800*800*525</t>
  </si>
  <si>
    <t>1606*590*1865</t>
  </si>
  <si>
    <t>Стол обеденный 1/10</t>
  </si>
  <si>
    <t>Стол обеденный 2/1</t>
  </si>
  <si>
    <t>Стол обеденный 3/1</t>
  </si>
  <si>
    <t>Шкаф угловой</t>
  </si>
  <si>
    <t>Кровать 140/160, тумба прикр-2 шт, комод с 5 ящ, Шкаф ШПС-1 с перег., Шкаф угл.ШПУС-2, шкаф ШПС-3</t>
  </si>
  <si>
    <t>Кровать 140/160,тумба прикр-2 шт,комод с 5 ящ..,Шкаф ШПС-1 с перег.</t>
  </si>
  <si>
    <t>Кровать 140/160,тумба прикр-2 шт,комод с 5 ящ..,Шкаф ШПС-1, Шкаф ШПУС-2</t>
  </si>
  <si>
    <t>Кровать 140/160,тумба прикр-2 шт,комод с 5 ящ..,Шкаф ШПС-1, шкаф ШПС-3</t>
  </si>
  <si>
    <t>Кровать 140/160, тумба прикроватная -2шт., тумба с зеркалом, шкаф 5створчатый</t>
  </si>
  <si>
    <t>Кровать, шкаф платяной, стол письменный, стеллаж, полка навесн.</t>
  </si>
  <si>
    <t>800*580*2000</t>
  </si>
  <si>
    <t>400*580*2000</t>
  </si>
  <si>
    <t>900*900*2000</t>
  </si>
  <si>
    <t>1200*430*830</t>
  </si>
  <si>
    <t>1125*420*1455</t>
  </si>
  <si>
    <t>62/ 66</t>
  </si>
  <si>
    <t>13/ 20/ 29</t>
  </si>
  <si>
    <t>600/700/800*600*850</t>
  </si>
  <si>
    <t>300/400/500*600*850</t>
  </si>
  <si>
    <t>150/200*600*850</t>
  </si>
  <si>
    <t>600*600*850</t>
  </si>
  <si>
    <t>500/600*500/600*720</t>
  </si>
  <si>
    <t>13/19</t>
  </si>
  <si>
    <t>24/27/ 30</t>
  </si>
  <si>
    <t>38/35</t>
  </si>
  <si>
    <t>26/30/ 34</t>
  </si>
  <si>
    <t>34/38/ 42</t>
  </si>
  <si>
    <t>18/23</t>
  </si>
  <si>
    <t>13+зерк+фурн</t>
  </si>
  <si>
    <t>1130*425*995</t>
  </si>
  <si>
    <t>2+фурн/ 5+фурн</t>
  </si>
  <si>
    <t>500*340*2005</t>
  </si>
  <si>
    <t>1004*682*750</t>
  </si>
  <si>
    <t>77/ 77/  82</t>
  </si>
  <si>
    <t>76/ 72</t>
  </si>
  <si>
    <t>4/5+корз+ обувн+фурн</t>
  </si>
  <si>
    <t>1900*645*2200</t>
  </si>
  <si>
    <t>1562/1651/1741</t>
  </si>
  <si>
    <t>1945/1976/2062</t>
  </si>
  <si>
    <t>2282/2460/2791/2962</t>
  </si>
  <si>
    <t>2619/2774/3088/3205</t>
  </si>
  <si>
    <t>2819/2935/3045</t>
  </si>
  <si>
    <t>127/140</t>
  </si>
  <si>
    <t>153/166</t>
  </si>
  <si>
    <t>183/218</t>
  </si>
  <si>
    <t>1100/1300  * 620 * 2305</t>
  </si>
  <si>
    <t>1900/2100  * 620 * 2305</t>
  </si>
  <si>
    <t>183/220</t>
  </si>
  <si>
    <t>124/142</t>
  </si>
  <si>
    <t>159/177</t>
  </si>
  <si>
    <t xml:space="preserve"> 196/223</t>
  </si>
  <si>
    <t xml:space="preserve">159/177/ </t>
  </si>
  <si>
    <t>1500/1700  * 620 * 2305</t>
  </si>
  <si>
    <t>196/223</t>
  </si>
  <si>
    <t>2030/  2208/  2386</t>
  </si>
  <si>
    <t>2605/  2881/  3163</t>
  </si>
  <si>
    <t>2915/  3249/  3502</t>
  </si>
  <si>
    <t>8/9/10</t>
  </si>
  <si>
    <t>12/13</t>
  </si>
  <si>
    <t>765/ 834/ 909</t>
  </si>
  <si>
    <t>Кровать 1400/1600,тумба прикр-2 шт, шкаф4ств, стол туал-2</t>
  </si>
  <si>
    <t>1015*480*1650</t>
  </si>
  <si>
    <t>Комод с 8 ящиками</t>
  </si>
  <si>
    <t>3+фурн/уг</t>
  </si>
  <si>
    <t>3+фурн/шв</t>
  </si>
  <si>
    <t>404*404*456</t>
  </si>
  <si>
    <t xml:space="preserve">Туалетный стол -1 </t>
  </si>
  <si>
    <t>1000*1000*1232</t>
  </si>
  <si>
    <t>Стол компьютерный угловой-1</t>
  </si>
  <si>
    <t>1200*650*1411</t>
  </si>
  <si>
    <t xml:space="preserve">Стол однотумбовый </t>
  </si>
  <si>
    <t>1200*650*765</t>
  </si>
  <si>
    <t>1200/800*600*750</t>
  </si>
  <si>
    <t>Кровать-софа</t>
  </si>
  <si>
    <t>1984*1040*1900</t>
  </si>
  <si>
    <t>1952*1180*1850</t>
  </si>
  <si>
    <t>2300*836*1820</t>
  </si>
  <si>
    <t xml:space="preserve">ОЛИМПИЯ-2                  кухонный гарнитур  </t>
  </si>
  <si>
    <t xml:space="preserve">ОЛИМПИЯ-8 угловой кухонный гарнитур  </t>
  </si>
  <si>
    <t>ПРИХОЖАЯ МОДУЛЬНАЯ 5</t>
  </si>
  <si>
    <t>ПРИХОЖАЯ МОДУЛЬНАЯ 3</t>
  </si>
  <si>
    <t>ПРИХОЖАЯ МОДУЛЬНАЯ 2</t>
  </si>
  <si>
    <t>ПРИХОЖАЯ МАЛОГАБАРИТНАЯ 2</t>
  </si>
  <si>
    <t>ПРИХОЖАЯ МАЛОГАБАРИТНАЯ 3</t>
  </si>
  <si>
    <t>1400*380*2016</t>
  </si>
  <si>
    <t>800*304*960</t>
  </si>
  <si>
    <t>Стеллаж Радуга</t>
  </si>
  <si>
    <t>Стеллаж Флюгер-2</t>
  </si>
  <si>
    <t xml:space="preserve">ЗНВ зеркало для ванной </t>
  </si>
  <si>
    <t>ШНВ-6 шкаф для ванной с зеркалом</t>
  </si>
  <si>
    <t>ТПВ-3 тумба для ванной</t>
  </si>
  <si>
    <t>ШПВ-2 шкаф для ванной</t>
  </si>
  <si>
    <t>ШНВ-9 шкаф для ванной с зеркалом</t>
  </si>
  <si>
    <t>ШПВ-1 шкаф для ванной</t>
  </si>
  <si>
    <t>ШСВ-2 шкаф для стиральной машины</t>
  </si>
  <si>
    <t>ШНВ-7 шкаф для ванной</t>
  </si>
  <si>
    <t>1536*650*2230</t>
  </si>
  <si>
    <t>Стеллаж-3    (мдф)</t>
  </si>
  <si>
    <t>Комод с надстройкой (мдф)</t>
  </si>
  <si>
    <t xml:space="preserve">Стол-тумба с ящиками </t>
  </si>
  <si>
    <t>13+фурн</t>
  </si>
  <si>
    <t>3+фурн.</t>
  </si>
  <si>
    <t>7+фурн+мойка+суш</t>
  </si>
  <si>
    <t>Туалетный стол-Н              с пуфиком</t>
  </si>
  <si>
    <t>Обувница РИМ (мдф)</t>
  </si>
  <si>
    <t>5+зерк+фурн</t>
  </si>
  <si>
    <t>3+зерк+фурн</t>
  </si>
  <si>
    <t>кровать 1400/1600 ,тумба прикр-2шт, шкаф 4хств, комод  без зерк</t>
  </si>
  <si>
    <t>4/5/6</t>
  </si>
  <si>
    <t>3/4</t>
  </si>
  <si>
    <t xml:space="preserve"> 345/ 385/420</t>
  </si>
  <si>
    <t>18/20/ 22</t>
  </si>
  <si>
    <t>14/16</t>
  </si>
  <si>
    <t>1547/1668/1836</t>
  </si>
  <si>
    <t>3174/ 3536/ 3893</t>
  </si>
  <si>
    <t>3220/ 3674/ 4123</t>
  </si>
  <si>
    <t>4054/ 4571/ 4997</t>
  </si>
  <si>
    <t>148/161</t>
  </si>
  <si>
    <t>174/205</t>
  </si>
  <si>
    <t>123/136</t>
  </si>
  <si>
    <t>1900/2100 *620*2305</t>
  </si>
  <si>
    <t>1500/1700*620*2305</t>
  </si>
  <si>
    <t>1100/1300 *620*2305</t>
  </si>
  <si>
    <t>946/  1520/  1912</t>
  </si>
  <si>
    <t>1952*865*1110                         (Кровать 9766/ 12066, валик 461* 2 шт., подушка 196* 2 шт.)</t>
  </si>
  <si>
    <t>3666/3894/4106/4499</t>
  </si>
  <si>
    <t>Набор для гостиной       БАЛТИКА-6/3 (мдф)</t>
  </si>
  <si>
    <t>Комод с 2 ящиками (мдф)</t>
  </si>
  <si>
    <t>Комод с 3 ящиками (мдф)</t>
  </si>
  <si>
    <t>Комод с 4 ящиками (мдф)</t>
  </si>
  <si>
    <t>Комод с 5 ящиками (мдф)</t>
  </si>
  <si>
    <t>Зеркало настенное-1 (мдф)</t>
  </si>
  <si>
    <t>ЮНОСТЬ-7 набор для детской (мдф)</t>
  </si>
  <si>
    <t>ПРИХОЖАЯ МАЛОГАБАРИТНАЯ 1 (мдф)</t>
  </si>
  <si>
    <t xml:space="preserve">2020/2120*430*2010 </t>
  </si>
  <si>
    <t xml:space="preserve">1620/1920*435*2010 </t>
  </si>
  <si>
    <t>790*425*840</t>
  </si>
  <si>
    <t xml:space="preserve">864*450*1600 +  600*380*490 </t>
  </si>
  <si>
    <t xml:space="preserve">Комод без/с зеркалом </t>
  </si>
  <si>
    <t>Обувница ВСТРЕЧА (мдф)</t>
  </si>
  <si>
    <t>Комод (фасад Мираж, Клеопатра, Рим, Кубик-Рубик, Арена, Фантазия, Азалия, Поляна, Мечта) (мдф мат/гл)</t>
  </si>
  <si>
    <t>Кровать (СФУ) на 700/800/900(швеллер)</t>
  </si>
  <si>
    <t>ОЛИМПИЯ-5 кухонный гарнитур  (мдф мат/гл)</t>
  </si>
  <si>
    <t>ОЛИМПИЯ-4 кухонный гарнитур (мдф мат/гл.)</t>
  </si>
  <si>
    <t>ОЛИМПИЯ-8/1.6 кухонный гарнитур  (мдф)</t>
  </si>
  <si>
    <t>ОЛИМПИЯ-8/2 кухонный гарнитур  (мдф)</t>
  </si>
  <si>
    <t xml:space="preserve">ОЛИМПИЯ-5/1 кухонный гарнитур (фасад Бриз)(мдф мат/гл)             </t>
  </si>
  <si>
    <t>4/5+корз+обувн +фурн+зерк</t>
  </si>
  <si>
    <t>4/5+корзина+ обувница+ фурнитура</t>
  </si>
  <si>
    <t>37+13</t>
  </si>
  <si>
    <t>26/ 21</t>
  </si>
  <si>
    <t>55/51</t>
  </si>
  <si>
    <t>6/ 7</t>
  </si>
  <si>
    <t>8/ 10</t>
  </si>
  <si>
    <t>1652*1100*1205</t>
  </si>
  <si>
    <t>1900*880*670</t>
  </si>
  <si>
    <t>1920*1530*1090</t>
  </si>
  <si>
    <t>1350*580*2205</t>
  </si>
  <si>
    <t>8+фурн</t>
  </si>
  <si>
    <t>7+стекло+фурн</t>
  </si>
  <si>
    <t>2+стекло+фурн</t>
  </si>
  <si>
    <t>Шкаф 2-х ств.  Угловой ШПУС-2</t>
  </si>
  <si>
    <t>Шкаф 2-х ств. С 4 ящ. ШПС-3</t>
  </si>
  <si>
    <t>Шкаф 2-х ств. Угловой ШПУС-4</t>
  </si>
  <si>
    <t>Набор для спальни «Соня-16/1» (МДФ)</t>
  </si>
  <si>
    <t>Каркас кровати на 1400/1600*2000</t>
  </si>
  <si>
    <t>69/75</t>
  </si>
  <si>
    <t xml:space="preserve">Тумба прикроватная </t>
  </si>
  <si>
    <t>1320*580*2110</t>
  </si>
  <si>
    <t>Набор для спальни «Соня-14» (ЛДСП)</t>
  </si>
  <si>
    <t>Комод с 8-ю ящиками с зеркалом</t>
  </si>
  <si>
    <t>Шкаф –купе 2-х ств на 1500 без ящ.</t>
  </si>
  <si>
    <t>Комод с 2 ящиками</t>
  </si>
  <si>
    <t>605*445*475</t>
  </si>
  <si>
    <t>Комод с 3 ящиками</t>
  </si>
  <si>
    <t>605*445*670</t>
  </si>
  <si>
    <t>Комод с 4 ящиками</t>
  </si>
  <si>
    <t>605*445*865</t>
  </si>
  <si>
    <t>Комод с 5 ящиками</t>
  </si>
  <si>
    <t>605*445*1060</t>
  </si>
  <si>
    <t>Набор для спальни «Соня-14/1» (ЛДСП)</t>
  </si>
  <si>
    <t>Набор для гостиной «Балтика 4» (ЛДСП)</t>
  </si>
  <si>
    <t>Тумба под ТВ</t>
  </si>
  <si>
    <t>1600*520*450</t>
  </si>
  <si>
    <t>Шкаф-Пенал с 2-мя дверьми</t>
  </si>
  <si>
    <t>400*370*1835</t>
  </si>
  <si>
    <t>Шкаф-Полка с откидной дверью</t>
  </si>
  <si>
    <t>Шкаф-Полка</t>
  </si>
  <si>
    <t>800*250*562</t>
  </si>
  <si>
    <t>Шкаф-Пенал с рамочной дверью</t>
  </si>
  <si>
    <t>400*370*1302</t>
  </si>
  <si>
    <t>Шкаф с 4 ящ. и 4 дверьми</t>
  </si>
  <si>
    <t>800*370*1302</t>
  </si>
  <si>
    <t>Шкаф с 4-мя дверьми</t>
  </si>
  <si>
    <t>800*370*825</t>
  </si>
  <si>
    <t>Набор для детской комнаты «Юность 4» (ЛДСП)</t>
  </si>
  <si>
    <t>Комод с 4-мя ящ.</t>
  </si>
  <si>
    <t>Кровать 900*1900</t>
  </si>
  <si>
    <t>Стол письменный с надставкой</t>
  </si>
  <si>
    <t>Шкаф-стеллаж</t>
  </si>
  <si>
    <t>Шкаф-Пенал для одежды</t>
  </si>
  <si>
    <t>Прихожая угловая (ЛДСП)</t>
  </si>
  <si>
    <t>Стеллаж угловой  СУП-1</t>
  </si>
  <si>
    <t>Тумба с зеркалом ТЗП-2</t>
  </si>
  <si>
    <t>Шкаф многоцелевой ШМП-3</t>
  </si>
  <si>
    <t>Шкаф для одежды угловой ШПУП-4</t>
  </si>
  <si>
    <t>Тумба с вешалкой ТВП-5</t>
  </si>
  <si>
    <t>Шкаф для одежды ШПП-6</t>
  </si>
  <si>
    <t>Кухонный гарнитур «Олимпия 8» ЛДСП</t>
  </si>
  <si>
    <t>Стеллаж навесной угловой на 290 СН-1</t>
  </si>
  <si>
    <t>290*290*760</t>
  </si>
  <si>
    <t>Шкаф навесной с 2мя окт. дв. на 500 ШН-2</t>
  </si>
  <si>
    <t>500*290*760</t>
  </si>
  <si>
    <t>Шкаф навесной  угловой ШНУ-3</t>
  </si>
  <si>
    <t>510*510*760</t>
  </si>
  <si>
    <t>Шкаф навесной сушка на 800  ШНС-4</t>
  </si>
  <si>
    <t>800*290*760</t>
  </si>
  <si>
    <t>Шкаф навесной  с окт. дв. на 600 ШН-5</t>
  </si>
  <si>
    <t>600*290*418</t>
  </si>
  <si>
    <t>Шкаф навесной для посуды на 800 ШН-6</t>
  </si>
  <si>
    <t>Шкаф навесной на 400 ШН-7</t>
  </si>
  <si>
    <t>400*290*760</t>
  </si>
  <si>
    <t>Стол  стеллаж на 290 СС-8</t>
  </si>
  <si>
    <t>Стол рабочий на 400 СР-9</t>
  </si>
  <si>
    <t>Стол мойка на 800 СМ-10</t>
  </si>
  <si>
    <t>800*500*800</t>
  </si>
  <si>
    <t>Стол рабочий с ящиками на 400 СР-11</t>
  </si>
  <si>
    <t>400*500*800</t>
  </si>
  <si>
    <t>Стол рабочий с ящиками на 800 СР-12</t>
  </si>
  <si>
    <t>Стол с ящиками на 400 С-13</t>
  </si>
  <si>
    <t>400*550*800</t>
  </si>
  <si>
    <t>Кухонный гарнитур «Олимпия 8/1,6 и 8/2» МДФ</t>
  </si>
  <si>
    <t>Кухонный гарнитур «Олимпия » (ЛДСП)</t>
  </si>
  <si>
    <t>Стол кух. рабочий 500</t>
  </si>
  <si>
    <t>500*600*830</t>
  </si>
  <si>
    <t>Стол рабочий 600</t>
  </si>
  <si>
    <t>600*600*830</t>
  </si>
  <si>
    <t>Стол рабочий 800</t>
  </si>
  <si>
    <t>800*600*830</t>
  </si>
  <si>
    <t>Стол рабочий 400 с ящиками</t>
  </si>
  <si>
    <t>400*600*830</t>
  </si>
  <si>
    <t>Шкаф-сушка 500</t>
  </si>
  <si>
    <t>500*290*715</t>
  </si>
  <si>
    <t>Шкаф навесной 400</t>
  </si>
  <si>
    <t>400*290*715</t>
  </si>
  <si>
    <t>Шкаф навесной 500</t>
  </si>
  <si>
    <t>Шкаф навесной 600</t>
  </si>
  <si>
    <t>Шкаф навесной 800</t>
  </si>
  <si>
    <t>800*290*715</t>
  </si>
  <si>
    <t>Стол-мойка 500</t>
  </si>
  <si>
    <t>Стол-мойка 600</t>
  </si>
  <si>
    <t>Стол-мойка 800</t>
  </si>
  <si>
    <t>Набор для детской комнаты «Юность 5» (МДФ)</t>
  </si>
  <si>
    <t>Комод</t>
  </si>
  <si>
    <t>800*455*840</t>
  </si>
  <si>
    <t xml:space="preserve">Кровать </t>
  </si>
  <si>
    <t>Тумбочка прикроватная</t>
  </si>
  <si>
    <t>Набор для детской комнаты «Юность 7» (МДФ)</t>
  </si>
  <si>
    <t xml:space="preserve">Стол письменный </t>
  </si>
  <si>
    <t>1000*600*770</t>
  </si>
  <si>
    <t>Полка  навесная</t>
  </si>
  <si>
    <t>1130*300*350</t>
  </si>
  <si>
    <t>1032*550*2060</t>
  </si>
  <si>
    <t>Стол рабочий 600 мат/гл</t>
  </si>
  <si>
    <t>Стол рабочий с ящиками 400</t>
  </si>
  <si>
    <t>Шкаф-сушка 800</t>
  </si>
  <si>
    <t>6+зерк+фурн</t>
  </si>
  <si>
    <t>Стол-тумба</t>
  </si>
  <si>
    <t xml:space="preserve">Кровать 1400/1600,тумба прикр.-2 шт, шкаф 3-хств, комод </t>
  </si>
  <si>
    <t>303/308</t>
  </si>
  <si>
    <t>380/ 388</t>
  </si>
  <si>
    <t>56/ 71</t>
  </si>
  <si>
    <t>1+фурн+зерк   и    1 + фурн</t>
  </si>
  <si>
    <t>Полка книжная -1</t>
  </si>
  <si>
    <t>Полка книжная -2</t>
  </si>
  <si>
    <t>Полка книжная -3</t>
  </si>
  <si>
    <t>Полка книжная -4</t>
  </si>
  <si>
    <t>Полка книжная -6</t>
  </si>
  <si>
    <t>Полка книжная -10</t>
  </si>
  <si>
    <t>1606*590*1875</t>
  </si>
  <si>
    <t>1005*565*850</t>
  </si>
  <si>
    <t>605*320*660</t>
  </si>
  <si>
    <t>810*480*885</t>
  </si>
  <si>
    <t>400*370*2015</t>
  </si>
  <si>
    <t>600*210*732</t>
  </si>
  <si>
    <t>Шкаф навесной ШНВ-7</t>
  </si>
  <si>
    <t>1010*240*716</t>
  </si>
  <si>
    <t>760*1760/1660</t>
  </si>
  <si>
    <t>760*1410</t>
  </si>
  <si>
    <t>2080*1500/1700*818</t>
  </si>
  <si>
    <t>555*370*500</t>
  </si>
  <si>
    <t>900*590*2126</t>
  </si>
  <si>
    <t>900*900*2126</t>
  </si>
  <si>
    <t>1640*350*415</t>
  </si>
  <si>
    <t>Ящик для постельных принадлежностей</t>
  </si>
  <si>
    <t>2052*1480/1680*850</t>
  </si>
  <si>
    <t>560*415*460</t>
  </si>
  <si>
    <t>Шкаф 3-х створчатый с ящиками</t>
  </si>
  <si>
    <t>1500*560*2130</t>
  </si>
  <si>
    <t>800*260*450</t>
  </si>
  <si>
    <t>7950*425*840</t>
  </si>
  <si>
    <t>1980*1010*815</t>
  </si>
  <si>
    <t>1200*600*1870</t>
  </si>
  <si>
    <t>400*405*2050</t>
  </si>
  <si>
    <t>900*350*416</t>
  </si>
  <si>
    <t>Ящик для постельных принадлежностей/ 90</t>
  </si>
  <si>
    <t>400*400*2010</t>
  </si>
  <si>
    <t>500*405*2010</t>
  </si>
  <si>
    <t>400*435*2010</t>
  </si>
  <si>
    <t>720*720*2010</t>
  </si>
  <si>
    <t>800*405*2010</t>
  </si>
  <si>
    <t>600*435*2010</t>
  </si>
  <si>
    <t>1952*965*770</t>
  </si>
  <si>
    <t>555*405*380</t>
  </si>
  <si>
    <t>1265*350*1325</t>
  </si>
  <si>
    <t>1955*850/1640*800</t>
  </si>
  <si>
    <t>Каркас кровати 2хярусной</t>
  </si>
  <si>
    <t>Шкаф платяной 2хстворчатый с ящиками</t>
  </si>
  <si>
    <t>1950*980(1600)980</t>
  </si>
  <si>
    <t>980*980(1600)*980</t>
  </si>
  <si>
    <t>6+фурн/+декор</t>
  </si>
  <si>
    <t>167/170</t>
  </si>
  <si>
    <t>86/70</t>
  </si>
  <si>
    <t>30/36</t>
  </si>
  <si>
    <t>32/38</t>
  </si>
  <si>
    <t>34/40</t>
  </si>
  <si>
    <t>45/52</t>
  </si>
  <si>
    <t>49/56</t>
  </si>
  <si>
    <t>54/61</t>
  </si>
  <si>
    <t>1030*450*1140</t>
  </si>
  <si>
    <t>1685*455*2320</t>
  </si>
  <si>
    <t>1980*795*805</t>
  </si>
  <si>
    <t>1980*895*805</t>
  </si>
  <si>
    <t>1980*995*805</t>
  </si>
  <si>
    <t>2080*1285*805</t>
  </si>
  <si>
    <t>2080*1500*818</t>
  </si>
  <si>
    <t>2080*1700*818</t>
  </si>
  <si>
    <t>2080*1900*818</t>
  </si>
  <si>
    <t>2300*870*1700</t>
  </si>
  <si>
    <t>1984*1040*1620</t>
  </si>
  <si>
    <t>8+фурн+мойка+суш+стекло</t>
  </si>
  <si>
    <t>9+фурн+мойка+суш+стекло</t>
  </si>
  <si>
    <t>19+фурн+зерк</t>
  </si>
  <si>
    <t>14+фурн+зерк</t>
  </si>
  <si>
    <t>5+фурн+стек</t>
  </si>
  <si>
    <t xml:space="preserve">3+фурн </t>
  </si>
  <si>
    <t>15+фурн+зерк</t>
  </si>
  <si>
    <t>11+стек+фурн</t>
  </si>
  <si>
    <t>Подставка под телевизор</t>
  </si>
  <si>
    <t>Набор для гостинной               Балтика – 4/4</t>
  </si>
  <si>
    <t>Набор для гостинной            Балтика – 4/5</t>
  </si>
  <si>
    <t>Набор для гостинной             Балтика – 4/8</t>
  </si>
  <si>
    <t>Набор для гостинной Балтика- 5</t>
  </si>
  <si>
    <t>Набор для гостинной Балтика - 5/2</t>
  </si>
  <si>
    <t>Набор для гостинной Балтика - 5/1</t>
  </si>
  <si>
    <t>Набор для гостинной Балтика - 5/3</t>
  </si>
  <si>
    <t>Набор для гостинной Балтика</t>
  </si>
  <si>
    <t>Набор  для гостиной             «Балтика»-6/1 (двери МДФ)</t>
  </si>
  <si>
    <t>Набор для гостиной       «Балтика»-6/2 (рамочные двери)</t>
  </si>
  <si>
    <t>Набор для гостиной       «Балтика»-6/3 (рамочные двери)</t>
  </si>
  <si>
    <t>Набор для гостиной «Балтика»-7</t>
  </si>
  <si>
    <t>Набор для гостиной «Балтика»-1</t>
  </si>
  <si>
    <t>Набор для гостиной «Балтика»-2</t>
  </si>
  <si>
    <t>Тумба под ТV -1</t>
  </si>
  <si>
    <t>Тумба под ТV -2</t>
  </si>
  <si>
    <t>583/587</t>
  </si>
  <si>
    <t>322/328</t>
  </si>
  <si>
    <t>304/308</t>
  </si>
  <si>
    <t>Каркас кровати (СПУ) 700 мм</t>
  </si>
  <si>
    <t>Каркас кровати (СПУ) 800 мм</t>
  </si>
  <si>
    <t>Каркас кровати (СПУ) 900 мм</t>
  </si>
  <si>
    <t>Каркас кровати (СПУ) 1200 мм</t>
  </si>
  <si>
    <t>Каркас кровати (СПУ) 1400 мм</t>
  </si>
  <si>
    <t>Каркас кровати (СПУ) 1600 мм</t>
  </si>
  <si>
    <t>Каркас кровати (СПУ) 1800 мм</t>
  </si>
  <si>
    <t>Каркас кровати СФУ 700 мм</t>
  </si>
  <si>
    <t>Каркас кровати СФУ 800 мм</t>
  </si>
  <si>
    <t>Каркас кровати СФУ 900 мм</t>
  </si>
  <si>
    <t>Каркас кровати СФУ 1200 мм</t>
  </si>
  <si>
    <t>Каркас кровати СФУ 1400 мм</t>
  </si>
  <si>
    <t>Каркас кровати СФУ 1600 мм</t>
  </si>
  <si>
    <t>Каркас кровати СФУ 1800 мм</t>
  </si>
  <si>
    <t>Каркас Кровати с ящиками 700</t>
  </si>
  <si>
    <t>Каркас Кровати с ящиками 800</t>
  </si>
  <si>
    <t>Каркас Кровати с ящиками 900</t>
  </si>
  <si>
    <t>Каркас Кровати с ящиками 1200</t>
  </si>
  <si>
    <t>Каркас Кровати с ящиками 1400</t>
  </si>
  <si>
    <t>Каркас Кровати с ящиками 1600</t>
  </si>
  <si>
    <t>Каркас Кровати с ящиками 1800</t>
  </si>
  <si>
    <t>Каркас кровати 2х местной (реечная)</t>
  </si>
  <si>
    <t xml:space="preserve">Стол туалетный №1 </t>
  </si>
  <si>
    <t>Стол туалетный 1 с пуфиком</t>
  </si>
  <si>
    <t xml:space="preserve">864*450*1600       +     600*380*490 </t>
  </si>
  <si>
    <t>37,3+13</t>
  </si>
  <si>
    <t>2330*1700*980</t>
  </si>
  <si>
    <t>21/30,3</t>
  </si>
  <si>
    <t>Каркас кровати-ракушки 2-х ярусной</t>
  </si>
  <si>
    <t>Набор для детской Юность – 4</t>
  </si>
  <si>
    <t>Набор для детской              Юность-8/1 и 8/2</t>
  </si>
  <si>
    <t xml:space="preserve">Каркас кровати 100*200, Стол комп.угл.,тумба 300, тумба прикр., тумба с зерк.,шкаф для одежды 3-хств. </t>
  </si>
  <si>
    <t>Набор для детской Юность-3</t>
  </si>
  <si>
    <t>Набор для детской Юность-5</t>
  </si>
  <si>
    <t>Набор для детской Юность-7</t>
  </si>
  <si>
    <t>Детский уголок Юность - 2 / Юность 2/2 с декором</t>
  </si>
  <si>
    <t>Каркас 2-х ярусной кровати /          с декором</t>
  </si>
  <si>
    <t>103/105</t>
  </si>
  <si>
    <t>Набор для детской Юность -6</t>
  </si>
  <si>
    <t xml:space="preserve">Набор для детской Юность -2/3 </t>
  </si>
  <si>
    <t>Набор для детской Юность -2/4</t>
  </si>
  <si>
    <t>3/4+фурн</t>
  </si>
  <si>
    <t>80,25/ 91,8</t>
  </si>
  <si>
    <t>Каркас кровати двухъярусной         без ящиков/ с ящиками</t>
  </si>
  <si>
    <t>Угловой кухонный гарнитур ОЛИМПИЯ-8</t>
  </si>
  <si>
    <t>Угловой кухонный гарнитур ОЛИМПИЯ-9 мат/гл</t>
  </si>
  <si>
    <t>Кухонный гарнитур    ОЛИМПИЯ-4  мат/гл</t>
  </si>
  <si>
    <t>Кухонный гарнитур    ОЛИМПИЯ-5  мат/гл</t>
  </si>
  <si>
    <t xml:space="preserve">Кухонный гарнитур   ОЛИМПИЯ-8/1.6  </t>
  </si>
  <si>
    <t>Кухонный гарнитур    ОЛИМПИЯ-8/2</t>
  </si>
  <si>
    <t>Угловой кухонный гарнитур ОЛИМПИЯ-10 мат/гл</t>
  </si>
  <si>
    <t>Угловой кухонный гарнитур ОЛИМПИЯ-11 мат/гл</t>
  </si>
  <si>
    <t>Прихожая угловая модульная 6</t>
  </si>
  <si>
    <t xml:space="preserve">Прихожая угловая 3 </t>
  </si>
  <si>
    <t xml:space="preserve">Прихожая угловая 5 </t>
  </si>
  <si>
    <t>Прихожая  модульная 5</t>
  </si>
  <si>
    <t>Прихожая  модульная 2</t>
  </si>
  <si>
    <t>Прихожая  модульная 3</t>
  </si>
  <si>
    <t>Прихожая малогабаритная-2</t>
  </si>
  <si>
    <t>Прихожая малогабаритная 3</t>
  </si>
  <si>
    <t>Прихожая малогабаритная 2</t>
  </si>
  <si>
    <t>Прихожая мини /без зеркала</t>
  </si>
  <si>
    <t>1+фурн/+зерк</t>
  </si>
  <si>
    <t>50/49</t>
  </si>
  <si>
    <t>Стол журнальный 7/2</t>
  </si>
  <si>
    <t xml:space="preserve">Стол журнальный 8/2 </t>
  </si>
  <si>
    <t xml:space="preserve">Стол журнальный 8/1 </t>
  </si>
  <si>
    <t xml:space="preserve">Стол журнальный 7/1 </t>
  </si>
  <si>
    <t>Стол журнальный 5,6</t>
  </si>
  <si>
    <t>Стол журнальный 3 Инь янь</t>
  </si>
  <si>
    <t>Стол журнальный 9 с табуретами</t>
  </si>
  <si>
    <t>Стол-книжка</t>
  </si>
  <si>
    <t>600*600*1050</t>
  </si>
  <si>
    <t>Кухонный гарнитур «Олимпия »4,5 (МДФ) мат/гл</t>
  </si>
  <si>
    <t>(на 01.11.2011 г.)</t>
  </si>
  <si>
    <t xml:space="preserve">Кухонный гарнитур ОЛИМПИЯ </t>
  </si>
  <si>
    <t>Кухонный гарнитур ОЛИМПИЯ-2</t>
  </si>
  <si>
    <t>Кухонный гарнитур     ОЛИМПИЯ-8/2</t>
  </si>
  <si>
    <t xml:space="preserve">Набор для спальни Соня-15 </t>
  </si>
  <si>
    <t>Набор для спальни Соня-14</t>
  </si>
  <si>
    <t>Набор для спальни Соня-14/1</t>
  </si>
  <si>
    <t>(на 01/11/2011)</t>
  </si>
  <si>
    <t>(на 01.11.2011.)</t>
  </si>
  <si>
    <t xml:space="preserve">Угловой диван  от кухонного уголка </t>
  </si>
  <si>
    <t>Стол журнальный № 4</t>
  </si>
  <si>
    <t>800*800*570</t>
  </si>
  <si>
    <t>/</t>
  </si>
  <si>
    <t>Прайс – лист (Розница)</t>
  </si>
  <si>
    <t>и</t>
  </si>
  <si>
    <t>Комод с 4 ящ., кров 90*190,стол письм.с надставкой,тумба прикр.с ящ, шкаф-стеллаж, ящик для постельн.прин./90, шкаф-Пенал для одежды</t>
  </si>
  <si>
    <t>2000*520*1835 Шкаф с 4-мя дверьми,  шкаф-полка, шкаф-полка с откидной дверью , тумба под ТВ, шкаф-пенал с 2-мя дверьми</t>
  </si>
  <si>
    <t>3200*520*1690 Шкаф-пенал с рамоч.двер., тумба под ТВ, шкаф с 4двер, шкаф с 4 ящ. и 4 двер</t>
  </si>
  <si>
    <t>3200*520*1835 Шкаф с 4дверьми, шкаф с 4 ящ. и 4 дверьми, шкаф-пенал с рамочной дверью, шкаф-полка, шкаф-полка с откидной дверью 2шт тумба под ТВ, шкаф-пенал с 2 дверьми</t>
  </si>
  <si>
    <t>Прайс – лист. (Розница)</t>
  </si>
  <si>
    <t xml:space="preserve">/ </t>
  </si>
  <si>
    <t>Шкаф –купе 2ств 1500без ящ. На подвесной сист</t>
  </si>
  <si>
    <t>Прайс – лист.(Розница)</t>
  </si>
  <si>
    <t>Комод с4 ящ, кров 90*190 стол письм.с надставкой, тумба прикр.с ящ, шкаф-стеллаж, ящик для постельн. прин, шкаф- Пенал для одежды</t>
  </si>
  <si>
    <t>305*450*800</t>
  </si>
  <si>
    <t>420*450*800</t>
  </si>
  <si>
    <t>900*500*800</t>
  </si>
  <si>
    <t>400*550*1030</t>
  </si>
  <si>
    <t>Шкаф-купе 3-х ств с ящ / без ящ</t>
  </si>
  <si>
    <t xml:space="preserve">Шкаф-купе 2-х ств с ящ / без ящ </t>
  </si>
  <si>
    <t>1556*630*2221</t>
  </si>
  <si>
    <t>Шкаф 2х с перегородкой без ящ.</t>
  </si>
  <si>
    <t>Шкаф-купе 2х 1236 с/без зеркал</t>
  </si>
  <si>
    <t>Шкаф-купе 2х 1536 с/без зеркал</t>
  </si>
  <si>
    <t>132/ 130</t>
  </si>
  <si>
    <t>149/ 147</t>
  </si>
  <si>
    <t>162/ 160</t>
  </si>
  <si>
    <t>Шкаф-купе 3х 1700 с/без зеркала</t>
  </si>
  <si>
    <t>Адрес: РФ, Республика Марий Эл,  Волжский район , дер.Часовенная, ул.Экспериментальная, д.19.Телефоны: (83631)6-55-45; 6-56-42; 6-56-43,6-56-59; 6-56-44  Телефон / факс: 8 (83631) 6-55-45 E-mail: ooo_rial@mail.ru. Сайт:www.rialmebel.ru ИНН1216009632. КПП1</t>
  </si>
  <si>
    <t>(на 01.12.2011 г.)</t>
  </si>
  <si>
    <t>Кровать 1600/1400,тумба прикр.-2 шт, шкаф 3-хств, комод без зеркала</t>
  </si>
  <si>
    <t>Адрес: РФ, Республика Марий Эл,  Волжский район , дер. Часовенная, ул. Экспериментальная, д. 19.Телефоны: (83631) 6-55-45; 6-56-42; 6-56-43,6-56-59; 6-56-44  Телефон / факс: 8 (83631) 6-55-45 E-mail: ooo_rial@mail.ru. Сайт: www. rialmebel.ru ИНН 121600963</t>
  </si>
  <si>
    <t>Диван ИЛЕТЬ</t>
  </si>
  <si>
    <t>10895/ 11899/ 12696/ 13782/ 14659/ 16010</t>
  </si>
  <si>
    <t>10075/ 11079/ 11881/ 12962/ 13836/ 15193</t>
  </si>
  <si>
    <t>11259/ 12484/ 13511/ 14811/ 15910/ 17485</t>
  </si>
  <si>
    <t>11302/ 12592/ 13686/ 15111/ 16186/ 17814</t>
  </si>
  <si>
    <t>10377/ 11397/ 12217/ 13311/ 14208/ 15574</t>
  </si>
  <si>
    <t>10760/ 11273/ 12071/ 13157/ 14026/ 15401</t>
  </si>
  <si>
    <t>10370/ 11567/ 12599/ 13842/ 14906/ 16454</t>
  </si>
  <si>
    <t>(на 01.05.2012 г.)</t>
  </si>
  <si>
    <t>(на 01/05/2012)</t>
  </si>
  <si>
    <t>2400*290/600*600/825</t>
  </si>
  <si>
    <t>Набор для гостинной                 Балтика - 8.1/8.2</t>
  </si>
  <si>
    <t>3720*505*1900</t>
  </si>
  <si>
    <t>Полка книжная №1</t>
  </si>
  <si>
    <t>700*250*700</t>
  </si>
  <si>
    <t>Полка книжная №2</t>
  </si>
  <si>
    <t>Полка книжная №3</t>
  </si>
  <si>
    <t>Полка книжная №4</t>
  </si>
  <si>
    <t>Полка книжная №5</t>
  </si>
  <si>
    <t>Полка книжная №6</t>
  </si>
  <si>
    <t>800*200*450</t>
  </si>
  <si>
    <t>850*200*514</t>
  </si>
  <si>
    <t>750*237*500</t>
  </si>
  <si>
    <t>600*250*600</t>
  </si>
  <si>
    <t>782*237*280</t>
  </si>
  <si>
    <t>Стеллаж 1.1.</t>
  </si>
  <si>
    <t>1500*316*1620</t>
  </si>
  <si>
    <t>Стеллаж ФЛЮГЕР-1 без угл.стеллажей</t>
  </si>
  <si>
    <t>min816-max1500*300*1810</t>
  </si>
  <si>
    <t>Стеллаж ФЛЮГЕР-2 c угл.стеллажами</t>
  </si>
  <si>
    <t>min1416-max2100*300*1810</t>
  </si>
  <si>
    <t>Стеллаж -4</t>
  </si>
  <si>
    <t>416*416*2305</t>
  </si>
  <si>
    <t>Стол журнальный №11</t>
  </si>
  <si>
    <t>670*670*510</t>
  </si>
  <si>
    <t>Стол журнальный №12</t>
  </si>
  <si>
    <t>845*600*470</t>
  </si>
  <si>
    <t>Шкаф-купе 2-х на 1100/1300/1500/1700/1900/2100</t>
  </si>
  <si>
    <t>1100/ 1300/ 1500/ 1700/ 1900/ 2100/ *620*2305</t>
  </si>
  <si>
    <t>9016/ 9680/ 10137/ 10875/ 11167/ 14558</t>
  </si>
  <si>
    <t>Каркас кровати ФАРАОН 1400/1600</t>
  </si>
  <si>
    <t>Каркас кровати ФАРАОН-14 на 1400/1600</t>
  </si>
  <si>
    <t>Каркас кровати ФАРАОН-18 на 1400/1600</t>
  </si>
  <si>
    <t>2190*1450/1650*985</t>
  </si>
  <si>
    <t>Каркас кровати ФАРАОН-24 на 1400/1600</t>
  </si>
  <si>
    <t>Каркас кровати ФАРАОН-28 на 1400/1600</t>
  </si>
  <si>
    <t>9467/ 10164/ 10644/ 11419/ 11726/ 15286</t>
  </si>
  <si>
    <t>Буфет с 1 ящ./ с 4 ящ.</t>
  </si>
  <si>
    <t>800*600*2145</t>
  </si>
  <si>
    <t>Кухонный гарнитур    ОЛИМПИЯ-5  БРИЗ мат/гл</t>
  </si>
  <si>
    <t>2000*290/600*715/830</t>
  </si>
  <si>
    <t>Кухонный гарнитур    ОЛИМПИЯ-5.1.  мат/гл</t>
  </si>
  <si>
    <t>Кухонный гарнитур    ОЛИМПИЯ-5.2.  мат/гл</t>
  </si>
  <si>
    <t>2400*290/60*600/825</t>
  </si>
  <si>
    <t>Угловой кухонный гарнитур ОЛИМПИЯ-12 СОЧИ</t>
  </si>
  <si>
    <t>3000*290/600*700/825</t>
  </si>
  <si>
    <t>Подставка для цветов №3</t>
  </si>
  <si>
    <t>Подставка для цветов №4</t>
  </si>
  <si>
    <t>700*700*1070</t>
  </si>
  <si>
    <t>600*600*950</t>
  </si>
  <si>
    <t>Обувница ВСТРЕЧА</t>
  </si>
  <si>
    <t>505*400*1226</t>
  </si>
  <si>
    <t>Обувница РИМ</t>
  </si>
  <si>
    <t>805*380*1320</t>
  </si>
  <si>
    <t>Стеллаж 1.2.</t>
  </si>
  <si>
    <t>1500*332*1720</t>
  </si>
  <si>
    <t>Стеллаж 2.1.</t>
  </si>
  <si>
    <t>Стеллаж 2.2.</t>
  </si>
  <si>
    <t>1500*332*1620</t>
  </si>
  <si>
    <t>Стеллаж 3</t>
  </si>
  <si>
    <t>366*450*2220</t>
  </si>
  <si>
    <t>Комод с надстройкой</t>
  </si>
  <si>
    <t>991*450*2220</t>
  </si>
  <si>
    <t>991*450*845</t>
  </si>
  <si>
    <t>Комод без зеркала мат/глянц</t>
  </si>
  <si>
    <t>3282</t>
  </si>
  <si>
    <t>Стол журнальный №10</t>
  </si>
  <si>
    <t>Стол журнальный №10/1</t>
  </si>
  <si>
    <t>800*400*510</t>
  </si>
  <si>
    <t>Шкаф-купе 2-х КОМБИ на 1100/ 1300/ 1500/ 1700/ 1900/ 2100</t>
  </si>
  <si>
    <t>1100/ 1300/ 1500/ 1700/ 1900/ 2100 * 620 * 2305</t>
  </si>
  <si>
    <t>Шкаф-купе 2-х №1 на 1100/ 1300/ 1500/ 1700/ 1900/ 2100 (Матов.)</t>
  </si>
  <si>
    <t>Шкаф-купе 2-х №1 на 1100/ 1300/ 1500/ 1700/ 1900/ 2100 (Глянц.)</t>
  </si>
  <si>
    <t xml:space="preserve">Шкаф-купе 2-х ПИОН на 1100/ 1300/ 1500/ 1700/ 1900/ 2100 </t>
  </si>
  <si>
    <t>Шкаф-купе 2-х КАЛЕЙДОСКОП на 1100/1300/1500/1700/1900/2100</t>
  </si>
  <si>
    <t>Шкаф-купе 2-х РИМ на 1100/ 1300/ 1500/ 1700/ 1900/ 2100</t>
  </si>
  <si>
    <t>Шкаф-купе 2-х НАУТИЛУС на 1100/ 1300/ 1500/ 1700/ 1900/ 2100</t>
  </si>
  <si>
    <t>Шкаф-купе 2-х на 1232 ШАРИКИ</t>
  </si>
  <si>
    <t>1232*620*2220</t>
  </si>
  <si>
    <t>Шкаф-купе 2-х на 1232 составн.</t>
  </si>
  <si>
    <t>Каркасы кроватей</t>
  </si>
  <si>
    <t>Каркас кровати РИМ                        на 1400/ 1600</t>
  </si>
  <si>
    <t>2218*1482/1682*985</t>
  </si>
  <si>
    <t>4460</t>
  </si>
  <si>
    <t>Каркас кровати РИМ/14                      на 1400/ 1600</t>
  </si>
  <si>
    <t>4740</t>
  </si>
  <si>
    <t>Каркас кровати РИМ/18                    на 1400/ 1600</t>
  </si>
  <si>
    <t>5130</t>
  </si>
  <si>
    <t>Каркас кровати РИМ/24                    на 1400/ 1600</t>
  </si>
  <si>
    <t>4650</t>
  </si>
  <si>
    <t>Каркас кровати РИМ/28                    на 1400/ 1600</t>
  </si>
  <si>
    <t>5045</t>
  </si>
  <si>
    <t>Каркас кровати ШАХЕРЕЗАДА-2            на 1400/ 1600</t>
  </si>
  <si>
    <t>2190*1450/1650*945</t>
  </si>
  <si>
    <t>4055</t>
  </si>
  <si>
    <t>Каркас кровати ШАХЕРЕЗАДА-1            на 1400/ 1600</t>
  </si>
  <si>
    <t>4265</t>
  </si>
  <si>
    <t>Каркас кровати ШАХЕРЕЗАДА/14           на 1400/ 1600</t>
  </si>
  <si>
    <t>4670</t>
  </si>
  <si>
    <t>Каркас кровати ШАХЕРЕЗАДА/18           на 1400/ 1600</t>
  </si>
  <si>
    <t>5065</t>
  </si>
  <si>
    <t>Каркас кровати ШАХЕРЕЗАДА/24           на 1400/ 1600</t>
  </si>
  <si>
    <t>4585</t>
  </si>
  <si>
    <t>Каркас кровати ШАХЕРЕЗАДА/28           на 1400/ 1600</t>
  </si>
  <si>
    <t>4980</t>
  </si>
  <si>
    <t>Каркас кровати КЛЕОПАТРА           на 1400/ 1600</t>
  </si>
  <si>
    <t>4610</t>
  </si>
  <si>
    <t>Каркас кровати КЛЕОПАТРА/14           на 1400/ 1600</t>
  </si>
  <si>
    <t>5015</t>
  </si>
  <si>
    <t>Каркас кровати КЛЕОПАТРА/18         на 1400/ 1600</t>
  </si>
  <si>
    <t>5410</t>
  </si>
  <si>
    <t>4350/ 4680/ 4950</t>
  </si>
  <si>
    <t>Кровать детская Дельфин (МДФ)</t>
  </si>
  <si>
    <t>21054</t>
  </si>
  <si>
    <t>20588</t>
  </si>
  <si>
    <t>ТУМБА TV</t>
  </si>
  <si>
    <t>Набор для спальни модульной системы Соня М</t>
  </si>
  <si>
    <t>3418/ 2949/ 4390</t>
  </si>
  <si>
    <t>2+фурн/ 1+фурн/  3+фурн</t>
  </si>
  <si>
    <t>52/44/ 61</t>
  </si>
  <si>
    <t>4+фурн/       3+фурн</t>
  </si>
  <si>
    <t>3+фурн / 4+фурн</t>
  </si>
  <si>
    <t>64/ 96</t>
  </si>
  <si>
    <t xml:space="preserve">Кровать 1400/1600,тумба прикр.-2 шт, шкаф 4-хств с ящиками, комод </t>
  </si>
  <si>
    <t xml:space="preserve">Кровать 1400/1600,тумба прикр.-2 шт, шкаф 3-хств с ящиками, комод </t>
  </si>
  <si>
    <t>Кровать (классика) (мдф)</t>
  </si>
  <si>
    <t>Кровать реечная</t>
  </si>
  <si>
    <t>1952*880*865</t>
  </si>
  <si>
    <t>Кровать 100*200, тумба прикроватная, шкаф платяной,  Стол компьютерный угловой,  тумба с зеркалом</t>
  </si>
  <si>
    <t>Набор для детской ЮНОСТЬ-8/1 и 8/2 (мдф)</t>
  </si>
  <si>
    <t>Кровать 100*200, тумба прикроватная, шкаф 3-х створчатый,  Стол угловой,  тумба с зеркалом, тумба многоцелевая</t>
  </si>
  <si>
    <t>13+фурн+зерк</t>
  </si>
  <si>
    <t>Кровать 90*190, тумба прикроватная, шкаф платяной, стол письменный, комод</t>
  </si>
  <si>
    <t xml:space="preserve">шкаф-стеллаж, стол письменный, шкаф-пенал для одежды, комод, кровать 90*190, тумба прикроватная,  ящик для постельных принадлежностей </t>
  </si>
  <si>
    <t>Угловой кухонный гарнитур ОЛИМПИЯ-7 МДФ матов/глянц</t>
  </si>
  <si>
    <t>Модульный набор кухонной мебели ОЛИМПИЯ-М (ЛДСП)</t>
  </si>
  <si>
    <t>Модульный набор кухонной мебели ОЛИМПИЯ-М (МДФ)</t>
  </si>
  <si>
    <t>2000*2100*600</t>
  </si>
  <si>
    <t>Стол обеденный  1/2</t>
  </si>
  <si>
    <t>1004*682*735</t>
  </si>
  <si>
    <t>Диван угловой, стол обеденный, табурет - 2 шт</t>
  </si>
  <si>
    <t>Комод с пристройкой ЛЕОН (МДФ)</t>
  </si>
  <si>
    <t>Шкаф-купе 1900 с системой топ лайн М) мдф Альбико</t>
  </si>
  <si>
    <t>Шкаф-купе фасад Ромашки 1100/1300/1500/ 1700/1900/2100</t>
  </si>
  <si>
    <t>Шкаф 4-х створчатый с ящиками Соня-19 (мдф)</t>
  </si>
  <si>
    <t>Шкаф 4-х створчатый с ящиками Соня-6 (мдф)</t>
  </si>
  <si>
    <t xml:space="preserve">Шкаф 4-х створчатый с ящ </t>
  </si>
  <si>
    <t xml:space="preserve">Комод со стеклодверями </t>
  </si>
  <si>
    <t>1505*375*965</t>
  </si>
  <si>
    <t xml:space="preserve">Комод-витрина </t>
  </si>
  <si>
    <t>1505*370*1250</t>
  </si>
  <si>
    <t>1010*435*855</t>
  </si>
  <si>
    <t>Журнальный столик</t>
  </si>
  <si>
    <t>Журнальный столик-10</t>
  </si>
  <si>
    <t>Журнальный столик-10/1 (мдф)</t>
  </si>
  <si>
    <t>Журнальный столик-3 (мдф)</t>
  </si>
  <si>
    <t>Журнальный столик-11 (мдф)</t>
  </si>
  <si>
    <t>Журнальный столик-8/2 (мдф)</t>
  </si>
  <si>
    <t>Журнальный столик-8/1 (мдф)</t>
  </si>
  <si>
    <t>Журнальный столик-12</t>
  </si>
  <si>
    <t>Подставка многоцелевая №1 и №2</t>
  </si>
  <si>
    <t>с 01.05.2015</t>
  </si>
  <si>
    <t>Тумба прикроватная          на цоколе</t>
  </si>
  <si>
    <t>3400*1865*440</t>
  </si>
  <si>
    <t>949/  1070</t>
  </si>
  <si>
    <t>1346/ 1472/  1599/  1719</t>
  </si>
  <si>
    <t>16/18/ 19/21</t>
  </si>
  <si>
    <t>500/600/700/800*300*720</t>
  </si>
  <si>
    <t>Шкаф/300/400 настенный 1-дверный</t>
  </si>
  <si>
    <t>300/400*300*720</t>
  </si>
  <si>
    <t>12/ 13</t>
  </si>
  <si>
    <t>300*720</t>
  </si>
  <si>
    <t>400/500/600/700/800*</t>
  </si>
  <si>
    <t>Шкаф/200 настенный открытый</t>
  </si>
  <si>
    <t>200*300*720</t>
  </si>
  <si>
    <t>9/ 16</t>
  </si>
  <si>
    <t xml:space="preserve">Стеллаж/300 угловой настенный/ Стол-стеллаж/300 угловой                                                 </t>
  </si>
  <si>
    <t>300*300*720              300*600*850</t>
  </si>
  <si>
    <t>Шкаф/500/600 угловой настенный</t>
  </si>
  <si>
    <t>216*357</t>
  </si>
  <si>
    <t>Шкаф /400/500/600/700/800 настенный укороченный</t>
  </si>
  <si>
    <t>300*360</t>
  </si>
  <si>
    <t xml:space="preserve">Шкаф-1/600 напольный/  Шкаф-2/600 напольный                         </t>
  </si>
  <si>
    <t>600*600*2170</t>
  </si>
  <si>
    <t>Шкаф/600 напольный</t>
  </si>
  <si>
    <t>600*600*1225</t>
  </si>
  <si>
    <t xml:space="preserve"> 1+фурн</t>
  </si>
  <si>
    <t xml:space="preserve">Стол/150/200 с бутылочницей   </t>
  </si>
  <si>
    <t>Стол/200/300/400 рабочий однодверный</t>
  </si>
  <si>
    <t>200/300/400*600*850</t>
  </si>
  <si>
    <t>1294/1501/1725</t>
  </si>
  <si>
    <t>15/18/ 21</t>
  </si>
  <si>
    <t>500/600/700/800*600*850</t>
  </si>
  <si>
    <t xml:space="preserve">Стол/500/600/700/800 рабочий двухдверный </t>
  </si>
  <si>
    <t>2082/2323/2588/2818</t>
  </si>
  <si>
    <t>25/28/ 32/35</t>
  </si>
  <si>
    <t xml:space="preserve">Стол/300/400/500 рабочий с 3-мя ящиками </t>
  </si>
  <si>
    <t>Стол/600/700/800 рабочий с 2-мя ящиками</t>
  </si>
  <si>
    <t>Стол/600 под встр.технику</t>
  </si>
  <si>
    <t xml:space="preserve">800*800*850/    1000*600*850  </t>
  </si>
  <si>
    <t>8</t>
  </si>
  <si>
    <t>1702/ 2036/ 2444</t>
  </si>
  <si>
    <t>2967/ 3393/ 3835/ 4238</t>
  </si>
  <si>
    <t>2207/ 2455/ 2754/ 3048</t>
  </si>
  <si>
    <t>1995/ 2294/ 2593/</t>
  </si>
  <si>
    <t>1500*2100*600</t>
  </si>
  <si>
    <t>1550/2700*2230*600</t>
  </si>
  <si>
    <t>2500*1975*420</t>
  </si>
  <si>
    <t>3300*1890*500</t>
  </si>
  <si>
    <t>3720*1940*505</t>
  </si>
  <si>
    <t>3200*1840*520</t>
  </si>
  <si>
    <t>3200*1692*520</t>
  </si>
  <si>
    <t>2000*1840 *520</t>
  </si>
  <si>
    <t>1600*450*520</t>
  </si>
  <si>
    <t>3100*1950*470</t>
  </si>
  <si>
    <t>2600*2065*550</t>
  </si>
  <si>
    <t>2600*550*2065/          400*520*2065</t>
  </si>
  <si>
    <t>2600*550*2100/          400*520*2100</t>
  </si>
  <si>
    <t>2810*590*2080</t>
  </si>
  <si>
    <t>2000*590*1875</t>
  </si>
  <si>
    <t>2000*590*1865</t>
  </si>
  <si>
    <t>1800*425*405/                         3000*455*680</t>
  </si>
  <si>
    <t>1504*474*470/               2400*435*700</t>
  </si>
  <si>
    <t>1800*470*460/                   2475*454*625</t>
  </si>
  <si>
    <t>1804*500*490</t>
  </si>
  <si>
    <t>1480/1680*2190*985</t>
  </si>
  <si>
    <t>505*420*440</t>
  </si>
  <si>
    <t>400*560*400/              800*560*400/              900*900*400</t>
  </si>
  <si>
    <t>1515*2052*900/                  1715*2052*900</t>
  </si>
  <si>
    <t>1264*2052*900/                  1480*2052*1000/               1680*2052*1000</t>
  </si>
  <si>
    <t>764/864/964*1952*800</t>
  </si>
  <si>
    <t>2052*1480*900           2052*1680*1000</t>
  </si>
  <si>
    <t>1480*850*2052           1680*850*2052</t>
  </si>
  <si>
    <t>764/864/964*2052*800</t>
  </si>
  <si>
    <t>1264/1480/1680/1880*2052*800</t>
  </si>
  <si>
    <t>764/864/964*1952*915</t>
  </si>
  <si>
    <t>1264/1480/1680/1880*2052*915</t>
  </si>
  <si>
    <t>1450/1650*2226*920</t>
  </si>
  <si>
    <t>1450/1650*2190*945</t>
  </si>
  <si>
    <t>1482/1682*2218*985</t>
  </si>
  <si>
    <t>1450/1650*2190*985</t>
  </si>
  <si>
    <t>1652*1000*1105/           1652*1105*1505</t>
  </si>
  <si>
    <t>Набор для детской ЮНОСТЬ-4                               фасад КАЛИПСО</t>
  </si>
  <si>
    <t xml:space="preserve">Двухъярусная кровать                          </t>
  </si>
  <si>
    <t>Стол однотумбовый               с надстройкой</t>
  </si>
  <si>
    <t>1800/3100*600*2280</t>
  </si>
  <si>
    <t>2400*600*2100</t>
  </si>
  <si>
    <t>3000*600*2100</t>
  </si>
  <si>
    <t>1300/3110*600*2200</t>
  </si>
  <si>
    <t>1700/1300*435*2130</t>
  </si>
  <si>
    <t>1000*340*2185</t>
  </si>
  <si>
    <t xml:space="preserve">1220/1120*400*2010 </t>
  </si>
  <si>
    <t>2700*435*2010</t>
  </si>
  <si>
    <t>1400*435*2010</t>
  </si>
  <si>
    <t>1600*435*2010</t>
  </si>
  <si>
    <t>620*400*1935</t>
  </si>
  <si>
    <t>800*300*1800</t>
  </si>
  <si>
    <t>1755*580*2200</t>
  </si>
  <si>
    <t>1800*580*2350</t>
  </si>
  <si>
    <t>880*580*2110</t>
  </si>
  <si>
    <t>1556*630*2220</t>
  </si>
  <si>
    <t>1200*365*1205</t>
  </si>
  <si>
    <t>605*320*662</t>
  </si>
  <si>
    <t>810*480*886</t>
  </si>
  <si>
    <t>1000*600*510</t>
  </si>
  <si>
    <t>880*785*540</t>
  </si>
  <si>
    <t>800*335/1700*770</t>
  </si>
  <si>
    <t>405*440/1320*830</t>
  </si>
  <si>
    <t>732*250*732</t>
  </si>
  <si>
    <t>2950 / 3175/ 3405</t>
  </si>
  <si>
    <t>7875/  9958/ 11423</t>
  </si>
  <si>
    <t>Набор для детской(мдф) ЮНОСТЬ-8 (фасад Бабочки,  Лайк, Фея, Чемпион, Скейт, Мисс)</t>
  </si>
  <si>
    <t xml:space="preserve">Комод </t>
  </si>
  <si>
    <t>368/ 374</t>
  </si>
  <si>
    <t>300/ 306</t>
  </si>
  <si>
    <t>1560*446*1500</t>
  </si>
  <si>
    <t>1020*480*845/ 1645</t>
  </si>
  <si>
    <t>72/ 78</t>
  </si>
  <si>
    <t xml:space="preserve">Набор для гостиной  БАЛТИКА-11 (мдф) </t>
  </si>
  <si>
    <t xml:space="preserve">Набор для гостиной  БАЛТИКА-10 </t>
  </si>
  <si>
    <t xml:space="preserve">Набор для гостиной       БАЛТИКА-9 </t>
  </si>
  <si>
    <t>Набор для гостиной       БАЛТИКА-6/1 (мдф)</t>
  </si>
  <si>
    <t>Набор для гостиной БАЛТИКА-6/2 (мдф)</t>
  </si>
  <si>
    <t>Набор для гостиной БАЛТИКА фасад ПЪЕР</t>
  </si>
  <si>
    <t>Набор для гостиной БАЛТИКА (фасад Танго) (мдф)/ Шкаф-пенал Балтика (фасад Танго-1) (мдф)</t>
  </si>
  <si>
    <t>Набор для гостиной БАЛТИКА (фасад Премьер) (мдф)/ Шкаф-пенал Балтика (фасад Премьер-1) (мдф)</t>
  </si>
  <si>
    <t>Тумба под ТВ -2 (мдф)</t>
  </si>
  <si>
    <t>ТУМБА ПОД ТВ-1 (мдф)</t>
  </si>
  <si>
    <t>Набор для гостиной       БАЛТИКА-1 (мдф)</t>
  </si>
  <si>
    <t>Набор для гостиной БАЛТИКА-7 (мдф)</t>
  </si>
  <si>
    <t>ТУМБА ПОД ТВА от гостинной Балтика-7 (мдф)</t>
  </si>
  <si>
    <t>Тумба под ТВА №4 (МДФ)/ Тумба под ТВА №5 (МДФ)</t>
  </si>
  <si>
    <t>Тумба под ТВА №6 (мдф)/ Тумба под ТВА №11 (мдф)</t>
  </si>
  <si>
    <t>Тумба под ТВА №7 (мдф) / Тумба под ТВА №12 (мдф)</t>
  </si>
  <si>
    <t>Тумба под ТВА №9/1, 9/2, 9/3</t>
  </si>
  <si>
    <t xml:space="preserve">Шкаф-пенал с полками/                    Шкаф-пенал со штангой/                       Шкаф-пенал с ящиками и полками </t>
  </si>
  <si>
    <t xml:space="preserve">Шкаф 2-х дверный со штангой/  Шкаф 2-х дверный с ящиками и перегородкой      </t>
  </si>
  <si>
    <t>Антресоль 1-но дверная/                       Антресоль 2-х дверная/               Антресоль угловая</t>
  </si>
  <si>
    <t>Набор для спальни         СОНЯ-6 (фасад жемчуг) мдф</t>
  </si>
  <si>
    <t>Набор для спальни       СОНЯ-16/1(мдф)</t>
  </si>
  <si>
    <t>Набор для спальни         СОНЯ-6/1 (фасад жемчуг) мдф</t>
  </si>
  <si>
    <t>Набор для спальни            СОНЯ-20/2 (мдф)</t>
  </si>
  <si>
    <t>Набор для спальни          СОНЯ-6 (мдф)</t>
  </si>
  <si>
    <t>Набор для спальни           СОНЯ-7 (мдф)</t>
  </si>
  <si>
    <t>Набор для спальни          СОНЯ-19 (мдф)</t>
  </si>
  <si>
    <t>Набор для спальни            СОНЯ-15</t>
  </si>
  <si>
    <t>Набор для спальни       СОНЯ-15/1</t>
  </si>
  <si>
    <t>Набор для спальни        СОНЯ-15/2</t>
  </si>
  <si>
    <t>Набор для спальни            СОНЯ-15/3</t>
  </si>
  <si>
    <t>Кровать (от                      спальни Соня-19) (мдф)</t>
  </si>
  <si>
    <t>Кровать                              (от спальни Соня-6) (мдф)</t>
  </si>
  <si>
    <t>Кровать (СФУ) на 700/800/900 (уголок)</t>
  </si>
  <si>
    <t>Кровать (СФУ) (уг) 1200/1400/1600/1800</t>
  </si>
  <si>
    <t xml:space="preserve">Кровать (СФУ) (шв) 1200/1400/1600/1800 </t>
  </si>
  <si>
    <t xml:space="preserve">Кровать с ящиками   1200/1400/1600/1800 </t>
  </si>
  <si>
    <t>Кровать Шахерезада-1              (1043/1143,1045/1145, 1046/1146,1047/1147) мдф</t>
  </si>
  <si>
    <t>Кровать Шахерезада-1               (1040/1140,1042/1142, 1051/1151,1052/1152, 1053/1153,1054/1154, 1055/1155,1056/1156, 1058/1158,1059/1159, 1060/1160) мдф</t>
  </si>
  <si>
    <t>Кровать Шахерезада-1            (1041/1141,1057/1157)мдф</t>
  </si>
  <si>
    <t>Кровать Шахерезада-1              (1044/1144,1048/1148, 1049/1149,1050/1150) мдф</t>
  </si>
  <si>
    <t>Кровать Шахерезада-1           (1001/1101,1002/1102, 1003/1103,1004/1104, 1005/1105,1006/1106, 1007,1107,1008/1108, 1009/1109) мдф</t>
  </si>
  <si>
    <t>Кровать Шахерезада-1           (1061/1161,1062/1162, 1063/1163,1064/1164, 1065/1165,1020/1120, 1021/1121,1022/1122, 1023/1123,1024/1124, 1025/1125) мдф</t>
  </si>
  <si>
    <t>Кровать Шахерезада-1           (1030/1130,1031/1131, 1032/1132,1033/1133, 1034/1134) мдф</t>
  </si>
  <si>
    <t>Кровать Клеопатра           (1001/1101,1002/1102, 1003/1103,1004/1104, 1005/1105,1006/1106, 1007,1107,1008/1108, 1009/1109) мдф</t>
  </si>
  <si>
    <t>Кровать Клеопатра                 (1040/1140,1042/1142, 1051/1151,1052/1152, 1053/1153,1054/1154, 1055/1155,1056/1156, 1058/1158,1059/1159, 1060/1160) мдф</t>
  </si>
  <si>
    <t>Кровать Клеопатра (1041/1141,1057/1157) мдф</t>
  </si>
  <si>
    <t>Кровать Клеопатра (1044/1144,1048/1148, 1049/1149,1050/1150) мдф</t>
  </si>
  <si>
    <t>Кровать Клеопатра (1043/1143,1045/1145, 1046/1146,1047/1147) мдф</t>
  </si>
  <si>
    <t>Кровать Клеопатра (1061/1161,1062/1162, 1063/1163,1064/1164, 1065/1165,1020/1120, 1021/1121,1022/1122, 1023/1123,1024/1124, 1025/1125) мдф</t>
  </si>
  <si>
    <t>Кровать Клеопатра (1030/1130,1031/1131, 1032/1132,1033/1133, 1034/1134) мдф</t>
  </si>
  <si>
    <t>Кровать Рим      (1001/1101,1002/1102, 1003/1103,1004/1104, 1005/1105,1006/1106, 1007,1107,1008/1108, 1009/1109) мдф</t>
  </si>
  <si>
    <t>Кровать Рим     (1040/1140,1042/1142, 1051/1151,1052/1152, 1053/1153,1054/1154, 1055/1155,1056/1156, 1058/1158,1059/1159, 1060/1160) мдф</t>
  </si>
  <si>
    <t>Кровать Рим (1041/1141,1057/1157)мдф</t>
  </si>
  <si>
    <t>Кровать Рим (1044/1144,1048/1148, 1049/1149,1050/1150) мдф</t>
  </si>
  <si>
    <t>Кровать Рим (1043/1143,1045/1145, 1046/1146, 1047/1147)мдф</t>
  </si>
  <si>
    <t>Кровать Рим (1061/1161,1062/1162, 1063/1163,1064/1164, 1065/1165,1020/1120, 1021/1121,1022/1122, 1023/1123,1024/1124, 1025/1125) мдф</t>
  </si>
  <si>
    <t>Кровать Рим (1030/1130,1031/1131, 1032/1132,1033/1133, 1034/1134) мдф</t>
  </si>
  <si>
    <t xml:space="preserve">Кровать  Фараон (1001/1101,1002/1102, 1003/1103,1004/1104, 1005/1105,1006/1106, 1007,1107,1008/1108, 1009/1109) </t>
  </si>
  <si>
    <t xml:space="preserve">Кровать  Фараон (1040/1140,1042/1142, 1051/1151,1052/1152, 1053/1153,1054/1154, 1055/1155,1056/1156, 1058/1158,1059/1159, 1060/1160) </t>
  </si>
  <si>
    <t>Кровать  Фараон (1041/1141,1057/1157)</t>
  </si>
  <si>
    <t>Кровать  Фараон (1044/1144,1048/1148, 1049/1149,1050/1150)</t>
  </si>
  <si>
    <t>Кровать  Фараон (1043/1143,1045/1145, 1046/1146,1047/1147)</t>
  </si>
  <si>
    <t xml:space="preserve">Кровать  Фараон (1061/1161,1062/1162, 1063/1163,1064/1164, 1065/1165,1020/1120, 1021/1121,1022/1122, 1023/1123,1024/1124, 1025/1125) </t>
  </si>
  <si>
    <t>Шкаф-купе (фасад Даурия) (кожа)</t>
  </si>
  <si>
    <t>Комод  (фасад Даурия) (кожа)</t>
  </si>
  <si>
    <t>Тумба прикроватная (фасад Даурия) (кожа)</t>
  </si>
  <si>
    <t>Туалетный стол №3 (лдсп/мдф)</t>
  </si>
  <si>
    <t>Тумба прикроватная         (из набора для спальни          Соня 16/1)  (мдф)</t>
  </si>
  <si>
    <t>Кровать детская Кошка, Мишка / Зайчик (мдф)</t>
  </si>
  <si>
    <t>Кровать детская                    Львенок/ Домик (мдф)</t>
  </si>
  <si>
    <t xml:space="preserve">Кровать детская            Машинка (мдф) </t>
  </si>
  <si>
    <t>Кровать детская Бабочка (мдф)</t>
  </si>
  <si>
    <t>Кровать-ракушка                   2-х ярусная (мдф мат/гл) * с валиками и подушками</t>
  </si>
  <si>
    <t>Кровать двухъярусная 2/1 (РУСАЛОЧКА, ЛЬВЕНОК, МАШИНКА) (мдф)</t>
  </si>
  <si>
    <t xml:space="preserve">ЮНОСТЬ-2                             детский уголок </t>
  </si>
  <si>
    <t>ЮНОСТЬ-2/4                 детский уголок</t>
  </si>
  <si>
    <t>Кровать двухъярусная-2                      без/с ящиками</t>
  </si>
  <si>
    <t xml:space="preserve">Стол-парта                   письменный </t>
  </si>
  <si>
    <t>ОЛИМПИЯ-14 (Ракушки, Киви, клубника,кофе, мост, ромашки, гранат, лимон, яблоко, небоскреб, огни ночного города) кухонный гарнитур (мдф мат/гл.)</t>
  </si>
  <si>
    <t>ОЛИМПИЯ-14 кухонный гарнитур (фасад Провинция)(мдф мат/гл.)</t>
  </si>
  <si>
    <t xml:space="preserve">ОЛИМПИЯ-5/1 кухонный гарнитур (фасад "Рим")     (мдф мат/гл.)                </t>
  </si>
  <si>
    <t>ОЛИМПИЯ-5/1 кухонный гарнитур (фасад Поляна, Орион, Вензель, Свита, Дуэт, Модерн,Вилла, Венеция)(мдф мат/гл.)</t>
  </si>
  <si>
    <t>Кухонный уголок ПИКНИК ЛДСП/ МДФ матов./ МДФ глянец</t>
  </si>
  <si>
    <t>ПРИХОЖАЯ УГЛОВАЯ ТИТУЛ</t>
  </si>
  <si>
    <t xml:space="preserve">ПРИХОЖАЯ МАЛОГАБАРИТНАЯ 4 </t>
  </si>
  <si>
    <t>ПРИХОЖАЯ             УГЛОВАЯ 3</t>
  </si>
  <si>
    <t>ПРИХОЖАЯ               УГЛОВАЯ 5</t>
  </si>
  <si>
    <t>Прихожая мини                      с /без зеркала</t>
  </si>
  <si>
    <t>Обувница Каблучок</t>
  </si>
  <si>
    <t>Вешалка ДИАНА (мдф)</t>
  </si>
  <si>
    <t>Вешалка АРТУР (мдф)</t>
  </si>
  <si>
    <t xml:space="preserve">Шкаф для платья и белья 3-х ств. с 3-мя ящиками </t>
  </si>
  <si>
    <t>Шкаф дляплатья и белья (фасад САГА)мдф</t>
  </si>
  <si>
    <t>Шкаф  3-х створчатый                            с ящ / без ящ</t>
  </si>
  <si>
    <t>Шкаф 2-х створчатый                         с ящ / без ящ</t>
  </si>
  <si>
    <t>Шкаф-купе 3-х                    с зерк.  с ящ / без ящ</t>
  </si>
  <si>
    <t>Шкаф-купе  фасад           Садко-2(мдф матов.)</t>
  </si>
  <si>
    <t>Шкаф-купе                   фасад Наутилус(мдф)</t>
  </si>
  <si>
    <t xml:space="preserve">Комод с 7-ю ящиками         (мдф) </t>
  </si>
  <si>
    <t>Комод с встроенным зеркалом                        (фасад Мираж)(мдф)</t>
  </si>
  <si>
    <t>Подставка для                    цветов -1 / 2 (мдф)</t>
  </si>
  <si>
    <t>Подставка для                цветов -3 (мдф)</t>
  </si>
  <si>
    <r>
      <t xml:space="preserve">     </t>
    </r>
    <r>
      <rPr>
        <sz val="11"/>
        <rFont val="Times New Roman"/>
        <family val="1"/>
      </rPr>
      <t xml:space="preserve"> Габариты (мм) </t>
    </r>
    <r>
      <rPr>
        <sz val="10"/>
        <rFont val="Times New Roman"/>
        <family val="1"/>
      </rPr>
      <t>длина*высота*глубина/ширина</t>
    </r>
  </si>
  <si>
    <t>Кровать (от спальни Соня-6 фасад Жемчуг) (мдф)</t>
  </si>
  <si>
    <t>Кровать (от спальни            Соня-16/1) (мдф)</t>
  </si>
  <si>
    <t>Кровать с ящиками         700/800/900</t>
  </si>
  <si>
    <t xml:space="preserve">Кровать                           Шахерезада-2 (мдф)            </t>
  </si>
  <si>
    <t xml:space="preserve">Тумба прикроватная              с ящиками на ножках </t>
  </si>
  <si>
    <r>
      <t xml:space="preserve">Шкаф </t>
    </r>
    <r>
      <rPr>
        <sz val="11"/>
        <rFont val="Times New Roman"/>
        <family val="1"/>
      </rPr>
      <t>400/500/600/700/ 800</t>
    </r>
    <r>
      <rPr>
        <sz val="12"/>
        <rFont val="Times New Roman"/>
        <family val="1"/>
      </rPr>
      <t xml:space="preserve"> настенный  с откидными дверями</t>
    </r>
  </si>
  <si>
    <t>Шкаф/600 под встраиваемую технику</t>
  </si>
  <si>
    <t>ОЛИМПИЯ-8/2 (мрамор) кухонный гарнитур  (мдф)</t>
  </si>
  <si>
    <t>ОЛИМПИЯ-9 угловой кухонный гарнитур              (мдф мат/гл.)</t>
  </si>
  <si>
    <t>ОЛИМПИЯ-12                  кухонный гарнитур            (фасад Сочи) мдф гл.</t>
  </si>
  <si>
    <t>ПРИХОЖАЯ УГЛОВАЯ МОДУЛЬНАЯ 6                         (с / без зеркала)</t>
  </si>
  <si>
    <t>Тумба с вешалкой                  ЛЕОН (МДФ)</t>
  </si>
  <si>
    <t>Стеллаж Флюгер-1 и 1/1</t>
  </si>
  <si>
    <t>Шкаф-купе 2х с системой Рамир с/без зеркал</t>
  </si>
  <si>
    <t>Шкаф-купе фасад Клеопатра без.зерк, Орион, Мираж, Диковина, Фламинго,  Кубик-рубик, Трио, Поляна (мдф глянц.)</t>
  </si>
  <si>
    <t>Шкаф-купе фасад Клеопатра без зерк, Орион, Мираж, Диковина, Фламинго, Кубик-рубик, Трио, Поляна, САГА (мдф матов.)</t>
  </si>
  <si>
    <t>Шкаф-купе                             фасад Пион (мдф)</t>
  </si>
  <si>
    <t>Шкаф-купе                          фасад Садко-1 (мдф глян.)</t>
  </si>
  <si>
    <t>ШНВ-5 шкаф для ванной           с зеркалом</t>
  </si>
  <si>
    <t>ШНВ-4 шкаф для ванной           с зеркалом</t>
  </si>
  <si>
    <t>ШНВ-8 шкаф                          с зеркалом для ванной</t>
  </si>
  <si>
    <t>Журнальный столик-                  7/1 и 7/2 (мдф)</t>
  </si>
  <si>
    <t xml:space="preserve">Республика Марий Эл,  Волжский район , дер.Часовенная, ул. Экспериментальная, д. 19. Телефоны: (83631) 6-55-45 факс;                6-56-42; 6-56-43, 6-56-59; 6-56-44 E-mail: ooo_rial@mail.ru.               Сайт: www.rialmebel.ru ИНН1216009632/КПП120101001. </t>
  </si>
  <si>
    <t>Гостинные (стр.4-18)</t>
  </si>
  <si>
    <t>Спальни (стр.19-41)</t>
  </si>
  <si>
    <t>Детские (стр.56-71)</t>
  </si>
  <si>
    <t>Кухни (стр.72-91)</t>
  </si>
  <si>
    <t>Разное  (стр.121-127)</t>
  </si>
  <si>
    <t>244/ 42</t>
  </si>
  <si>
    <t>6+стекло+фурн./      2+фурн</t>
  </si>
  <si>
    <t>246/ 44</t>
  </si>
  <si>
    <t>60/ 80</t>
  </si>
  <si>
    <t>2+фурн/ 3+фурн</t>
  </si>
  <si>
    <t>2+фурн/ 4+фурн</t>
  </si>
  <si>
    <t>53/ 146</t>
  </si>
  <si>
    <t>70/ 75/ 78</t>
  </si>
  <si>
    <t>3+фурн+стек</t>
  </si>
  <si>
    <t>14+стекло+сушка+мойка+фурн</t>
  </si>
  <si>
    <t>Шкафы (стр.102-120)</t>
  </si>
  <si>
    <t xml:space="preserve">Набор для гостиной  БАЛТИКА-12 (фасад Блюз, Фокстрот, Чардыш) (мдф) </t>
  </si>
  <si>
    <t>6+стекло+фурн</t>
  </si>
  <si>
    <t>12+2стек+фурн</t>
  </si>
  <si>
    <t>62/ 113</t>
  </si>
  <si>
    <t>79/86</t>
  </si>
  <si>
    <t>64/ 70/ 79</t>
  </si>
  <si>
    <t>41/ 43 /46</t>
  </si>
  <si>
    <t>67/ 73</t>
  </si>
  <si>
    <t>31/ 33/ 35</t>
  </si>
  <si>
    <t>38/ 40/ 42</t>
  </si>
  <si>
    <t>46/ 51/ 56/ 59</t>
  </si>
  <si>
    <t>54/ 59/ 63/ 67</t>
  </si>
  <si>
    <t>49/ 52/ 58</t>
  </si>
  <si>
    <t>70/ 75/ 80/ 86</t>
  </si>
  <si>
    <t>67/ 72</t>
  </si>
  <si>
    <t>60/ 63</t>
  </si>
  <si>
    <t>64/ 68</t>
  </si>
  <si>
    <t>63/ 67</t>
  </si>
  <si>
    <t>74/ 79</t>
  </si>
  <si>
    <t>58/ 64</t>
  </si>
  <si>
    <t>59/ 54</t>
  </si>
  <si>
    <t xml:space="preserve">5+фурн </t>
  </si>
  <si>
    <t>16+зерк+фурн</t>
  </si>
  <si>
    <t>10+фурн</t>
  </si>
  <si>
    <t>90/ 102</t>
  </si>
  <si>
    <t>2400*600*2100                                (Панель стеновая                2800*610*6 -2700 руб.)</t>
  </si>
  <si>
    <t>80/ 91</t>
  </si>
  <si>
    <t>БУФЕТ                                             с 1 ящ./ с 4 ящ.(мдф)</t>
  </si>
  <si>
    <t>7+обувн+фурн</t>
  </si>
  <si>
    <t>188</t>
  </si>
  <si>
    <t>3+фурн/+ зерк.</t>
  </si>
  <si>
    <t>2+фурн.</t>
  </si>
  <si>
    <t>3+фурн.+зерк</t>
  </si>
  <si>
    <t>334/ 342</t>
  </si>
  <si>
    <t>308/ 313</t>
  </si>
  <si>
    <t>365/ 370</t>
  </si>
  <si>
    <t>1098/ 1292/ 1416/</t>
  </si>
  <si>
    <t>Шкаф 2-х дверный с ящиками и штангой/                         Шкаф 2-х дверный с полками</t>
  </si>
  <si>
    <t>Кровать 1400/1600*200</t>
  </si>
  <si>
    <t>Стол/800*800 угловой под мойку/1000*600 (цена без мойки)</t>
  </si>
  <si>
    <t>Стол/600/700/800 под мойку (цена без мойки)</t>
  </si>
  <si>
    <t xml:space="preserve">Мойка круглая </t>
  </si>
  <si>
    <t>Шкаф/500/600/700/800 настенный 2-хдверный (без сушки)</t>
  </si>
  <si>
    <t>Сушка 500*600/  600*800</t>
  </si>
  <si>
    <r>
      <t>Шкаф</t>
    </r>
    <r>
      <rPr>
        <sz val="11"/>
        <rFont val="Times New Roman"/>
        <family val="1"/>
      </rPr>
      <t>400/500/600/700/ 800</t>
    </r>
    <r>
      <rPr>
        <sz val="12"/>
        <rFont val="Times New Roman"/>
        <family val="1"/>
      </rPr>
      <t xml:space="preserve"> настенный  с откидными дверями (мдф)</t>
    </r>
  </si>
  <si>
    <t>Шкаф/500/600/700/800 настенный 2-хдверный (без сушки) (мдф)</t>
  </si>
  <si>
    <t>Шкаф/300/400 настенный 1-дверный (мдф)</t>
  </si>
  <si>
    <t>Шкаф/200 настенный закрытый (мдф)</t>
  </si>
  <si>
    <t>Шкаф/500/600 угловой настенный (мдф)</t>
  </si>
  <si>
    <t>Шкаф /400/500/600/700/800 настенный укороченный (мдф)</t>
  </si>
  <si>
    <t xml:space="preserve">Шкаф-1/600 напольный/  Шкаф-2/600 напольный (мдф)                    </t>
  </si>
  <si>
    <t>Шкаф/600 напольный (мдф)</t>
  </si>
  <si>
    <t>Стол/150/200 с бутылочницей (мдф)</t>
  </si>
  <si>
    <t>Стол/200/300/400 рабочий однодверный (мдф)</t>
  </si>
  <si>
    <t>Стол/500/600/700/800 рабочий двухдверный (мдф)</t>
  </si>
  <si>
    <t>Стол/300/400/500 рабочий с 3-мя ящиками (мдф)</t>
  </si>
  <si>
    <t>Стол/600/700/800 рабочий с 2-мя ящиками (мдф)</t>
  </si>
  <si>
    <t>Шкаф/600 под встраиваемую технику (мдф)</t>
  </si>
  <si>
    <t>Стол/600 под встр.технику (мдф)</t>
  </si>
  <si>
    <t>Стол/800*800 угловой под мойку/1000*600 (цена без мойки) (мдф)</t>
  </si>
  <si>
    <t>Стол/600/700/800 под мойку (цена без мойки) (мдф)</t>
  </si>
  <si>
    <t>Матрац 790*1880 ватный/ Матрац 800*1900 (1 вариант) (для кровати-ракушки)</t>
  </si>
  <si>
    <t>350*350*400/500/600</t>
  </si>
  <si>
    <t>Кровать детская Юнга (мдф) / Светлячок</t>
  </si>
  <si>
    <t>Прихожие (стр.92-101)</t>
  </si>
  <si>
    <t>Шкаф-купе с системой Рамир с/без зеркала</t>
  </si>
  <si>
    <t xml:space="preserve">Шкаф-купе 2-х         с зерк. с ящ / без ящ </t>
  </si>
  <si>
    <t>с 16.10.2015</t>
  </si>
  <si>
    <t>Прайс – лист. Новинки</t>
  </si>
  <si>
    <t>Комод детский с 2-мя ящиками</t>
  </si>
  <si>
    <t>2782</t>
  </si>
  <si>
    <t>Кровать детская Светлячок</t>
  </si>
  <si>
    <t>Стол журнальный трансформер (лдсп/мдф)</t>
  </si>
  <si>
    <t>Шкаф со складными дверями (лдсп/мдф)</t>
  </si>
  <si>
    <t>Шкаф-купе с ящиком Лоза</t>
  </si>
  <si>
    <t>1952*1075*1280</t>
  </si>
  <si>
    <t>1850*1270*1050</t>
  </si>
  <si>
    <t>950*690*425</t>
  </si>
  <si>
    <t xml:space="preserve">830*430*830/830*455*860           в разложенном виде 1664*740*830/1664*765*860    </t>
  </si>
  <si>
    <t>Стол обеденный раскладной</t>
  </si>
  <si>
    <t>1500*2220*630</t>
  </si>
  <si>
    <t>Буфет 1500 (мдф)</t>
  </si>
  <si>
    <t>1505*1900*550</t>
  </si>
  <si>
    <t>41/46</t>
  </si>
  <si>
    <t>5+фурн/ 5+фурн</t>
  </si>
  <si>
    <t>86/ 141</t>
  </si>
  <si>
    <t>Кровать детская Юнга (мдф)</t>
  </si>
  <si>
    <t>Стеллаж Радуга (цветной лдсп)</t>
  </si>
  <si>
    <t>Стеллаж Флюгер-2 (цветной лдсп)</t>
  </si>
  <si>
    <t>6070</t>
  </si>
  <si>
    <t>830*2050*400</t>
  </si>
  <si>
    <t>min1416-max2100*1810*300</t>
  </si>
  <si>
    <t>10601</t>
  </si>
  <si>
    <t>8993</t>
  </si>
  <si>
    <t>Кровать 2-х ярусная, полка съемная, столик съемный, ящик выкатной от кровати 2-х ярусной</t>
  </si>
  <si>
    <t>6690</t>
  </si>
  <si>
    <t>587</t>
  </si>
  <si>
    <t>775</t>
  </si>
  <si>
    <t>941</t>
  </si>
  <si>
    <t>1984*1620*1040</t>
  </si>
  <si>
    <t>1125*720*45</t>
  </si>
  <si>
    <t>640*520*60</t>
  </si>
  <si>
    <t>710*520*45</t>
  </si>
  <si>
    <t xml:space="preserve">ПАЛИТРА Набор для детской </t>
  </si>
  <si>
    <t xml:space="preserve">ПАЛИТРА Полка съемная от кровати 2-х ярусной </t>
  </si>
  <si>
    <t xml:space="preserve">ПАЛИТРА Столик съемный от кровати 2-х ярусной </t>
  </si>
  <si>
    <t>ОЛИМПИЯ кухонный гарнитур (Прованс) (мдф мат.)</t>
  </si>
  <si>
    <t>ОЛИМПИЯ кухонный гарнитур (Океан) (мдф глянец)</t>
  </si>
  <si>
    <t>ОЛИМПИЯ кухонный гарнитур (Акация) (мдф мат.)</t>
  </si>
  <si>
    <t>ОЛИМПИЯ кухонный гарнитур (Фламинго) (мдф глянец)</t>
  </si>
  <si>
    <t>1400/1300*2100*600</t>
  </si>
  <si>
    <t>1600*2100*600</t>
  </si>
  <si>
    <t>1000*735*600             400*1695*375</t>
  </si>
  <si>
    <t>Уголок школьника (стол копьютерный/шкаф-пенал)</t>
  </si>
  <si>
    <t xml:space="preserve">Обеденная группа (мдф "альбико"):                        Стол - 1/3 обеденный / Табурет - 4шт. </t>
  </si>
  <si>
    <t>800*740*605 / 300*300*460</t>
  </si>
  <si>
    <t>1500*2115*465/                     1500*2235*465</t>
  </si>
  <si>
    <t>Уголок школьника Стол копьютерный</t>
  </si>
  <si>
    <t>1000*735*600</t>
  </si>
  <si>
    <t>Уголок школьника Шкаф-пенал</t>
  </si>
  <si>
    <t>400*1695*375</t>
  </si>
  <si>
    <t>800*740*605</t>
  </si>
  <si>
    <t>300*300*460</t>
  </si>
  <si>
    <t>7+фурн+мойка+сушка</t>
  </si>
  <si>
    <t>7+фурн+сушка</t>
  </si>
  <si>
    <t>8+фурн+мойка+сушка</t>
  </si>
  <si>
    <t>8+фурн+сушка</t>
  </si>
  <si>
    <t>6+фурн+сушка</t>
  </si>
  <si>
    <t>ОЛИМПИЯ кухонный гарнитур (Фламинго) (мдф глянец) (без мойки)</t>
  </si>
  <si>
    <t>ОЛИМПИЯ кухонный гарнитур (Акация) (мдф мат.) (без мойки)</t>
  </si>
  <si>
    <t>ОЛИМПИЯ кухонный гарнитур (Океан) (мдф глянец) (без мойки)</t>
  </si>
  <si>
    <t>ОЛИМПИЯ кухонный гарнитур (Прованс) (мдф мат.) (без мойки)</t>
  </si>
  <si>
    <t>Обеденная группа (мдф "альбико"):                        Стол - 1/3 обеденный  Ромашки</t>
  </si>
  <si>
    <t>Обеденная группа (мдф "альбико"):                         Табурет  Ромашки</t>
  </si>
  <si>
    <t>4747 / 5287/ 6028</t>
  </si>
  <si>
    <t>800*500*500</t>
  </si>
  <si>
    <t>Стол журнальный-5 (лдсп)</t>
  </si>
  <si>
    <t>Комод с 6-ю ящиками</t>
  </si>
  <si>
    <t>Комод ЖАСМИН (мдф)</t>
  </si>
  <si>
    <t>805*1205*425</t>
  </si>
  <si>
    <t>Шкаф комбинированный 1700 ФАВОРИТ (мдф)</t>
  </si>
  <si>
    <t>1700*2200*650</t>
  </si>
  <si>
    <t>Тумба с вешалкой АНТРЕ</t>
  </si>
  <si>
    <t>1000*1055*405</t>
  </si>
  <si>
    <t>3604</t>
  </si>
  <si>
    <t>Вешалка настенная АНТРЕ</t>
  </si>
  <si>
    <t>1000*600*300</t>
  </si>
  <si>
    <t>2415</t>
  </si>
  <si>
    <t>Тумба для обуви АНТРЕ</t>
  </si>
  <si>
    <t>1000*455*405</t>
  </si>
  <si>
    <t>1189</t>
  </si>
  <si>
    <t xml:space="preserve">Республика Марий Эл,  Волжский район , деревня Часовенная, ул. Экспериментальная, д. 19. Телефоны: (83631) 6-55-45 факс; 6-56-42; 6-56-43, 6-56-59; 6-56-44 E-mail: ooo_rial@mail.ru. Сайт:www.rialmebel.ru ИНН1216009632/КПП120101001. </t>
  </si>
  <si>
    <r>
      <t xml:space="preserve">     </t>
    </r>
    <r>
      <rPr>
        <sz val="11"/>
        <rFont val="Times New Roman"/>
        <family val="1"/>
      </rPr>
      <t xml:space="preserve"> Габариты (мм) </t>
    </r>
    <r>
      <rPr>
        <sz val="10"/>
        <rFont val="Times New Roman"/>
        <family val="1"/>
      </rPr>
      <t>длина*глубина/ширина*высота</t>
    </r>
  </si>
  <si>
    <t>Мягкая мебель (стр.42-55)</t>
  </si>
  <si>
    <t>ВИКТОР-1,2,3,4 диван-кровать угловой</t>
  </si>
  <si>
    <t>2330*1700*980(450)</t>
  </si>
  <si>
    <t>ВОЛЖАНКА диван-кровать угловой</t>
  </si>
  <si>
    <t>2640*1500*910(450)</t>
  </si>
  <si>
    <t>АЛЕКСАНДР.1, 2, 3                         диван с/ без бара</t>
  </si>
  <si>
    <t>2300*900*900(450)</t>
  </si>
  <si>
    <t>РОЗА диван-кровать</t>
  </si>
  <si>
    <t>ПАРИЖ, КАМИЛЛА, ЛЕОПАРД, ГОЛЛИВУД, РАДУГА, РЕТРО мини-диван раскладной</t>
  </si>
  <si>
    <r>
      <t xml:space="preserve">1400*1050*910(450)                                     </t>
    </r>
    <r>
      <rPr>
        <sz val="10"/>
        <rFont val="Times New Roman"/>
        <family val="1"/>
      </rPr>
      <t>(спальное место1100*1900)</t>
    </r>
  </si>
  <si>
    <t>Диван офисный</t>
  </si>
  <si>
    <t>1450*780*700</t>
  </si>
  <si>
    <t>Диван офисный - 1 (3-х местный)</t>
  </si>
  <si>
    <t>2050*780*700</t>
  </si>
  <si>
    <t>ИЛЕТЬ 1,4,5                       диван- кровать</t>
  </si>
  <si>
    <t>2000*1030*980(450)</t>
  </si>
  <si>
    <t>ВЕРОНИКА                 Диван-кровать</t>
  </si>
  <si>
    <t>1900*910*700                   (спальное место 1900*1400)</t>
  </si>
  <si>
    <t>МАЛЫШ диван детский раскладной Леопард</t>
  </si>
  <si>
    <t>1130(1000)*830(1920)*781</t>
  </si>
  <si>
    <t>МАЛЫШ                           диван детский раскладной (Карс 01, Карс 02, Пазлы, Феррари, Бабочки, Океан, Аквариум,  Барашки)</t>
  </si>
  <si>
    <t>1130*830(1920)*780       Спальное место 1000*1900</t>
  </si>
  <si>
    <t>Детская тахта (Феррари, Барби, Океан)</t>
  </si>
  <si>
    <t>1480/2000*850*780</t>
  </si>
  <si>
    <t xml:space="preserve">АЛЕНКА детская тахта      </t>
  </si>
  <si>
    <t>1480/2000*850*940(450)   спальное место (2000*800)</t>
  </si>
  <si>
    <t>СОЛНЫШКО       детская тахта</t>
  </si>
  <si>
    <t xml:space="preserve">1480(2000)*850*780(450)              Спальное место 2000*800 </t>
  </si>
  <si>
    <t>ДАЛМАТИНЕЦ/ МЕДВЕЖОНОК, ЗАЙЧОНОК, ТИГРЕНОК, КОТЕНОК детский диван раскладной</t>
  </si>
  <si>
    <t xml:space="preserve">1130*830(1920)*780              Спальное место 1000*1900  </t>
  </si>
  <si>
    <t xml:space="preserve">Пуфик </t>
  </si>
  <si>
    <t>Диван угловой модульный многоцелевой 1250/1650</t>
  </si>
  <si>
    <t>1250/1650*640*870</t>
  </si>
  <si>
    <t>Диван угловой модульный многоцелевой 1450/1850</t>
  </si>
  <si>
    <t>1450/1850*640*870</t>
  </si>
  <si>
    <t>Угловой сегмент для модульного многоцелевого набора</t>
  </si>
  <si>
    <t>640*640*870</t>
  </si>
  <si>
    <t>Диван многоцелевой 610</t>
  </si>
  <si>
    <t>610*640*870</t>
  </si>
  <si>
    <t>Диван многоцелевой 810</t>
  </si>
  <si>
    <t>810*640*870</t>
  </si>
  <si>
    <t>Диван многоцелевой 1010</t>
  </si>
  <si>
    <t>1010*640*870</t>
  </si>
  <si>
    <t>Диван многоцелевой 1210</t>
  </si>
  <si>
    <t>1210*640*870</t>
  </si>
  <si>
    <t>Матрацы</t>
  </si>
  <si>
    <t>700*1860(1900)</t>
  </si>
  <si>
    <t>800*1860(1900)</t>
  </si>
  <si>
    <t xml:space="preserve">Матрац </t>
  </si>
  <si>
    <t>900*1860(1900)</t>
  </si>
  <si>
    <t>Н/1/2/3 вариант</t>
  </si>
  <si>
    <t>1200*1860(1900)</t>
  </si>
  <si>
    <t>1400*1860(1900)</t>
  </si>
  <si>
    <t>1600*1860(1900)</t>
  </si>
  <si>
    <t>700*1950(2000)</t>
  </si>
  <si>
    <t>800*1950(2000)</t>
  </si>
  <si>
    <t>900*1950(2000)</t>
  </si>
  <si>
    <t>Н/1/2/3/Жаккард</t>
  </si>
  <si>
    <t>1200*1950(2000)</t>
  </si>
  <si>
    <t>вариант</t>
  </si>
  <si>
    <t>1400*1950(2000)</t>
  </si>
  <si>
    <t>1600*1950(2000)</t>
  </si>
  <si>
    <t>1800*1950(2000)</t>
  </si>
  <si>
    <t>Адрес: РФ, Республика Марий Эл,  Волжский район , дер. Часовенная, ул. Экспериментальная, д. 19. Телефоны: (83631) 6-55-45 факс; 6-56-42; 6-56-43,6-56-59; 6-56-44 E-mail: ooo_rial@mail.ru. Сайт: www.rialmebel.ru ИНН 121600963</t>
  </si>
  <si>
    <t>Прайс – лист по модулям</t>
  </si>
  <si>
    <t>Набор для спальни СОНЯ-6 и 6/1 (фасад жемчуг) мдф</t>
  </si>
  <si>
    <t>Кровать 140/160*200</t>
  </si>
  <si>
    <t>1480/1680*2052*900/1000</t>
  </si>
  <si>
    <t>71/ 77</t>
  </si>
  <si>
    <t>Тумба прикроватная  (2 шт)</t>
  </si>
  <si>
    <t>Шкаф 3-х /4-х створчатый</t>
  </si>
  <si>
    <t>1320/1755*580 *2115</t>
  </si>
  <si>
    <t>126/ 195</t>
  </si>
  <si>
    <t xml:space="preserve">Комод                                                            </t>
  </si>
  <si>
    <t xml:space="preserve">1015*480*845 </t>
  </si>
  <si>
    <t>1480/1680*2052*850</t>
  </si>
  <si>
    <t>Тумба прикроватная (2 шт.)</t>
  </si>
  <si>
    <t>Набор для спальни СОНЯ-20/2 (мдф)</t>
  </si>
  <si>
    <t>1445/1645*2200*910</t>
  </si>
  <si>
    <t>85/ 94</t>
  </si>
  <si>
    <t>555*445*425</t>
  </si>
  <si>
    <t>Шкаф платяной 5створчатый</t>
  </si>
  <si>
    <t>2250*580*2190</t>
  </si>
  <si>
    <t>Тумба с зеркалом</t>
  </si>
  <si>
    <t>505*440*1755</t>
  </si>
  <si>
    <t>Набор для спальни СОНЯ-6 (мдф)</t>
  </si>
  <si>
    <t>Тумба прикроватная  (2шт)</t>
  </si>
  <si>
    <t>Шкаф платяной 4х створчатый с ящиками</t>
  </si>
  <si>
    <t>Набор для спальни «Соня-19» (МДФ гл.)</t>
  </si>
  <si>
    <t>1515/1715*2052*900</t>
  </si>
  <si>
    <t>79/ 86</t>
  </si>
  <si>
    <t>560*425*385</t>
  </si>
  <si>
    <t>Шкаф 4х створчатый с ящиками</t>
  </si>
  <si>
    <t>Набор для спальни СОНЯ-15</t>
  </si>
  <si>
    <t>1500/1700*2080*818</t>
  </si>
  <si>
    <t>59/ 63</t>
  </si>
  <si>
    <t xml:space="preserve">Комод с 5-ю ящиками </t>
  </si>
  <si>
    <t>Шкаф ШПС-1 с перегородкой</t>
  </si>
  <si>
    <t>Шкаф угловой ШПУС-2</t>
  </si>
  <si>
    <t>Шкаф ШПС-3 со штангой</t>
  </si>
  <si>
    <t>Кровать 100*200</t>
  </si>
  <si>
    <t>2200*1050*1000</t>
  </si>
  <si>
    <t>505*430*475</t>
  </si>
  <si>
    <t>Шкаф платяной</t>
  </si>
  <si>
    <t>1200*580*2105</t>
  </si>
  <si>
    <t>Стол компьютерный угловой</t>
  </si>
  <si>
    <t>1400*1200*740</t>
  </si>
  <si>
    <t xml:space="preserve">Тумба с зеркалом </t>
  </si>
  <si>
    <t>505*440*1700</t>
  </si>
  <si>
    <t>Шкаф 3створчатый</t>
  </si>
  <si>
    <t>Стол угловой</t>
  </si>
  <si>
    <t>1400*1200*1945</t>
  </si>
  <si>
    <t>505*1700*440</t>
  </si>
  <si>
    <t>Тумба многоцелевая</t>
  </si>
  <si>
    <t>305*475*440</t>
  </si>
  <si>
    <t>Набор для детской ЮНОСТЬ-4 фасад КАЛИПСО</t>
  </si>
  <si>
    <t>Кровать 90*190</t>
  </si>
  <si>
    <t>795*425*840</t>
  </si>
  <si>
    <t>Набор для детской Юность 7 (МДФ)</t>
  </si>
  <si>
    <t>Кровать 80*190</t>
  </si>
  <si>
    <t>1956*850/1640*800</t>
  </si>
  <si>
    <t>5544</t>
  </si>
  <si>
    <t>88</t>
  </si>
  <si>
    <t xml:space="preserve">Шкаф платяной </t>
  </si>
  <si>
    <t>Набор для детской Юность 4</t>
  </si>
  <si>
    <t>Шкаф-пенал для одежды</t>
  </si>
  <si>
    <t>Стол компьютерный угловой -1</t>
  </si>
  <si>
    <t>Шкаф пенал</t>
  </si>
  <si>
    <t>370*380*180</t>
  </si>
  <si>
    <t>1000*1000*1350</t>
  </si>
  <si>
    <t>Тумба выкатная</t>
  </si>
  <si>
    <t>320*380*650</t>
  </si>
  <si>
    <t>Шкаф навесной с 2мя отк. дв. на 500 ШН-2</t>
  </si>
  <si>
    <t>Стол рабочий 500/600/800</t>
  </si>
  <si>
    <t>500/600/800*600*830</t>
  </si>
  <si>
    <t>1676/ 1876/ 2226</t>
  </si>
  <si>
    <t>26/ 30/ 37</t>
  </si>
  <si>
    <t>Шкаф-сушка 500/400</t>
  </si>
  <si>
    <t>500/400*290*715</t>
  </si>
  <si>
    <t>1075</t>
  </si>
  <si>
    <t>15/ 13</t>
  </si>
  <si>
    <t>Шкаф навесной 500/600/800</t>
  </si>
  <si>
    <t>500/600/800*290*715</t>
  </si>
  <si>
    <t>849/ 933/ 1295</t>
  </si>
  <si>
    <t>15/ 17/ 21</t>
  </si>
  <si>
    <t>Стол-мойка 500/600/800</t>
  </si>
  <si>
    <t>2225/ 2434/ 2690</t>
  </si>
  <si>
    <t>23/ 25/ 28</t>
  </si>
  <si>
    <t>Кухонный гарнитур Олимпия 4,5 (МДФ) мат/гл</t>
  </si>
  <si>
    <t xml:space="preserve">Кухонный уголок с прямоугольным столом </t>
  </si>
  <si>
    <t>Диван угловой</t>
  </si>
  <si>
    <t>1530/1032*500*880</t>
  </si>
  <si>
    <t>Табурет мягкий (2 шт.)</t>
  </si>
  <si>
    <t>320*320*460</t>
  </si>
  <si>
    <t>Стол кухонный прямоугольный</t>
  </si>
  <si>
    <t>Итого</t>
  </si>
  <si>
    <t>Кухон.уголок с кругл.столом</t>
  </si>
  <si>
    <t>Стол кухонный круглый</t>
  </si>
  <si>
    <t>800*800*770</t>
  </si>
  <si>
    <t>Кухонный уголок ПИКНИК</t>
  </si>
  <si>
    <t>Диван угловой (лдсп/ мдф мат./ мдф гл.)</t>
  </si>
  <si>
    <t>1500/985*450*860</t>
  </si>
  <si>
    <t>5506/ 6032/ 6404</t>
  </si>
  <si>
    <t>47/ 49</t>
  </si>
  <si>
    <t>Стол обеденный  (лдсп/ мдф мат./ мдф гл.)</t>
  </si>
  <si>
    <t>1000*605*770</t>
  </si>
  <si>
    <t>1215/ 2355/ 3153</t>
  </si>
  <si>
    <t>19/ 22</t>
  </si>
  <si>
    <t>Табурет мяг. - 2 шт.  (лдсп/ мдф мат./ мдф гл.)</t>
  </si>
  <si>
    <t>320*320*440</t>
  </si>
  <si>
    <t>1154/ 1571/ 1866</t>
  </si>
  <si>
    <t>Табурет жест- 2 шт.  (лдсп/ мдф мат./ мдф гл.)</t>
  </si>
  <si>
    <t>737/ 1155/ 1448</t>
  </si>
  <si>
    <t>400*400*2007</t>
  </si>
  <si>
    <t>500*400*2007</t>
  </si>
  <si>
    <t>400*435*2007</t>
  </si>
  <si>
    <t>716*716*2007</t>
  </si>
  <si>
    <t>800*400*2007</t>
  </si>
  <si>
    <t>600*435*2007</t>
  </si>
  <si>
    <t>Набор для спальни НАОМИ (мдф)</t>
  </si>
  <si>
    <t>кровать 1400/1600, тумба прикроватная - 2шт., шкаф 4-хств с ящиками, комод</t>
  </si>
  <si>
    <t>35606</t>
  </si>
  <si>
    <t>Кровать 1400/1600 НАОМИ (с реечным дном)</t>
  </si>
  <si>
    <t>6328</t>
  </si>
  <si>
    <t>Тумба прикроватная НАОМИ (мдф)</t>
  </si>
  <si>
    <t>Комод НАОМИ (мдф)</t>
  </si>
  <si>
    <t>Шкаф 4-хств с ящиками НАОМИ (мдф)</t>
  </si>
  <si>
    <t>1100*750*830                             в разложенном виде 1560*750*800</t>
  </si>
  <si>
    <t>с 16.11.2015</t>
  </si>
  <si>
    <t>ВЕРОНА М1 Диван-кровать</t>
  </si>
  <si>
    <t>1830*910*935 (спальное место 1520*1350)</t>
  </si>
  <si>
    <t>ВЕРОНА М2 Диван-кровать угловой</t>
  </si>
  <si>
    <t>2450*910*1665 (спальное место 2130 (2180)*1350)</t>
  </si>
  <si>
    <t>ВЕРОНА М3 Диван-кровать угловой</t>
  </si>
  <si>
    <t>2570*910*1810 (спальное место 2120*1350)</t>
  </si>
  <si>
    <t>ВЕРОНА М4 Диван-кровать угловой</t>
  </si>
  <si>
    <t>3200*910*1810 (спальное место 2730 (2780)*1350)</t>
  </si>
  <si>
    <t>Подставка для цветов-4 МДФ</t>
  </si>
  <si>
    <t>600*550*600</t>
  </si>
  <si>
    <t>Подставка для цветов-5 МДФ</t>
  </si>
  <si>
    <t>710*800*600</t>
  </si>
  <si>
    <t>Подставка для цветов-6 МДФ</t>
  </si>
  <si>
    <t>710*1050*650</t>
  </si>
  <si>
    <t>Подставка для цветов-7 МДФ</t>
  </si>
  <si>
    <t>710*1300*710</t>
  </si>
  <si>
    <t>Подставка для цветов-8 МДФ</t>
  </si>
  <si>
    <t>850*1050*850</t>
  </si>
  <si>
    <t>Подставка для цветов-9 МДФ</t>
  </si>
  <si>
    <t>710*1550*710</t>
  </si>
  <si>
    <t>Подставка для цветов-10 МДФ</t>
  </si>
  <si>
    <t>680*1550*680</t>
  </si>
  <si>
    <t>Подставка для цветов-11 МДФ</t>
  </si>
  <si>
    <t>Подставка для цветов-12 МДФ</t>
  </si>
  <si>
    <t>Подставка для цветов-13 МДФ</t>
  </si>
  <si>
    <t>ПАЛИТРА Кровать 2-х ярусная-2 детская без ящика / с ящиком</t>
  </si>
  <si>
    <t>4+фурн / 5+фурн</t>
  </si>
  <si>
    <t>99 / 111</t>
  </si>
  <si>
    <t>(на 05.11.2015 г.)</t>
  </si>
  <si>
    <t>Комод ЖАСМИН-1 (мдф)</t>
  </si>
  <si>
    <t>Кухонный угловой диван ЛЮКС</t>
  </si>
  <si>
    <t>1130*685*940</t>
  </si>
  <si>
    <t xml:space="preserve">ПАЛИТРА Ящик выкатной от кровати 2-х ярусной </t>
  </si>
  <si>
    <t>Шкаф-купе с системой РАМИР (с фасадом 001)</t>
  </si>
  <si>
    <t>1100/1300/1500/1700/1900/2100*2305*600</t>
  </si>
  <si>
    <t>11847 /13088 / 13964 / 14922 / 15914 / 19223</t>
  </si>
  <si>
    <t>Шкаф-купе с системой РАМИР (с фасадом 002)</t>
  </si>
  <si>
    <t>11419 / 12263 / 13077 / 13929 / 14813 / 18133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</si>
</sst>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  <numFmt numFmtId="171" formatCode="000000"/>
    <numFmt numFmtId="172" formatCode="#,##0_р_."/>
    <numFmt numFmtId="173" formatCode="[$-FC19]d\ mmmm\ yyyy\ &quot;г.&quot;"/>
    <numFmt numFmtId="174" formatCode="#,##0_ ;\-#,##0\ "/>
    <numFmt numFmtId="175" formatCode="_-* #,##0.000_р_._-;\-* #,##0.000_р_._-;_-* &quot;-&quot;??_р_._-;_-@_-"/>
    <numFmt numFmtId="176" formatCode="_-* #,##0.0000_р_._-;\-* #,##0.0000_р_._-;_-* &quot;-&quot;??_р_._-;_-@_-"/>
  </numFmts>
  <fonts count="7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sz val="8"/>
      <name val="Arial"/>
      <family val="2"/>
    </font>
    <font>
      <i/>
      <sz val="16"/>
      <name val="Cambria"/>
      <family val="1"/>
    </font>
    <font>
      <i/>
      <sz val="12"/>
      <name val="Cambria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8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7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8"/>
      <name val="Segoe Script"/>
      <family val="2"/>
    </font>
    <font>
      <b/>
      <u val="single"/>
      <sz val="18"/>
      <name val="Times New Roman"/>
      <family val="1"/>
    </font>
    <font>
      <sz val="12"/>
      <name val="DejaVu Sans Condensed"/>
      <family val="2"/>
    </font>
    <font>
      <b/>
      <u val="single"/>
      <sz val="16"/>
      <name val="Times New Roman"/>
      <family val="1"/>
    </font>
    <font>
      <sz val="14"/>
      <name val="Algerian"/>
      <family val="5"/>
    </font>
    <font>
      <b/>
      <u val="single"/>
      <sz val="14"/>
      <name val="Times New Roman"/>
      <family val="1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b/>
      <sz val="15"/>
      <color indexed="25"/>
      <name val="Century Gothic"/>
      <family val="2"/>
    </font>
    <font>
      <b/>
      <sz val="13"/>
      <color indexed="25"/>
      <name val="Century Gothic"/>
      <family val="2"/>
    </font>
    <font>
      <b/>
      <sz val="11"/>
      <color indexed="25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25"/>
      <name val="Century Gothic"/>
      <family val="2"/>
    </font>
    <font>
      <sz val="11"/>
      <color indexed="60"/>
      <name val="Century Gothic"/>
      <family val="2"/>
    </font>
    <font>
      <u val="single"/>
      <sz val="10"/>
      <color indexed="25"/>
      <name val="Arial Cyr"/>
      <family val="0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8"/>
      <color theme="3"/>
      <name val="Century Gothic"/>
      <family val="2"/>
    </font>
    <font>
      <sz val="11"/>
      <color rgb="FF9C6500"/>
      <name val="Century Gothic"/>
      <family val="2"/>
    </font>
    <font>
      <u val="single"/>
      <sz val="10"/>
      <color theme="11"/>
      <name val="Arial Cyr"/>
      <family val="0"/>
    </font>
    <font>
      <sz val="11"/>
      <color rgb="FF9C0006"/>
      <name val="Century Gothic"/>
      <family val="2"/>
    </font>
    <font>
      <i/>
      <sz val="11"/>
      <color rgb="FF7F7F7F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sz val="11"/>
      <color rgb="FF0061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0" fontId="1" fillId="16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10" fillId="0" borderId="0" xfId="60" applyNumberFormat="1" applyFont="1" applyFill="1" applyBorder="1" applyAlignment="1">
      <alignment horizontal="center" vertical="center" wrapText="1"/>
    </xf>
    <xf numFmtId="49" fontId="10" fillId="0" borderId="11" xfId="6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8" xfId="6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10" fillId="0" borderId="11" xfId="60" applyNumberFormat="1" applyFont="1" applyFill="1" applyBorder="1" applyAlignment="1">
      <alignment horizontal="center" vertical="center"/>
    </xf>
    <xf numFmtId="49" fontId="10" fillId="0" borderId="19" xfId="60" applyNumberFormat="1" applyFont="1" applyFill="1" applyBorder="1" applyAlignment="1">
      <alignment horizontal="center" vertical="center" wrapText="1"/>
    </xf>
    <xf numFmtId="49" fontId="10" fillId="0" borderId="18" xfId="6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164" fontId="8" fillId="0" borderId="0" xfId="6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60" applyNumberFormat="1" applyFont="1" applyFill="1" applyBorder="1" applyAlignment="1">
      <alignment horizontal="center" vertical="center" wrapText="1"/>
    </xf>
    <xf numFmtId="164" fontId="8" fillId="0" borderId="18" xfId="60" applyNumberFormat="1" applyFont="1" applyFill="1" applyBorder="1" applyAlignment="1">
      <alignment horizontal="center" vertical="center" wrapText="1"/>
    </xf>
    <xf numFmtId="164" fontId="8" fillId="0" borderId="16" xfId="6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6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43" fontId="8" fillId="0" borderId="18" xfId="60" applyFont="1" applyFill="1" applyBorder="1" applyAlignment="1">
      <alignment horizontal="center" vertical="center" wrapText="1"/>
    </xf>
    <xf numFmtId="164" fontId="8" fillId="0" borderId="17" xfId="60" applyNumberFormat="1" applyFont="1" applyFill="1" applyBorder="1" applyAlignment="1">
      <alignment horizontal="center" vertical="center" wrapText="1"/>
    </xf>
    <xf numFmtId="164" fontId="8" fillId="0" borderId="19" xfId="60" applyNumberFormat="1" applyFont="1" applyFill="1" applyBorder="1" applyAlignment="1">
      <alignment horizontal="center" vertical="center" wrapText="1"/>
    </xf>
    <xf numFmtId="164" fontId="8" fillId="0" borderId="12" xfId="60" applyNumberFormat="1" applyFont="1" applyFill="1" applyBorder="1" applyAlignment="1">
      <alignment horizontal="center" vertical="center" wrapText="1"/>
    </xf>
    <xf numFmtId="41" fontId="8" fillId="0" borderId="16" xfId="6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0" xfId="60" applyNumberFormat="1" applyFont="1" applyFill="1" applyBorder="1" applyAlignment="1">
      <alignment horizontal="center" vertical="center" wrapText="1"/>
    </xf>
    <xf numFmtId="41" fontId="8" fillId="0" borderId="18" xfId="60" applyNumberFormat="1" applyFont="1" applyFill="1" applyBorder="1" applyAlignment="1">
      <alignment horizontal="center" vertical="center" wrapText="1"/>
    </xf>
    <xf numFmtId="41" fontId="8" fillId="0" borderId="18" xfId="0" applyNumberFormat="1" applyFont="1" applyFill="1" applyBorder="1" applyAlignment="1">
      <alignment horizontal="center" vertical="center" wrapText="1"/>
    </xf>
    <xf numFmtId="41" fontId="8" fillId="0" borderId="12" xfId="60" applyNumberFormat="1" applyFont="1" applyFill="1" applyBorder="1" applyAlignment="1">
      <alignment horizontal="center" vertical="center" wrapText="1"/>
    </xf>
    <xf numFmtId="41" fontId="8" fillId="0" borderId="16" xfId="60" applyNumberFormat="1" applyFont="1" applyFill="1" applyBorder="1" applyAlignment="1">
      <alignment horizontal="center" vertical="center"/>
    </xf>
    <xf numFmtId="41" fontId="8" fillId="0" borderId="16" xfId="60" applyNumberFormat="1" applyFont="1" applyFill="1" applyBorder="1" applyAlignment="1">
      <alignment vertical="center" wrapText="1"/>
    </xf>
    <xf numFmtId="41" fontId="8" fillId="0" borderId="0" xfId="60" applyNumberFormat="1" applyFont="1" applyFill="1" applyBorder="1" applyAlignment="1">
      <alignment vertical="center" wrapText="1"/>
    </xf>
    <xf numFmtId="41" fontId="8" fillId="0" borderId="16" xfId="6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17" xfId="60" applyNumberFormat="1" applyFont="1" applyFill="1" applyBorder="1" applyAlignment="1">
      <alignment horizontal="center" vertical="center" wrapText="1"/>
    </xf>
    <xf numFmtId="41" fontId="8" fillId="0" borderId="11" xfId="6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41" fontId="22" fillId="0" borderId="11" xfId="60" applyNumberFormat="1" applyFont="1" applyFill="1" applyBorder="1" applyAlignment="1">
      <alignment vertical="top" wrapText="1"/>
    </xf>
    <xf numFmtId="41" fontId="22" fillId="0" borderId="18" xfId="60" applyNumberFormat="1" applyFont="1" applyFill="1" applyBorder="1" applyAlignment="1">
      <alignment vertical="top" wrapText="1"/>
    </xf>
    <xf numFmtId="41" fontId="22" fillId="0" borderId="16" xfId="60" applyNumberFormat="1" applyFont="1" applyFill="1" applyBorder="1" applyAlignment="1">
      <alignment vertical="top" wrapText="1"/>
    </xf>
    <xf numFmtId="41" fontId="22" fillId="0" borderId="11" xfId="60" applyNumberFormat="1" applyFont="1" applyFill="1" applyBorder="1" applyAlignment="1">
      <alignment/>
    </xf>
    <xf numFmtId="41" fontId="22" fillId="0" borderId="18" xfId="60" applyNumberFormat="1" applyFont="1" applyFill="1" applyBorder="1" applyAlignment="1">
      <alignment/>
    </xf>
    <xf numFmtId="41" fontId="22" fillId="0" borderId="16" xfId="60" applyNumberFormat="1" applyFont="1" applyFill="1" applyBorder="1" applyAlignment="1">
      <alignment/>
    </xf>
    <xf numFmtId="41" fontId="22" fillId="0" borderId="11" xfId="0" applyNumberFormat="1" applyFont="1" applyFill="1" applyBorder="1" applyAlignment="1">
      <alignment vertical="top" wrapText="1"/>
    </xf>
    <xf numFmtId="41" fontId="22" fillId="0" borderId="18" xfId="0" applyNumberFormat="1" applyFont="1" applyFill="1" applyBorder="1" applyAlignment="1">
      <alignment vertical="top" wrapText="1"/>
    </xf>
    <xf numFmtId="41" fontId="22" fillId="0" borderId="16" xfId="0" applyNumberFormat="1" applyFont="1" applyFill="1" applyBorder="1" applyAlignment="1">
      <alignment vertical="top" wrapText="1"/>
    </xf>
    <xf numFmtId="49" fontId="22" fillId="0" borderId="11" xfId="60" applyNumberFormat="1" applyFont="1" applyFill="1" applyBorder="1" applyAlignment="1">
      <alignment vertical="top" wrapText="1"/>
    </xf>
    <xf numFmtId="49" fontId="22" fillId="0" borderId="18" xfId="60" applyNumberFormat="1" applyFont="1" applyFill="1" applyBorder="1" applyAlignment="1">
      <alignment vertical="top" wrapText="1"/>
    </xf>
    <xf numFmtId="0" fontId="22" fillId="0" borderId="11" xfId="60" applyNumberFormat="1" applyFont="1" applyFill="1" applyBorder="1" applyAlignment="1">
      <alignment vertical="top" wrapText="1"/>
    </xf>
    <xf numFmtId="0" fontId="22" fillId="0" borderId="18" xfId="60" applyNumberFormat="1" applyFont="1" applyFill="1" applyBorder="1" applyAlignment="1">
      <alignment vertical="top" wrapText="1"/>
    </xf>
    <xf numFmtId="41" fontId="22" fillId="0" borderId="11" xfId="0" applyNumberFormat="1" applyFont="1" applyFill="1" applyBorder="1" applyAlignment="1">
      <alignment/>
    </xf>
    <xf numFmtId="41" fontId="22" fillId="0" borderId="1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top" wrapText="1"/>
    </xf>
    <xf numFmtId="1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41" fontId="27" fillId="0" borderId="0" xfId="0" applyNumberFormat="1" applyFont="1" applyFill="1" applyBorder="1" applyAlignment="1">
      <alignment horizontal="center" vertical="center" wrapText="1"/>
    </xf>
    <xf numFmtId="41" fontId="27" fillId="0" borderId="1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41" fontId="8" fillId="0" borderId="21" xfId="60" applyNumberFormat="1" applyFont="1" applyFill="1" applyBorder="1" applyAlignment="1">
      <alignment horizontal="center" vertical="center" wrapText="1"/>
    </xf>
    <xf numFmtId="41" fontId="8" fillId="0" borderId="19" xfId="6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8" fillId="0" borderId="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wrapText="1"/>
    </xf>
    <xf numFmtId="49" fontId="8" fillId="0" borderId="19" xfId="6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" fontId="28" fillId="0" borderId="16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8" fillId="0" borderId="11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2" xfId="60" applyNumberFormat="1" applyFont="1" applyFill="1" applyBorder="1" applyAlignment="1">
      <alignment horizontal="center" vertical="center" wrapText="1"/>
    </xf>
    <xf numFmtId="0" fontId="8" fillId="0" borderId="18" xfId="60" applyNumberFormat="1" applyFont="1" applyFill="1" applyBorder="1" applyAlignment="1">
      <alignment horizontal="center" vertical="center" wrapText="1"/>
    </xf>
    <xf numFmtId="0" fontId="8" fillId="0" borderId="10" xfId="6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9" fillId="32" borderId="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41" fontId="8" fillId="32" borderId="0" xfId="0" applyNumberFormat="1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164" fontId="1" fillId="33" borderId="17" xfId="60" applyNumberFormat="1" applyFont="1" applyFill="1" applyBorder="1" applyAlignment="1">
      <alignment vertical="center" wrapText="1"/>
    </xf>
    <xf numFmtId="164" fontId="1" fillId="33" borderId="16" xfId="60" applyNumberFormat="1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 wrapText="1"/>
    </xf>
    <xf numFmtId="164" fontId="1" fillId="33" borderId="11" xfId="6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vertical="center"/>
    </xf>
    <xf numFmtId="49" fontId="1" fillId="33" borderId="18" xfId="60" applyNumberFormat="1" applyFont="1" applyFill="1" applyBorder="1" applyAlignment="1">
      <alignment horizontal="center" vertical="center" wrapText="1"/>
    </xf>
    <xf numFmtId="164" fontId="1" fillId="33" borderId="0" xfId="6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64" fontId="1" fillId="33" borderId="26" xfId="6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64" fontId="1" fillId="33" borderId="28" xfId="60" applyNumberFormat="1" applyFont="1" applyFill="1" applyBorder="1" applyAlignment="1">
      <alignment horizontal="center" vertical="center" wrapText="1"/>
    </xf>
    <xf numFmtId="43" fontId="1" fillId="33" borderId="18" xfId="6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164" fontId="1" fillId="33" borderId="30" xfId="60" applyNumberFormat="1" applyFont="1" applyFill="1" applyBorder="1" applyAlignment="1">
      <alignment horizontal="center" vertical="center" wrapText="1"/>
    </xf>
    <xf numFmtId="164" fontId="1" fillId="33" borderId="31" xfId="6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49" fontId="1" fillId="33" borderId="21" xfId="6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164" fontId="1" fillId="33" borderId="11" xfId="60" applyNumberFormat="1" applyFont="1" applyFill="1" applyBorder="1" applyAlignment="1">
      <alignment vertical="center"/>
    </xf>
    <xf numFmtId="49" fontId="1" fillId="33" borderId="11" xfId="60" applyNumberFormat="1" applyFont="1" applyFill="1" applyBorder="1" applyAlignment="1">
      <alignment horizontal="center" vertical="center" wrapText="1"/>
    </xf>
    <xf numFmtId="164" fontId="1" fillId="33" borderId="12" xfId="60" applyNumberFormat="1" applyFont="1" applyFill="1" applyBorder="1" applyAlignment="1">
      <alignment vertical="center"/>
    </xf>
    <xf numFmtId="164" fontId="1" fillId="33" borderId="16" xfId="60" applyNumberFormat="1" applyFont="1" applyFill="1" applyBorder="1" applyAlignment="1">
      <alignment vertical="center"/>
    </xf>
    <xf numFmtId="1" fontId="1" fillId="33" borderId="18" xfId="0" applyNumberFormat="1" applyFont="1" applyFill="1" applyBorder="1" applyAlignment="1">
      <alignment horizontal="center" vertical="center"/>
    </xf>
    <xf numFmtId="164" fontId="1" fillId="33" borderId="12" xfId="60" applyNumberFormat="1" applyFont="1" applyFill="1" applyBorder="1" applyAlignment="1">
      <alignment vertical="center" wrapText="1"/>
    </xf>
    <xf numFmtId="164" fontId="1" fillId="33" borderId="17" xfId="60" applyNumberFormat="1" applyFont="1" applyFill="1" applyBorder="1" applyAlignment="1">
      <alignment vertical="center"/>
    </xf>
    <xf numFmtId="164" fontId="1" fillId="33" borderId="23" xfId="60" applyNumberFormat="1" applyFont="1" applyFill="1" applyBorder="1" applyAlignment="1">
      <alignment horizontal="center" vertical="center"/>
    </xf>
    <xf numFmtId="164" fontId="1" fillId="33" borderId="32" xfId="60" applyNumberFormat="1" applyFont="1" applyFill="1" applyBorder="1" applyAlignment="1">
      <alignment horizontal="center" vertical="center"/>
    </xf>
    <xf numFmtId="49" fontId="1" fillId="33" borderId="18" xfId="60" applyNumberFormat="1" applyFont="1" applyFill="1" applyBorder="1" applyAlignment="1">
      <alignment horizontal="center" vertical="center"/>
    </xf>
    <xf numFmtId="41" fontId="1" fillId="33" borderId="0" xfId="60" applyNumberFormat="1" applyFont="1" applyFill="1" applyBorder="1" applyAlignment="1">
      <alignment horizontal="center" vertical="center" wrapText="1"/>
    </xf>
    <xf numFmtId="164" fontId="1" fillId="33" borderId="33" xfId="60" applyNumberFormat="1" applyFont="1" applyFill="1" applyBorder="1" applyAlignment="1">
      <alignment vertical="center" wrapText="1"/>
    </xf>
    <xf numFmtId="164" fontId="1" fillId="33" borderId="34" xfId="60" applyNumberFormat="1" applyFont="1" applyFill="1" applyBorder="1" applyAlignment="1">
      <alignment vertical="center" wrapText="1"/>
    </xf>
    <xf numFmtId="164" fontId="1" fillId="33" borderId="24" xfId="6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164" fontId="1" fillId="33" borderId="33" xfId="60" applyNumberFormat="1" applyFont="1" applyFill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horizontal="center" vertical="center"/>
    </xf>
    <xf numFmtId="164" fontId="1" fillId="33" borderId="35" xfId="60" applyNumberFormat="1" applyFont="1" applyFill="1" applyBorder="1" applyAlignment="1">
      <alignment vertical="center" wrapText="1"/>
    </xf>
    <xf numFmtId="164" fontId="1" fillId="33" borderId="36" xfId="60" applyNumberFormat="1" applyFont="1" applyFill="1" applyBorder="1" applyAlignment="1">
      <alignment vertical="center" wrapText="1"/>
    </xf>
    <xf numFmtId="164" fontId="1" fillId="33" borderId="34" xfId="60" applyNumberFormat="1" applyFont="1" applyFill="1" applyBorder="1" applyAlignment="1">
      <alignment horizontal="center" vertical="center" wrapText="1"/>
    </xf>
    <xf numFmtId="164" fontId="1" fillId="33" borderId="37" xfId="60" applyNumberFormat="1" applyFont="1" applyFill="1" applyBorder="1" applyAlignment="1">
      <alignment horizontal="center" vertical="center" wrapText="1"/>
    </xf>
    <xf numFmtId="164" fontId="1" fillId="33" borderId="38" xfId="60" applyNumberFormat="1" applyFont="1" applyFill="1" applyBorder="1" applyAlignment="1">
      <alignment horizontal="center" vertical="center" wrapText="1"/>
    </xf>
    <xf numFmtId="164" fontId="1" fillId="33" borderId="35" xfId="60" applyNumberFormat="1" applyFont="1" applyFill="1" applyBorder="1" applyAlignment="1">
      <alignment horizontal="center" vertical="center" wrapText="1"/>
    </xf>
    <xf numFmtId="164" fontId="1" fillId="33" borderId="36" xfId="60" applyNumberFormat="1" applyFont="1" applyFill="1" applyBorder="1" applyAlignment="1">
      <alignment horizontal="center" vertical="center" wrapText="1"/>
    </xf>
    <xf numFmtId="49" fontId="1" fillId="33" borderId="0" xfId="60" applyNumberFormat="1" applyFont="1" applyFill="1" applyBorder="1" applyAlignment="1">
      <alignment horizontal="center" vertical="center" wrapText="1"/>
    </xf>
    <xf numFmtId="49" fontId="1" fillId="33" borderId="11" xfId="60" applyNumberFormat="1" applyFont="1" applyFill="1" applyBorder="1" applyAlignment="1">
      <alignment horizontal="center" vertical="center"/>
    </xf>
    <xf numFmtId="49" fontId="1" fillId="33" borderId="23" xfId="6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41" fontId="1" fillId="33" borderId="11" xfId="60" applyNumberFormat="1" applyFont="1" applyFill="1" applyBorder="1" applyAlignment="1">
      <alignment horizontal="center" vertical="center" wrapText="1"/>
    </xf>
    <xf numFmtId="41" fontId="1" fillId="33" borderId="18" xfId="60" applyNumberFormat="1" applyFont="1" applyFill="1" applyBorder="1" applyAlignment="1">
      <alignment horizontal="center" vertical="center" wrapText="1"/>
    </xf>
    <xf numFmtId="41" fontId="1" fillId="33" borderId="16" xfId="60" applyNumberFormat="1" applyFont="1" applyFill="1" applyBorder="1" applyAlignment="1">
      <alignment horizontal="center" vertical="center" wrapText="1"/>
    </xf>
    <xf numFmtId="164" fontId="1" fillId="33" borderId="11" xfId="60" applyNumberFormat="1" applyFont="1" applyFill="1" applyBorder="1" applyAlignment="1">
      <alignment horizontal="center" vertical="center"/>
    </xf>
    <xf numFmtId="164" fontId="1" fillId="33" borderId="16" xfId="6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41" fontId="1" fillId="33" borderId="23" xfId="60" applyNumberFormat="1" applyFont="1" applyFill="1" applyBorder="1" applyAlignment="1">
      <alignment horizontal="center" vertical="center" wrapText="1"/>
    </xf>
    <xf numFmtId="41" fontId="1" fillId="33" borderId="21" xfId="60" applyNumberFormat="1" applyFont="1" applyFill="1" applyBorder="1" applyAlignment="1">
      <alignment horizontal="center" vertical="center" wrapText="1"/>
    </xf>
    <xf numFmtId="41" fontId="1" fillId="33" borderId="32" xfId="6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164" fontId="1" fillId="33" borderId="11" xfId="60" applyNumberFormat="1" applyFont="1" applyFill="1" applyBorder="1" applyAlignment="1">
      <alignment horizontal="center" vertical="center" wrapText="1"/>
    </xf>
    <xf numFmtId="164" fontId="1" fillId="33" borderId="18" xfId="60" applyNumberFormat="1" applyFont="1" applyFill="1" applyBorder="1" applyAlignment="1">
      <alignment horizontal="center" vertical="center" wrapText="1"/>
    </xf>
    <xf numFmtId="164" fontId="1" fillId="33" borderId="16" xfId="6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164" fontId="1" fillId="33" borderId="23" xfId="60" applyNumberFormat="1" applyFont="1" applyFill="1" applyBorder="1" applyAlignment="1">
      <alignment horizontal="center" vertical="center" wrapText="1"/>
    </xf>
    <xf numFmtId="164" fontId="1" fillId="33" borderId="21" xfId="60" applyNumberFormat="1" applyFont="1" applyFill="1" applyBorder="1" applyAlignment="1">
      <alignment horizontal="center" vertical="center" wrapText="1"/>
    </xf>
    <xf numFmtId="164" fontId="1" fillId="33" borderId="32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1" fillId="33" borderId="17" xfId="60" applyNumberFormat="1" applyFont="1" applyFill="1" applyBorder="1" applyAlignment="1">
      <alignment horizontal="center" vertical="center" wrapText="1"/>
    </xf>
    <xf numFmtId="164" fontId="1" fillId="33" borderId="19" xfId="60" applyNumberFormat="1" applyFont="1" applyFill="1" applyBorder="1" applyAlignment="1">
      <alignment horizontal="center" vertical="center" wrapText="1"/>
    </xf>
    <xf numFmtId="1" fontId="1" fillId="33" borderId="11" xfId="6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2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27" xfId="0" applyNumberFormat="1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1" fillId="33" borderId="27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33" borderId="39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1" fontId="1" fillId="33" borderId="11" xfId="60" applyNumberFormat="1" applyFont="1" applyFill="1" applyBorder="1" applyAlignment="1">
      <alignment horizontal="center" vertical="center" wrapText="1"/>
    </xf>
    <xf numFmtId="41" fontId="1" fillId="33" borderId="16" xfId="60" applyNumberFormat="1" applyFont="1" applyFill="1" applyBorder="1" applyAlignment="1">
      <alignment horizontal="center" vertical="center" wrapText="1"/>
    </xf>
    <xf numFmtId="164" fontId="1" fillId="33" borderId="18" xfId="6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" fillId="33" borderId="16" xfId="6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64" fontId="1" fillId="33" borderId="18" xfId="6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1" fontId="1" fillId="0" borderId="11" xfId="60" applyNumberFormat="1" applyFont="1" applyFill="1" applyBorder="1" applyAlignment="1">
      <alignment horizontal="center" vertical="center" wrapText="1"/>
    </xf>
    <xf numFmtId="41" fontId="1" fillId="0" borderId="18" xfId="6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64" fontId="1" fillId="0" borderId="18" xfId="6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64" fontId="1" fillId="34" borderId="16" xfId="6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6" xfId="6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164" fontId="22" fillId="0" borderId="10" xfId="60" applyNumberFormat="1" applyFont="1" applyFill="1" applyBorder="1" applyAlignment="1">
      <alignment horizontal="center" vertical="center" wrapText="1"/>
    </xf>
    <xf numFmtId="164" fontId="1" fillId="0" borderId="11" xfId="60" applyNumberFormat="1" applyFont="1" applyFill="1" applyBorder="1" applyAlignment="1">
      <alignment horizontal="center" vertical="center" wrapText="1"/>
    </xf>
    <xf numFmtId="164" fontId="22" fillId="0" borderId="16" xfId="60" applyNumberFormat="1" applyFont="1" applyFill="1" applyBorder="1" applyAlignment="1">
      <alignment horizontal="center" vertical="center" wrapText="1"/>
    </xf>
    <xf numFmtId="164" fontId="1" fillId="34" borderId="11" xfId="60" applyNumberFormat="1" applyFont="1" applyFill="1" applyBorder="1" applyAlignment="1">
      <alignment horizontal="center" vertical="center" wrapText="1"/>
    </xf>
    <xf numFmtId="164" fontId="1" fillId="34" borderId="18" xfId="60" applyNumberFormat="1" applyFont="1" applyFill="1" applyBorder="1" applyAlignment="1">
      <alignment horizontal="center" vertical="center" wrapText="1"/>
    </xf>
    <xf numFmtId="164" fontId="1" fillId="0" borderId="23" xfId="60" applyNumberFormat="1" applyFont="1" applyFill="1" applyBorder="1" applyAlignment="1">
      <alignment horizontal="center" vertical="center" wrapText="1"/>
    </xf>
    <xf numFmtId="164" fontId="1" fillId="0" borderId="21" xfId="60" applyNumberFormat="1" applyFont="1" applyFill="1" applyBorder="1" applyAlignment="1">
      <alignment horizontal="center" vertical="center" wrapText="1"/>
    </xf>
    <xf numFmtId="164" fontId="1" fillId="0" borderId="32" xfId="60" applyNumberFormat="1" applyFont="1" applyFill="1" applyBorder="1" applyAlignment="1">
      <alignment horizontal="center" vertical="center" wrapText="1"/>
    </xf>
    <xf numFmtId="1" fontId="1" fillId="32" borderId="22" xfId="0" applyNumberFormat="1" applyFont="1" applyFill="1" applyBorder="1" applyAlignment="1">
      <alignment vertical="center" wrapText="1"/>
    </xf>
    <xf numFmtId="174" fontId="1" fillId="32" borderId="14" xfId="60" applyNumberFormat="1" applyFont="1" applyFill="1" applyBorder="1" applyAlignment="1">
      <alignment horizontal="center" vertical="center"/>
    </xf>
    <xf numFmtId="174" fontId="1" fillId="32" borderId="14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174" fontId="1" fillId="32" borderId="11" xfId="60" applyNumberFormat="1" applyFont="1" applyFill="1" applyBorder="1" applyAlignment="1">
      <alignment horizontal="center" vertical="center"/>
    </xf>
    <xf numFmtId="174" fontId="1" fillId="32" borderId="10" xfId="6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1" fontId="30" fillId="32" borderId="22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/>
    </xf>
    <xf numFmtId="1" fontId="30" fillId="32" borderId="13" xfId="0" applyNumberFormat="1" applyFont="1" applyFill="1" applyBorder="1" applyAlignment="1">
      <alignment horizontal="center" vertical="center" wrapText="1"/>
    </xf>
    <xf numFmtId="164" fontId="1" fillId="32" borderId="10" xfId="60" applyNumberFormat="1" applyFont="1" applyFill="1" applyBorder="1" applyAlignment="1">
      <alignment horizontal="center" vertical="center" wrapText="1"/>
    </xf>
    <xf numFmtId="0" fontId="29" fillId="32" borderId="22" xfId="0" applyFont="1" applyFill="1" applyBorder="1" applyAlignment="1">
      <alignment horizontal="center" vertical="center"/>
    </xf>
    <xf numFmtId="0" fontId="30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vertical="center"/>
    </xf>
    <xf numFmtId="0" fontId="0" fillId="32" borderId="14" xfId="0" applyFont="1" applyFill="1" applyBorder="1" applyAlignment="1">
      <alignment/>
    </xf>
    <xf numFmtId="164" fontId="22" fillId="32" borderId="10" xfId="6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1" fontId="1" fillId="33" borderId="11" xfId="60" applyNumberFormat="1" applyFont="1" applyFill="1" applyBorder="1" applyAlignment="1">
      <alignment horizontal="center" vertical="center"/>
    </xf>
    <xf numFmtId="1" fontId="1" fillId="33" borderId="18" xfId="60" applyNumberFormat="1" applyFont="1" applyFill="1" applyBorder="1" applyAlignment="1">
      <alignment horizontal="center" vertical="center" wrapText="1"/>
    </xf>
    <xf numFmtId="1" fontId="1" fillId="33" borderId="16" xfId="6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74" fontId="1" fillId="0" borderId="11" xfId="60" applyNumberFormat="1" applyFont="1" applyFill="1" applyBorder="1" applyAlignment="1">
      <alignment horizontal="center" vertical="center" wrapText="1"/>
    </xf>
    <xf numFmtId="174" fontId="1" fillId="0" borderId="18" xfId="60" applyNumberFormat="1" applyFont="1" applyFill="1" applyBorder="1" applyAlignment="1">
      <alignment horizontal="center" vertical="center" wrapText="1"/>
    </xf>
    <xf numFmtId="174" fontId="1" fillId="0" borderId="16" xfId="6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60" applyNumberFormat="1" applyFont="1" applyFill="1" applyBorder="1" applyAlignment="1">
      <alignment horizontal="center" vertical="center" wrapText="1"/>
    </xf>
    <xf numFmtId="1" fontId="1" fillId="0" borderId="18" xfId="60" applyNumberFormat="1" applyFont="1" applyFill="1" applyBorder="1" applyAlignment="1">
      <alignment horizontal="center" vertical="center" wrapText="1"/>
    </xf>
    <xf numFmtId="1" fontId="1" fillId="0" borderId="16" xfId="6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1" fontId="1" fillId="0" borderId="16" xfId="60" applyNumberFormat="1" applyFont="1" applyFill="1" applyBorder="1" applyAlignment="1">
      <alignment horizontal="center" vertical="center" wrapText="1"/>
    </xf>
    <xf numFmtId="49" fontId="1" fillId="0" borderId="11" xfId="60" applyNumberFormat="1" applyFont="1" applyFill="1" applyBorder="1" applyAlignment="1">
      <alignment horizontal="center" vertical="center" wrapText="1"/>
    </xf>
    <xf numFmtId="49" fontId="1" fillId="0" borderId="18" xfId="60" applyNumberFormat="1" applyFont="1" applyFill="1" applyBorder="1" applyAlignment="1">
      <alignment horizontal="center" vertical="center" wrapText="1"/>
    </xf>
    <xf numFmtId="1" fontId="1" fillId="0" borderId="16" xfId="60" applyNumberFormat="1" applyFont="1" applyFill="1" applyBorder="1" applyAlignment="1">
      <alignment horizontal="center" vertical="center"/>
    </xf>
    <xf numFmtId="164" fontId="1" fillId="0" borderId="20" xfId="6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right" vertical="center" wrapText="1" indent="1"/>
    </xf>
    <xf numFmtId="164" fontId="22" fillId="34" borderId="16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1" fontId="1" fillId="33" borderId="18" xfId="6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1" fillId="33" borderId="11" xfId="60" applyNumberFormat="1" applyFont="1" applyFill="1" applyBorder="1" applyAlignment="1">
      <alignment horizontal="center" vertical="center" wrapText="1"/>
    </xf>
    <xf numFmtId="164" fontId="1" fillId="33" borderId="18" xfId="60" applyNumberFormat="1" applyFont="1" applyFill="1" applyBorder="1" applyAlignment="1">
      <alignment horizontal="center" vertical="center" wrapText="1"/>
    </xf>
    <xf numFmtId="164" fontId="1" fillId="33" borderId="16" xfId="6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1" xfId="60" applyNumberFormat="1" applyFont="1" applyFill="1" applyBorder="1" applyAlignment="1">
      <alignment horizontal="center" vertical="center" wrapText="1"/>
    </xf>
    <xf numFmtId="1" fontId="1" fillId="34" borderId="16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top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top" wrapText="1"/>
    </xf>
    <xf numFmtId="0" fontId="17" fillId="5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5" borderId="32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1" fontId="12" fillId="5" borderId="17" xfId="0" applyNumberFormat="1" applyFont="1" applyFill="1" applyBorder="1" applyAlignment="1">
      <alignment horizontal="center" wrapText="1"/>
    </xf>
    <xf numFmtId="1" fontId="12" fillId="5" borderId="19" xfId="0" applyNumberFormat="1" applyFont="1" applyFill="1" applyBorder="1" applyAlignment="1">
      <alignment horizontal="center" wrapText="1"/>
    </xf>
    <xf numFmtId="1" fontId="12" fillId="5" borderId="0" xfId="0" applyNumberFormat="1" applyFont="1" applyFill="1" applyBorder="1" applyAlignment="1">
      <alignment horizontal="center" wrapText="1"/>
    </xf>
    <xf numFmtId="1" fontId="12" fillId="5" borderId="18" xfId="0" applyNumberFormat="1" applyFont="1" applyFill="1" applyBorder="1" applyAlignment="1">
      <alignment horizontal="center" wrapText="1"/>
    </xf>
    <xf numFmtId="1" fontId="12" fillId="5" borderId="16" xfId="0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1" fontId="7" fillId="5" borderId="11" xfId="0" applyNumberFormat="1" applyFont="1" applyFill="1" applyBorder="1" applyAlignment="1">
      <alignment horizontal="center" wrapText="1"/>
    </xf>
    <xf numFmtId="1" fontId="7" fillId="5" borderId="18" xfId="0" applyNumberFormat="1" applyFont="1" applyFill="1" applyBorder="1" applyAlignment="1">
      <alignment horizontal="center" wrapText="1"/>
    </xf>
    <xf numFmtId="1" fontId="7" fillId="5" borderId="0" xfId="0" applyNumberFormat="1" applyFont="1" applyFill="1" applyBorder="1" applyAlignment="1">
      <alignment horizontal="center" wrapText="1"/>
    </xf>
    <xf numFmtId="1" fontId="7" fillId="5" borderId="16" xfId="0" applyNumberFormat="1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top" wrapText="1"/>
    </xf>
    <xf numFmtId="0" fontId="24" fillId="5" borderId="22" xfId="0" applyFont="1" applyFill="1" applyBorder="1" applyAlignment="1">
      <alignment horizontal="center" vertical="top" wrapText="1"/>
    </xf>
    <xf numFmtId="0" fontId="24" fillId="5" borderId="11" xfId="0" applyFont="1" applyFill="1" applyBorder="1" applyAlignment="1">
      <alignment horizontal="center" vertical="top" wrapText="1"/>
    </xf>
    <xf numFmtId="0" fontId="24" fillId="5" borderId="18" xfId="0" applyFont="1" applyFill="1" applyBorder="1" applyAlignment="1">
      <alignment horizontal="center" vertical="top" wrapText="1"/>
    </xf>
    <xf numFmtId="0" fontId="24" fillId="5" borderId="0" xfId="0" applyFont="1" applyFill="1" applyBorder="1" applyAlignment="1">
      <alignment horizontal="center" vertical="top" wrapText="1"/>
    </xf>
    <xf numFmtId="0" fontId="24" fillId="5" borderId="16" xfId="0" applyFont="1" applyFill="1" applyBorder="1" applyAlignment="1">
      <alignment horizontal="center" vertical="top" wrapText="1"/>
    </xf>
    <xf numFmtId="0" fontId="24" fillId="5" borderId="13" xfId="0" applyFont="1" applyFill="1" applyBorder="1" applyAlignment="1">
      <alignment horizontal="center" vertical="top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49" fontId="24" fillId="5" borderId="10" xfId="0" applyNumberFormat="1" applyFont="1" applyFill="1" applyBorder="1" applyAlignment="1">
      <alignment horizontal="center" vertical="top" wrapText="1"/>
    </xf>
    <xf numFmtId="49" fontId="24" fillId="5" borderId="22" xfId="0" applyNumberFormat="1" applyFont="1" applyFill="1" applyBorder="1" applyAlignment="1">
      <alignment horizontal="center" vertical="top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16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164" fontId="8" fillId="0" borderId="11" xfId="60" applyNumberFormat="1" applyFont="1" applyFill="1" applyBorder="1" applyAlignment="1">
      <alignment horizontal="center" vertical="center" wrapText="1"/>
    </xf>
    <xf numFmtId="164" fontId="8" fillId="0" borderId="18" xfId="60" applyNumberFormat="1" applyFont="1" applyFill="1" applyBorder="1" applyAlignment="1">
      <alignment horizontal="center" vertical="center" wrapText="1"/>
    </xf>
    <xf numFmtId="164" fontId="8" fillId="0" borderId="16" xfId="6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64" fontId="1" fillId="33" borderId="11" xfId="60" applyNumberFormat="1" applyFont="1" applyFill="1" applyBorder="1" applyAlignment="1">
      <alignment horizontal="center" vertical="center"/>
    </xf>
    <xf numFmtId="164" fontId="1" fillId="33" borderId="18" xfId="60" applyNumberFormat="1" applyFont="1" applyFill="1" applyBorder="1" applyAlignment="1">
      <alignment horizontal="center" vertical="center"/>
    </xf>
    <xf numFmtId="164" fontId="1" fillId="33" borderId="16" xfId="60" applyNumberFormat="1" applyFont="1" applyFill="1" applyBorder="1" applyAlignment="1">
      <alignment horizontal="center" vertical="center"/>
    </xf>
    <xf numFmtId="164" fontId="1" fillId="33" borderId="17" xfId="60" applyNumberFormat="1" applyFont="1" applyFill="1" applyBorder="1" applyAlignment="1">
      <alignment horizontal="center" vertical="center" wrapText="1"/>
    </xf>
    <xf numFmtId="164" fontId="1" fillId="33" borderId="19" xfId="60" applyNumberFormat="1" applyFont="1" applyFill="1" applyBorder="1" applyAlignment="1">
      <alignment horizontal="center" vertical="center" wrapText="1"/>
    </xf>
    <xf numFmtId="164" fontId="1" fillId="33" borderId="12" xfId="6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31" fillId="32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41" fontId="1" fillId="33" borderId="11" xfId="60" applyNumberFormat="1" applyFont="1" applyFill="1" applyBorder="1" applyAlignment="1">
      <alignment horizontal="center" vertical="center" wrapText="1"/>
    </xf>
    <xf numFmtId="41" fontId="1" fillId="33" borderId="18" xfId="60" applyNumberFormat="1" applyFont="1" applyFill="1" applyBorder="1" applyAlignment="1">
      <alignment horizontal="center" vertical="center" wrapText="1"/>
    </xf>
    <xf numFmtId="41" fontId="1" fillId="33" borderId="16" xfId="6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164" fontId="1" fillId="33" borderId="23" xfId="60" applyNumberFormat="1" applyFont="1" applyFill="1" applyBorder="1" applyAlignment="1">
      <alignment horizontal="center" vertical="center" wrapText="1"/>
    </xf>
    <xf numFmtId="164" fontId="1" fillId="33" borderId="21" xfId="60" applyNumberFormat="1" applyFont="1" applyFill="1" applyBorder="1" applyAlignment="1">
      <alignment horizontal="center" vertical="center" wrapText="1"/>
    </xf>
    <xf numFmtId="164" fontId="1" fillId="33" borderId="32" xfId="6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1" fillId="33" borderId="11" xfId="60" applyNumberFormat="1" applyFont="1" applyFill="1" applyBorder="1" applyAlignment="1">
      <alignment horizontal="center" vertical="center" wrapText="1"/>
    </xf>
    <xf numFmtId="164" fontId="1" fillId="33" borderId="18" xfId="60" applyNumberFormat="1" applyFont="1" applyFill="1" applyBorder="1" applyAlignment="1">
      <alignment horizontal="center" vertical="center" wrapText="1"/>
    </xf>
    <xf numFmtId="164" fontId="1" fillId="33" borderId="16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41" fontId="1" fillId="33" borderId="23" xfId="60" applyNumberFormat="1" applyFont="1" applyFill="1" applyBorder="1" applyAlignment="1">
      <alignment horizontal="center" vertical="center" wrapText="1"/>
    </xf>
    <xf numFmtId="41" fontId="1" fillId="33" borderId="21" xfId="60" applyNumberFormat="1" applyFont="1" applyFill="1" applyBorder="1" applyAlignment="1">
      <alignment horizontal="center" vertical="center" wrapText="1"/>
    </xf>
    <xf numFmtId="41" fontId="1" fillId="33" borderId="32" xfId="60" applyNumberFormat="1" applyFont="1" applyFill="1" applyBorder="1" applyAlignment="1">
      <alignment horizontal="center" vertical="center" wrapText="1"/>
    </xf>
    <xf numFmtId="164" fontId="1" fillId="33" borderId="10" xfId="60" applyNumberFormat="1" applyFont="1" applyFill="1" applyBorder="1" applyAlignment="1">
      <alignment horizontal="center" vertical="center"/>
    </xf>
    <xf numFmtId="164" fontId="1" fillId="34" borderId="10" xfId="6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34" fillId="32" borderId="21" xfId="0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64" fontId="1" fillId="0" borderId="18" xfId="60" applyNumberFormat="1" applyFont="1" applyFill="1" applyBorder="1" applyAlignment="1">
      <alignment horizontal="center" vertical="center" wrapText="1"/>
    </xf>
    <xf numFmtId="164" fontId="1" fillId="0" borderId="16" xfId="60" applyNumberFormat="1" applyFont="1" applyFill="1" applyBorder="1" applyAlignment="1">
      <alignment horizontal="center" vertical="center" wrapText="1"/>
    </xf>
    <xf numFmtId="164" fontId="1" fillId="0" borderId="11" xfId="6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23" xfId="60" applyNumberFormat="1" applyFont="1" applyFill="1" applyBorder="1" applyAlignment="1">
      <alignment horizontal="center" vertical="center" wrapText="1"/>
    </xf>
    <xf numFmtId="164" fontId="1" fillId="0" borderId="21" xfId="60" applyNumberFormat="1" applyFont="1" applyFill="1" applyBorder="1" applyAlignment="1">
      <alignment horizontal="center" vertical="center" wrapText="1"/>
    </xf>
    <xf numFmtId="164" fontId="1" fillId="0" borderId="32" xfId="6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1" fontId="1" fillId="33" borderId="11" xfId="60" applyNumberFormat="1" applyFont="1" applyFill="1" applyBorder="1" applyAlignment="1">
      <alignment horizontal="center" vertical="center"/>
    </xf>
    <xf numFmtId="1" fontId="1" fillId="33" borderId="18" xfId="60" applyNumberFormat="1" applyFont="1" applyFill="1" applyBorder="1" applyAlignment="1">
      <alignment horizontal="center" vertical="center"/>
    </xf>
    <xf numFmtId="1" fontId="1" fillId="33" borderId="16" xfId="60" applyNumberFormat="1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174" fontId="1" fillId="0" borderId="11" xfId="60" applyNumberFormat="1" applyFont="1" applyFill="1" applyBorder="1" applyAlignment="1">
      <alignment horizontal="center" vertical="center"/>
    </xf>
    <xf numFmtId="174" fontId="1" fillId="0" borderId="18" xfId="60" applyNumberFormat="1" applyFont="1" applyFill="1" applyBorder="1" applyAlignment="1">
      <alignment horizontal="center" vertical="center"/>
    </xf>
    <xf numFmtId="174" fontId="1" fillId="0" borderId="16" xfId="60" applyNumberFormat="1" applyFont="1" applyFill="1" applyBorder="1" applyAlignment="1">
      <alignment horizontal="center" vertical="center"/>
    </xf>
    <xf numFmtId="1" fontId="1" fillId="0" borderId="11" xfId="60" applyNumberFormat="1" applyFont="1" applyFill="1" applyBorder="1" applyAlignment="1">
      <alignment horizontal="center" vertical="center" wrapText="1"/>
    </xf>
    <xf numFmtId="1" fontId="1" fillId="0" borderId="18" xfId="60" applyNumberFormat="1" applyFont="1" applyFill="1" applyBorder="1" applyAlignment="1">
      <alignment horizontal="center" vertical="center" wrapText="1"/>
    </xf>
    <xf numFmtId="1" fontId="1" fillId="0" borderId="16" xfId="60" applyNumberFormat="1" applyFont="1" applyFill="1" applyBorder="1" applyAlignment="1">
      <alignment horizontal="center" vertical="center" wrapText="1"/>
    </xf>
    <xf numFmtId="1" fontId="1" fillId="0" borderId="11" xfId="60" applyNumberFormat="1" applyFont="1" applyFill="1" applyBorder="1" applyAlignment="1">
      <alignment horizontal="center" vertical="center"/>
    </xf>
    <xf numFmtId="1" fontId="1" fillId="0" borderId="18" xfId="60" applyNumberFormat="1" applyFont="1" applyFill="1" applyBorder="1" applyAlignment="1">
      <alignment horizontal="center" vertical="center"/>
    </xf>
    <xf numFmtId="1" fontId="1" fillId="0" borderId="16" xfId="60" applyNumberFormat="1" applyFont="1" applyFill="1" applyBorder="1" applyAlignment="1">
      <alignment horizontal="center" vertical="center"/>
    </xf>
    <xf numFmtId="174" fontId="1" fillId="0" borderId="11" xfId="60" applyNumberFormat="1" applyFont="1" applyFill="1" applyBorder="1" applyAlignment="1">
      <alignment horizontal="center" vertical="center" wrapText="1"/>
    </xf>
    <xf numFmtId="174" fontId="1" fillId="0" borderId="18" xfId="60" applyNumberFormat="1" applyFont="1" applyFill="1" applyBorder="1" applyAlignment="1">
      <alignment horizontal="center" vertical="center" wrapText="1"/>
    </xf>
    <xf numFmtId="174" fontId="1" fillId="0" borderId="16" xfId="60" applyNumberFormat="1" applyFont="1" applyFill="1" applyBorder="1" applyAlignment="1">
      <alignment horizontal="center" vertical="center" wrapText="1"/>
    </xf>
    <xf numFmtId="1" fontId="1" fillId="33" borderId="11" xfId="60" applyNumberFormat="1" applyFont="1" applyFill="1" applyBorder="1" applyAlignment="1">
      <alignment horizontal="center" vertical="center" wrapText="1"/>
    </xf>
    <xf numFmtId="1" fontId="1" fillId="33" borderId="18" xfId="60" applyNumberFormat="1" applyFont="1" applyFill="1" applyBorder="1" applyAlignment="1">
      <alignment horizontal="center" vertical="center" wrapText="1"/>
    </xf>
    <xf numFmtId="1" fontId="1" fillId="33" borderId="16" xfId="6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" fillId="0" borderId="11" xfId="60" applyNumberFormat="1" applyFont="1" applyFill="1" applyBorder="1" applyAlignment="1">
      <alignment horizontal="center" vertical="center" wrapText="1"/>
    </xf>
    <xf numFmtId="41" fontId="1" fillId="0" borderId="18" xfId="60" applyNumberFormat="1" applyFont="1" applyFill="1" applyBorder="1" applyAlignment="1">
      <alignment horizontal="center" vertical="center" wrapText="1"/>
    </xf>
    <xf numFmtId="41" fontId="1" fillId="0" borderId="16" xfId="6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2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4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152400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2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818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818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4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818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818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6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818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152400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2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4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6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419100</xdr:colOff>
      <xdr:row>0</xdr:row>
      <xdr:rowOff>0</xdr:rowOff>
    </xdr:to>
    <xdr:pic>
      <xdr:nvPicPr>
        <xdr:cNvPr id="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0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1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1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2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2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0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0</xdr:row>
      <xdr:rowOff>0</xdr:rowOff>
    </xdr:to>
    <xdr:pic>
      <xdr:nvPicPr>
        <xdr:cNvPr id="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0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0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409575</xdr:colOff>
      <xdr:row>5</xdr:row>
      <xdr:rowOff>38100</xdr:rowOff>
    </xdr:to>
    <xdr:pic>
      <xdr:nvPicPr>
        <xdr:cNvPr id="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477125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0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409575</xdr:colOff>
      <xdr:row>5</xdr:row>
      <xdr:rowOff>38100</xdr:rowOff>
    </xdr:to>
    <xdr:pic>
      <xdr:nvPicPr>
        <xdr:cNvPr id="1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477125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0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409575</xdr:colOff>
      <xdr:row>5</xdr:row>
      <xdr:rowOff>38100</xdr:rowOff>
    </xdr:to>
    <xdr:pic>
      <xdr:nvPicPr>
        <xdr:cNvPr id="1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477125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0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409575</xdr:colOff>
      <xdr:row>5</xdr:row>
      <xdr:rowOff>38100</xdr:rowOff>
    </xdr:to>
    <xdr:pic>
      <xdr:nvPicPr>
        <xdr:cNvPr id="2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477125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0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409575</xdr:colOff>
      <xdr:row>5</xdr:row>
      <xdr:rowOff>38100</xdr:rowOff>
    </xdr:to>
    <xdr:pic>
      <xdr:nvPicPr>
        <xdr:cNvPr id="2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477125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4</xdr:col>
      <xdr:colOff>342900</xdr:colOff>
      <xdr:row>5</xdr:row>
      <xdr:rowOff>19050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181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152400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2047875</xdr:colOff>
      <xdr:row>5</xdr:row>
      <xdr:rowOff>238125</xdr:rowOff>
    </xdr:to>
    <xdr:pic>
      <xdr:nvPicPr>
        <xdr:cNvPr id="2" name="Рисунок 149" descr="log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201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4</xdr:row>
      <xdr:rowOff>152400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2047875</xdr:colOff>
      <xdr:row>5</xdr:row>
      <xdr:rowOff>238125</xdr:rowOff>
    </xdr:to>
    <xdr:pic>
      <xdr:nvPicPr>
        <xdr:cNvPr id="2" name="Рисунок 149" descr="log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201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66675</xdr:colOff>
      <xdr:row>5</xdr:row>
      <xdr:rowOff>238125</xdr:rowOff>
    </xdr:to>
    <xdr:pic>
      <xdr:nvPicPr>
        <xdr:cNvPr id="3" name="Рисунок 149" descr="log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2085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2047875</xdr:colOff>
      <xdr:row>5</xdr:row>
      <xdr:rowOff>238125</xdr:rowOff>
    </xdr:to>
    <xdr:pic>
      <xdr:nvPicPr>
        <xdr:cNvPr id="4" name="Рисунок 149" descr="log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201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2047875</xdr:colOff>
      <xdr:row>5</xdr:row>
      <xdr:rowOff>238125</xdr:rowOff>
    </xdr:to>
    <xdr:pic>
      <xdr:nvPicPr>
        <xdr:cNvPr id="5" name="Рисунок 149" descr="log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201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2066925</xdr:colOff>
      <xdr:row>6</xdr:row>
      <xdr:rowOff>76200</xdr:rowOff>
    </xdr:to>
    <xdr:pic>
      <xdr:nvPicPr>
        <xdr:cNvPr id="1" name="Рисунок 149" descr="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914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9525</xdr:colOff>
      <xdr:row>6</xdr:row>
      <xdr:rowOff>47625</xdr:rowOff>
    </xdr:to>
    <xdr:pic>
      <xdr:nvPicPr>
        <xdr:cNvPr id="2" name="Рисунок 149" descr="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57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1</xdr:col>
      <xdr:colOff>9525</xdr:colOff>
      <xdr:row>6</xdr:row>
      <xdr:rowOff>47625</xdr:rowOff>
    </xdr:to>
    <xdr:pic>
      <xdr:nvPicPr>
        <xdr:cNvPr id="3" name="Рисунок 149" descr="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57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5</xdr:col>
      <xdr:colOff>361950</xdr:colOff>
      <xdr:row>5</xdr:row>
      <xdr:rowOff>38100</xdr:rowOff>
    </xdr:to>
    <xdr:pic>
      <xdr:nvPicPr>
        <xdr:cNvPr id="1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7705725" cy="800100"/>
        </a:xfrm>
        <a:prstGeom prst="rect">
          <a:avLst/>
        </a:prstGeom>
        <a:solidFill>
          <a:srgbClr val="F1D7EC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6866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2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6866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6866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4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6866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68667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2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4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7</xdr:col>
      <xdr:colOff>514350</xdr:colOff>
      <xdr:row>5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162925" cy="7239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419100</xdr:colOff>
      <xdr:row>0</xdr:row>
      <xdr:rowOff>0</xdr:rowOff>
    </xdr:to>
    <xdr:pic>
      <xdr:nvPicPr>
        <xdr:cNvPr id="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0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1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1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2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2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39140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419100</xdr:colOff>
      <xdr:row>0</xdr:row>
      <xdr:rowOff>0</xdr:rowOff>
    </xdr:to>
    <xdr:pic>
      <xdr:nvPicPr>
        <xdr:cNvPr id="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0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71525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1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71525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5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16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71525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7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18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9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20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71525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381000</xdr:colOff>
      <xdr:row>0</xdr:row>
      <xdr:rowOff>0</xdr:rowOff>
    </xdr:to>
    <xdr:pic>
      <xdr:nvPicPr>
        <xdr:cNvPr id="2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1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3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7</xdr:col>
      <xdr:colOff>419100</xdr:colOff>
      <xdr:row>5</xdr:row>
      <xdr:rowOff>38100</xdr:rowOff>
    </xdr:to>
    <xdr:pic>
      <xdr:nvPicPr>
        <xdr:cNvPr id="24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715250" cy="8096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76200</xdr:rowOff>
    </xdr:from>
    <xdr:to>
      <xdr:col>5</xdr:col>
      <xdr:colOff>371475</xdr:colOff>
      <xdr:row>5</xdr:row>
      <xdr:rowOff>38100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7448550" cy="8001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76200</xdr:rowOff>
    </xdr:from>
    <xdr:to>
      <xdr:col>5</xdr:col>
      <xdr:colOff>371475</xdr:colOff>
      <xdr:row>5</xdr:row>
      <xdr:rowOff>38100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7448550" cy="8001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76200</xdr:rowOff>
    </xdr:from>
    <xdr:to>
      <xdr:col>5</xdr:col>
      <xdr:colOff>371475</xdr:colOff>
      <xdr:row>5</xdr:row>
      <xdr:rowOff>38100</xdr:rowOff>
    </xdr:to>
    <xdr:pic>
      <xdr:nvPicPr>
        <xdr:cNvPr id="2" name="Picture 2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7448550" cy="8001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4</xdr:col>
      <xdr:colOff>342900</xdr:colOff>
      <xdr:row>5</xdr:row>
      <xdr:rowOff>19050</xdr:rowOff>
    </xdr:to>
    <xdr:pic>
      <xdr:nvPicPr>
        <xdr:cNvPr id="1" name="Picture 1" descr="Шапка ФБ РИ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181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40"/>
  <sheetViews>
    <sheetView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8.00390625" style="21" customWidth="1"/>
    <col min="2" max="2" width="5.00390625" style="20" customWidth="1"/>
    <col min="3" max="3" width="35.25390625" style="23" customWidth="1"/>
    <col min="4" max="4" width="8.75390625" style="31" bestFit="1" customWidth="1"/>
    <col min="5" max="5" width="2.00390625" style="31" bestFit="1" customWidth="1"/>
    <col min="6" max="6" width="8.75390625" style="31" bestFit="1" customWidth="1"/>
    <col min="7" max="7" width="13.125" style="31" customWidth="1"/>
    <col min="8" max="8" width="6.75390625" style="31" bestFit="1" customWidth="1"/>
    <col min="9" max="16384" width="9.125" style="20" customWidth="1"/>
  </cols>
  <sheetData>
    <row r="6" spans="1:8" ht="58.5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06" t="s">
        <v>184</v>
      </c>
      <c r="B7" s="406"/>
      <c r="C7" s="406"/>
      <c r="D7" s="406"/>
      <c r="E7" s="406"/>
      <c r="F7" s="406"/>
      <c r="G7" s="406"/>
      <c r="H7" s="406"/>
    </row>
    <row r="8" spans="1:8" ht="13.5">
      <c r="A8" s="407" t="s">
        <v>954</v>
      </c>
      <c r="B8" s="407"/>
      <c r="C8" s="407"/>
      <c r="D8" s="407"/>
      <c r="E8" s="407"/>
      <c r="F8" s="407"/>
      <c r="G8" s="407"/>
      <c r="H8" s="407"/>
    </row>
    <row r="9" spans="1:8" ht="19.5">
      <c r="A9" s="408" t="s">
        <v>185</v>
      </c>
      <c r="B9" s="408"/>
      <c r="C9" s="408"/>
      <c r="D9" s="408"/>
      <c r="E9" s="408"/>
      <c r="F9" s="408"/>
      <c r="G9" s="408"/>
      <c r="H9" s="408"/>
    </row>
    <row r="10" spans="1:8" s="21" customFormat="1" ht="12.75">
      <c r="A10" s="399" t="s">
        <v>24</v>
      </c>
      <c r="B10" s="409" t="s">
        <v>25</v>
      </c>
      <c r="C10" s="403" t="s">
        <v>186</v>
      </c>
      <c r="D10" s="411" t="s">
        <v>26</v>
      </c>
      <c r="E10" s="412"/>
      <c r="F10" s="413"/>
      <c r="G10" s="409" t="s">
        <v>27</v>
      </c>
      <c r="H10" s="409" t="s">
        <v>28</v>
      </c>
    </row>
    <row r="11" spans="1:8" s="21" customFormat="1" ht="12.75">
      <c r="A11" s="399"/>
      <c r="B11" s="410"/>
      <c r="C11" s="403"/>
      <c r="D11" s="414"/>
      <c r="E11" s="415"/>
      <c r="F11" s="416"/>
      <c r="G11" s="410"/>
      <c r="H11" s="410"/>
    </row>
    <row r="12" spans="1:8" ht="15.75">
      <c r="A12" s="395" t="s">
        <v>30</v>
      </c>
      <c r="B12" s="396"/>
      <c r="C12" s="396"/>
      <c r="D12" s="404"/>
      <c r="E12" s="404"/>
      <c r="F12" s="404"/>
      <c r="G12" s="396"/>
      <c r="H12" s="398"/>
    </row>
    <row r="13" spans="1:8" ht="25.5">
      <c r="A13" s="7" t="s">
        <v>905</v>
      </c>
      <c r="B13" s="9">
        <v>6</v>
      </c>
      <c r="C13" s="46" t="s">
        <v>31</v>
      </c>
      <c r="D13" s="93"/>
      <c r="E13" s="84"/>
      <c r="F13" s="80">
        <v>7205</v>
      </c>
      <c r="G13" s="47" t="s">
        <v>32</v>
      </c>
      <c r="H13" s="9">
        <v>125</v>
      </c>
    </row>
    <row r="14" spans="1:8" ht="25.5">
      <c r="A14" s="7" t="s">
        <v>906</v>
      </c>
      <c r="B14" s="9">
        <v>6</v>
      </c>
      <c r="C14" s="46" t="s">
        <v>33</v>
      </c>
      <c r="D14" s="93"/>
      <c r="E14" s="84"/>
      <c r="F14" s="80">
        <v>8417</v>
      </c>
      <c r="G14" s="47" t="s">
        <v>34</v>
      </c>
      <c r="H14" s="9">
        <v>151</v>
      </c>
    </row>
    <row r="15" spans="1:8" ht="25.5">
      <c r="A15" s="7" t="s">
        <v>907</v>
      </c>
      <c r="B15" s="9">
        <v>6</v>
      </c>
      <c r="C15" s="46" t="s">
        <v>33</v>
      </c>
      <c r="D15" s="93"/>
      <c r="E15" s="84"/>
      <c r="F15" s="80">
        <v>13287</v>
      </c>
      <c r="G15" s="47" t="s">
        <v>32</v>
      </c>
      <c r="H15" s="9">
        <v>171</v>
      </c>
    </row>
    <row r="16" spans="1:8" ht="25.5">
      <c r="A16" s="7" t="s">
        <v>874</v>
      </c>
      <c r="B16" s="9">
        <v>13</v>
      </c>
      <c r="C16" s="46" t="s">
        <v>393</v>
      </c>
      <c r="D16" s="93"/>
      <c r="E16" s="84"/>
      <c r="F16" s="80">
        <v>18668</v>
      </c>
      <c r="G16" s="47" t="s">
        <v>187</v>
      </c>
      <c r="H16" s="9">
        <v>290.2</v>
      </c>
    </row>
    <row r="17" spans="1:8" ht="12.75">
      <c r="A17" s="7" t="s">
        <v>188</v>
      </c>
      <c r="B17" s="9">
        <v>4</v>
      </c>
      <c r="C17" s="46" t="s">
        <v>189</v>
      </c>
      <c r="D17" s="93"/>
      <c r="E17" s="84"/>
      <c r="F17" s="80">
        <v>4290</v>
      </c>
      <c r="G17" s="47" t="s">
        <v>190</v>
      </c>
      <c r="H17" s="9">
        <v>65</v>
      </c>
    </row>
    <row r="18" spans="1:8" ht="25.5">
      <c r="A18" s="7" t="s">
        <v>913</v>
      </c>
      <c r="B18" s="9">
        <v>1</v>
      </c>
      <c r="C18" s="46" t="s">
        <v>191</v>
      </c>
      <c r="D18" s="93"/>
      <c r="E18" s="84"/>
      <c r="F18" s="80">
        <v>2801</v>
      </c>
      <c r="G18" s="47" t="s">
        <v>146</v>
      </c>
      <c r="H18" s="9">
        <v>42</v>
      </c>
    </row>
    <row r="19" spans="1:8" ht="12.75">
      <c r="A19" s="7" t="s">
        <v>192</v>
      </c>
      <c r="B19" s="9">
        <v>1</v>
      </c>
      <c r="C19" s="46" t="s">
        <v>193</v>
      </c>
      <c r="D19" s="93"/>
      <c r="E19" s="84"/>
      <c r="F19" s="80">
        <v>871</v>
      </c>
      <c r="G19" s="47" t="s">
        <v>102</v>
      </c>
      <c r="H19" s="9">
        <v>17</v>
      </c>
    </row>
    <row r="20" spans="1:8" ht="12.75">
      <c r="A20" s="7" t="s">
        <v>194</v>
      </c>
      <c r="B20" s="9">
        <v>1</v>
      </c>
      <c r="C20" s="46" t="s">
        <v>195</v>
      </c>
      <c r="D20" s="93"/>
      <c r="E20" s="84"/>
      <c r="F20" s="80">
        <v>254</v>
      </c>
      <c r="G20" s="47" t="s">
        <v>102</v>
      </c>
      <c r="H20" s="9">
        <v>5</v>
      </c>
    </row>
    <row r="21" spans="1:8" ht="12.75">
      <c r="A21" s="7" t="s">
        <v>196</v>
      </c>
      <c r="B21" s="9">
        <v>1</v>
      </c>
      <c r="C21" s="46" t="s">
        <v>195</v>
      </c>
      <c r="D21" s="93"/>
      <c r="E21" s="84"/>
      <c r="F21" s="80">
        <v>310</v>
      </c>
      <c r="G21" s="47" t="s">
        <v>102</v>
      </c>
      <c r="H21" s="9">
        <v>5</v>
      </c>
    </row>
    <row r="22" spans="1:8" ht="12.75">
      <c r="A22" s="7" t="s">
        <v>197</v>
      </c>
      <c r="B22" s="9">
        <v>1</v>
      </c>
      <c r="C22" s="46" t="s">
        <v>198</v>
      </c>
      <c r="D22" s="93"/>
      <c r="E22" s="84"/>
      <c r="F22" s="80">
        <v>4142</v>
      </c>
      <c r="G22" s="47" t="s">
        <v>199</v>
      </c>
      <c r="H22" s="9">
        <v>82</v>
      </c>
    </row>
    <row r="23" spans="1:8" ht="15.75">
      <c r="A23" s="395" t="s">
        <v>41</v>
      </c>
      <c r="B23" s="396"/>
      <c r="C23" s="396"/>
      <c r="D23" s="397"/>
      <c r="E23" s="397"/>
      <c r="F23" s="397"/>
      <c r="G23" s="396"/>
      <c r="H23" s="398"/>
    </row>
    <row r="24" spans="1:8" ht="67.5">
      <c r="A24" s="7" t="s">
        <v>908</v>
      </c>
      <c r="B24" s="9">
        <v>10</v>
      </c>
      <c r="C24" s="46" t="s">
        <v>200</v>
      </c>
      <c r="D24" s="82">
        <v>30622</v>
      </c>
      <c r="E24" s="85" t="s">
        <v>916</v>
      </c>
      <c r="F24" s="81">
        <v>30771</v>
      </c>
      <c r="G24" s="47" t="s">
        <v>201</v>
      </c>
      <c r="H24" s="9" t="s">
        <v>827</v>
      </c>
    </row>
    <row r="25" spans="1:8" ht="33.75">
      <c r="A25" s="7" t="s">
        <v>909</v>
      </c>
      <c r="B25" s="9">
        <v>6</v>
      </c>
      <c r="C25" s="46" t="s">
        <v>202</v>
      </c>
      <c r="D25" s="82">
        <v>17097</v>
      </c>
      <c r="E25" s="85" t="s">
        <v>916</v>
      </c>
      <c r="F25" s="81">
        <v>17245</v>
      </c>
      <c r="G25" s="47" t="s">
        <v>203</v>
      </c>
      <c r="H25" s="9" t="s">
        <v>828</v>
      </c>
    </row>
    <row r="26" spans="1:8" ht="33.75">
      <c r="A26" s="7" t="s">
        <v>910</v>
      </c>
      <c r="B26" s="9">
        <v>6</v>
      </c>
      <c r="C26" s="46" t="s">
        <v>204</v>
      </c>
      <c r="D26" s="82">
        <v>15819</v>
      </c>
      <c r="E26" s="85" t="s">
        <v>916</v>
      </c>
      <c r="F26" s="81">
        <v>15698</v>
      </c>
      <c r="G26" s="47" t="s">
        <v>203</v>
      </c>
      <c r="H26" s="9" t="s">
        <v>829</v>
      </c>
    </row>
    <row r="27" spans="1:8" ht="12.75">
      <c r="A27" s="7" t="s">
        <v>205</v>
      </c>
      <c r="B27" s="9">
        <v>1</v>
      </c>
      <c r="C27" s="8" t="s">
        <v>206</v>
      </c>
      <c r="D27" s="84"/>
      <c r="E27" s="84"/>
      <c r="F27" s="84">
        <v>2354</v>
      </c>
      <c r="G27" s="9" t="s">
        <v>207</v>
      </c>
      <c r="H27" s="9">
        <v>41</v>
      </c>
    </row>
    <row r="28" spans="1:8" ht="25.5">
      <c r="A28" s="7" t="s">
        <v>853</v>
      </c>
      <c r="B28" s="9">
        <v>1</v>
      </c>
      <c r="C28" s="8" t="s">
        <v>854</v>
      </c>
      <c r="D28" s="84">
        <v>2324</v>
      </c>
      <c r="E28" s="84" t="s">
        <v>918</v>
      </c>
      <c r="F28" s="84">
        <v>655</v>
      </c>
      <c r="G28" s="9" t="s">
        <v>115</v>
      </c>
      <c r="H28" s="9" t="s">
        <v>855</v>
      </c>
    </row>
    <row r="29" spans="1:8" ht="12.75">
      <c r="A29" s="7" t="s">
        <v>852</v>
      </c>
      <c r="B29" s="9">
        <v>1</v>
      </c>
      <c r="C29" s="8" t="s">
        <v>394</v>
      </c>
      <c r="D29" s="83"/>
      <c r="E29" s="83"/>
      <c r="F29" s="83">
        <v>2276</v>
      </c>
      <c r="G29" s="9" t="s">
        <v>207</v>
      </c>
      <c r="H29" s="9">
        <v>51</v>
      </c>
    </row>
    <row r="30" spans="1:8" ht="12.75">
      <c r="A30" s="7" t="s">
        <v>208</v>
      </c>
      <c r="B30" s="9">
        <v>1</v>
      </c>
      <c r="C30" s="8" t="s">
        <v>395</v>
      </c>
      <c r="D30" s="84"/>
      <c r="E30" s="84"/>
      <c r="F30" s="84">
        <v>2571</v>
      </c>
      <c r="G30" s="9" t="s">
        <v>207</v>
      </c>
      <c r="H30" s="9">
        <v>49</v>
      </c>
    </row>
    <row r="31" spans="1:8" ht="12.75">
      <c r="A31" s="7" t="s">
        <v>209</v>
      </c>
      <c r="B31" s="9">
        <v>1</v>
      </c>
      <c r="C31" s="8" t="s">
        <v>396</v>
      </c>
      <c r="D31" s="83"/>
      <c r="E31" s="83"/>
      <c r="F31" s="83">
        <v>2498</v>
      </c>
      <c r="G31" s="9" t="s">
        <v>207</v>
      </c>
      <c r="H31" s="9">
        <v>49</v>
      </c>
    </row>
    <row r="32" spans="1:8" ht="12.75">
      <c r="A32" s="7" t="s">
        <v>210</v>
      </c>
      <c r="B32" s="9">
        <v>1</v>
      </c>
      <c r="C32" s="8" t="s">
        <v>101</v>
      </c>
      <c r="D32" s="84"/>
      <c r="E32" s="84"/>
      <c r="F32" s="84">
        <v>519</v>
      </c>
      <c r="G32" s="9" t="s">
        <v>102</v>
      </c>
      <c r="H32" s="9">
        <v>10</v>
      </c>
    </row>
    <row r="33" spans="1:8" ht="12.75">
      <c r="A33" s="7" t="s">
        <v>211</v>
      </c>
      <c r="B33" s="9">
        <v>1</v>
      </c>
      <c r="C33" s="8" t="s">
        <v>212</v>
      </c>
      <c r="D33" s="83"/>
      <c r="E33" s="83"/>
      <c r="F33" s="83">
        <v>1212</v>
      </c>
      <c r="G33" s="9" t="s">
        <v>102</v>
      </c>
      <c r="H33" s="9">
        <v>17</v>
      </c>
    </row>
    <row r="34" spans="1:8" ht="12.75">
      <c r="A34" s="7" t="s">
        <v>213</v>
      </c>
      <c r="B34" s="9">
        <v>1</v>
      </c>
      <c r="C34" s="8" t="s">
        <v>397</v>
      </c>
      <c r="D34" s="84"/>
      <c r="E34" s="84"/>
      <c r="F34" s="84">
        <v>1026</v>
      </c>
      <c r="G34" s="9" t="s">
        <v>102</v>
      </c>
      <c r="H34" s="9">
        <v>16</v>
      </c>
    </row>
    <row r="35" spans="1:8" ht="12.75">
      <c r="A35" s="7" t="s">
        <v>214</v>
      </c>
      <c r="B35" s="9">
        <v>1</v>
      </c>
      <c r="C35" s="8" t="s">
        <v>398</v>
      </c>
      <c r="D35" s="83"/>
      <c r="E35" s="83"/>
      <c r="F35" s="83">
        <v>1520</v>
      </c>
      <c r="G35" s="9" t="s">
        <v>146</v>
      </c>
      <c r="H35" s="9">
        <v>28.2</v>
      </c>
    </row>
    <row r="36" spans="1:8" ht="12.75">
      <c r="A36" s="7" t="s">
        <v>215</v>
      </c>
      <c r="B36" s="9">
        <v>1</v>
      </c>
      <c r="C36" s="8" t="s">
        <v>399</v>
      </c>
      <c r="D36" s="84"/>
      <c r="E36" s="84"/>
      <c r="F36" s="84">
        <v>1283</v>
      </c>
      <c r="G36" s="9" t="s">
        <v>102</v>
      </c>
      <c r="H36" s="9">
        <v>28.5</v>
      </c>
    </row>
    <row r="37" spans="1:8" ht="12.75">
      <c r="A37" s="7" t="s">
        <v>217</v>
      </c>
      <c r="B37" s="9">
        <v>1</v>
      </c>
      <c r="C37" s="8" t="s">
        <v>104</v>
      </c>
      <c r="D37" s="83"/>
      <c r="E37" s="83"/>
      <c r="F37" s="83">
        <v>2596</v>
      </c>
      <c r="G37" s="9" t="s">
        <v>105</v>
      </c>
      <c r="H37" s="9">
        <v>56</v>
      </c>
    </row>
    <row r="38" spans="1:8" ht="12.75">
      <c r="A38" s="7" t="s">
        <v>218</v>
      </c>
      <c r="B38" s="9">
        <v>1</v>
      </c>
      <c r="C38" s="8" t="s">
        <v>219</v>
      </c>
      <c r="D38" s="84"/>
      <c r="E38" s="84"/>
      <c r="F38" s="84">
        <v>3493</v>
      </c>
      <c r="G38" s="9" t="s">
        <v>220</v>
      </c>
      <c r="H38" s="9">
        <v>71</v>
      </c>
    </row>
    <row r="39" spans="1:8" ht="12.75">
      <c r="A39" s="7" t="s">
        <v>221</v>
      </c>
      <c r="B39" s="9">
        <v>1</v>
      </c>
      <c r="C39" s="8" t="s">
        <v>222</v>
      </c>
      <c r="D39" s="83"/>
      <c r="E39" s="83"/>
      <c r="F39" s="83">
        <v>3676</v>
      </c>
      <c r="G39" s="9" t="s">
        <v>220</v>
      </c>
      <c r="H39" s="9">
        <v>66</v>
      </c>
    </row>
    <row r="40" spans="1:8" ht="12.75">
      <c r="A40" s="7" t="s">
        <v>223</v>
      </c>
      <c r="B40" s="9">
        <v>1</v>
      </c>
      <c r="C40" s="8" t="s">
        <v>224</v>
      </c>
      <c r="D40" s="84"/>
      <c r="E40" s="84"/>
      <c r="F40" s="84">
        <v>3419</v>
      </c>
      <c r="G40" s="9" t="s">
        <v>225</v>
      </c>
      <c r="H40" s="9">
        <v>46</v>
      </c>
    </row>
    <row r="41" spans="1:8" ht="15.75">
      <c r="A41" s="395" t="s">
        <v>226</v>
      </c>
      <c r="B41" s="396"/>
      <c r="C41" s="396"/>
      <c r="D41" s="397"/>
      <c r="E41" s="397"/>
      <c r="F41" s="397"/>
      <c r="G41" s="396"/>
      <c r="H41" s="398"/>
    </row>
    <row r="42" spans="1:8" ht="12.75">
      <c r="A42" s="7" t="s">
        <v>818</v>
      </c>
      <c r="B42" s="9">
        <v>3</v>
      </c>
      <c r="C42" s="8" t="s">
        <v>402</v>
      </c>
      <c r="D42" s="84"/>
      <c r="E42" s="84"/>
      <c r="F42" s="84">
        <v>9677</v>
      </c>
      <c r="G42" s="9" t="s">
        <v>227</v>
      </c>
      <c r="H42" s="9">
        <v>209</v>
      </c>
    </row>
    <row r="43" spans="1:8" ht="33.75">
      <c r="A43" s="7" t="s">
        <v>811</v>
      </c>
      <c r="B43" s="9">
        <v>4</v>
      </c>
      <c r="C43" s="8" t="s">
        <v>921</v>
      </c>
      <c r="D43" s="83"/>
      <c r="E43" s="83"/>
      <c r="F43" s="83">
        <v>10800</v>
      </c>
      <c r="G43" s="9" t="s">
        <v>230</v>
      </c>
      <c r="H43" s="9">
        <v>167.1</v>
      </c>
    </row>
    <row r="44" spans="1:8" ht="33.75">
      <c r="A44" s="7" t="s">
        <v>812</v>
      </c>
      <c r="B44" s="9">
        <v>5</v>
      </c>
      <c r="C44" s="8" t="s">
        <v>920</v>
      </c>
      <c r="D44" s="93"/>
      <c r="E44" s="84"/>
      <c r="F44" s="80">
        <v>8262</v>
      </c>
      <c r="G44" s="9" t="s">
        <v>230</v>
      </c>
      <c r="H44" s="9">
        <v>146.44</v>
      </c>
    </row>
    <row r="45" spans="1:8" ht="45">
      <c r="A45" s="7" t="s">
        <v>813</v>
      </c>
      <c r="B45" s="9">
        <v>8</v>
      </c>
      <c r="C45" s="8" t="s">
        <v>922</v>
      </c>
      <c r="D45" s="83"/>
      <c r="E45" s="83"/>
      <c r="F45" s="83">
        <v>15012</v>
      </c>
      <c r="G45" s="9" t="s">
        <v>231</v>
      </c>
      <c r="H45" s="9">
        <v>243.1</v>
      </c>
    </row>
    <row r="46" spans="1:8" ht="12.75">
      <c r="A46" s="7" t="s">
        <v>810</v>
      </c>
      <c r="B46" s="9">
        <v>1</v>
      </c>
      <c r="C46" s="8" t="s">
        <v>645</v>
      </c>
      <c r="D46" s="93"/>
      <c r="E46" s="84"/>
      <c r="F46" s="80">
        <v>2955</v>
      </c>
      <c r="G46" s="9" t="s">
        <v>102</v>
      </c>
      <c r="H46" s="9">
        <v>53.2</v>
      </c>
    </row>
    <row r="47" spans="1:8" ht="12.75">
      <c r="A47" s="7" t="s">
        <v>814</v>
      </c>
      <c r="B47" s="9">
        <v>3</v>
      </c>
      <c r="C47" s="8" t="s">
        <v>404</v>
      </c>
      <c r="D47" s="83"/>
      <c r="E47" s="83"/>
      <c r="F47" s="83">
        <v>16812</v>
      </c>
      <c r="G47" s="9" t="s">
        <v>232</v>
      </c>
      <c r="H47" s="9">
        <v>275</v>
      </c>
    </row>
    <row r="48" spans="1:8" ht="25.5">
      <c r="A48" s="7" t="s">
        <v>816</v>
      </c>
      <c r="B48" s="9">
        <v>1</v>
      </c>
      <c r="C48" s="8" t="s">
        <v>233</v>
      </c>
      <c r="D48" s="93"/>
      <c r="E48" s="84"/>
      <c r="F48" s="80">
        <v>8346</v>
      </c>
      <c r="G48" s="9" t="s">
        <v>234</v>
      </c>
      <c r="H48" s="9">
        <v>135.4</v>
      </c>
    </row>
    <row r="49" spans="1:8" ht="25.5">
      <c r="A49" s="7" t="s">
        <v>815</v>
      </c>
      <c r="B49" s="9">
        <v>2</v>
      </c>
      <c r="C49" s="8" t="s">
        <v>235</v>
      </c>
      <c r="D49" s="83"/>
      <c r="E49" s="83"/>
      <c r="F49" s="83">
        <v>8427</v>
      </c>
      <c r="G49" s="9" t="s">
        <v>236</v>
      </c>
      <c r="H49" s="9">
        <v>140</v>
      </c>
    </row>
    <row r="50" spans="1:8" ht="25.5">
      <c r="A50" s="7" t="s">
        <v>817</v>
      </c>
      <c r="B50" s="9">
        <v>3</v>
      </c>
      <c r="C50" s="8" t="s">
        <v>405</v>
      </c>
      <c r="D50" s="93"/>
      <c r="E50" s="84"/>
      <c r="F50" s="80">
        <v>12671</v>
      </c>
      <c r="G50" s="9" t="s">
        <v>237</v>
      </c>
      <c r="H50" s="9">
        <v>220.5</v>
      </c>
    </row>
    <row r="51" spans="1:8" ht="12.75">
      <c r="A51" s="7" t="s">
        <v>228</v>
      </c>
      <c r="B51" s="9">
        <v>1</v>
      </c>
      <c r="C51" s="8" t="s">
        <v>403</v>
      </c>
      <c r="D51" s="83"/>
      <c r="E51" s="83"/>
      <c r="F51" s="83">
        <v>1274</v>
      </c>
      <c r="G51" s="9" t="s">
        <v>229</v>
      </c>
      <c r="H51" s="9">
        <v>22</v>
      </c>
    </row>
    <row r="52" spans="1:8" ht="12.75">
      <c r="A52" s="7" t="s">
        <v>901</v>
      </c>
      <c r="B52" s="9">
        <v>1</v>
      </c>
      <c r="C52" s="8" t="s">
        <v>406</v>
      </c>
      <c r="D52" s="93"/>
      <c r="E52" s="84"/>
      <c r="F52" s="80">
        <v>1515</v>
      </c>
      <c r="G52" s="9" t="s">
        <v>102</v>
      </c>
      <c r="H52" s="9">
        <v>28</v>
      </c>
    </row>
    <row r="53" spans="1:8" ht="12.75">
      <c r="A53" s="7" t="s">
        <v>248</v>
      </c>
      <c r="B53" s="9">
        <v>1</v>
      </c>
      <c r="C53" s="8" t="s">
        <v>410</v>
      </c>
      <c r="D53" s="83"/>
      <c r="E53" s="83"/>
      <c r="F53" s="83">
        <v>2506</v>
      </c>
      <c r="G53" s="9" t="s">
        <v>146</v>
      </c>
      <c r="H53" s="9">
        <v>53.3</v>
      </c>
    </row>
    <row r="54" spans="1:8" ht="12.75">
      <c r="A54" s="7" t="s">
        <v>238</v>
      </c>
      <c r="B54" s="9">
        <v>1</v>
      </c>
      <c r="C54" s="8" t="s">
        <v>407</v>
      </c>
      <c r="D54" s="93"/>
      <c r="E54" s="84"/>
      <c r="F54" s="80">
        <v>618</v>
      </c>
      <c r="G54" s="9" t="s">
        <v>102</v>
      </c>
      <c r="H54" s="9">
        <v>21</v>
      </c>
    </row>
    <row r="55" spans="1:8" ht="12.75">
      <c r="A55" s="44" t="s">
        <v>914</v>
      </c>
      <c r="B55" s="42">
        <v>1</v>
      </c>
      <c r="C55" s="43" t="s">
        <v>915</v>
      </c>
      <c r="D55" s="126"/>
      <c r="E55" s="126"/>
      <c r="F55" s="126">
        <v>1496</v>
      </c>
      <c r="G55" s="45" t="s">
        <v>102</v>
      </c>
      <c r="H55" s="25">
        <v>25.42</v>
      </c>
    </row>
    <row r="56" spans="1:8" ht="12.75">
      <c r="A56" s="7" t="s">
        <v>895</v>
      </c>
      <c r="B56" s="9">
        <v>1</v>
      </c>
      <c r="C56" s="8" t="s">
        <v>239</v>
      </c>
      <c r="D56" s="93"/>
      <c r="E56" s="84"/>
      <c r="F56" s="80">
        <v>936</v>
      </c>
      <c r="G56" s="9" t="s">
        <v>102</v>
      </c>
      <c r="H56" s="9">
        <v>12.6</v>
      </c>
    </row>
    <row r="57" spans="1:8" ht="12.75">
      <c r="A57" s="7" t="s">
        <v>894</v>
      </c>
      <c r="B57" s="9">
        <v>1</v>
      </c>
      <c r="C57" s="8" t="s">
        <v>121</v>
      </c>
      <c r="D57" s="83"/>
      <c r="E57" s="83"/>
      <c r="F57" s="83">
        <v>830</v>
      </c>
      <c r="G57" s="9" t="s">
        <v>102</v>
      </c>
      <c r="H57" s="9">
        <v>15</v>
      </c>
    </row>
    <row r="58" spans="1:8" ht="12.75">
      <c r="A58" s="7" t="s">
        <v>240</v>
      </c>
      <c r="B58" s="9">
        <v>1</v>
      </c>
      <c r="C58" s="8" t="s">
        <v>408</v>
      </c>
      <c r="D58" s="93"/>
      <c r="E58" s="84"/>
      <c r="F58" s="80">
        <v>1558</v>
      </c>
      <c r="G58" s="9" t="s">
        <v>105</v>
      </c>
      <c r="H58" s="9">
        <v>43</v>
      </c>
    </row>
    <row r="59" spans="1:8" ht="12.75">
      <c r="A59" s="7" t="s">
        <v>241</v>
      </c>
      <c r="B59" s="9">
        <v>1</v>
      </c>
      <c r="C59" s="8" t="s">
        <v>409</v>
      </c>
      <c r="D59" s="83"/>
      <c r="E59" s="83"/>
      <c r="F59" s="83">
        <v>1340</v>
      </c>
      <c r="G59" s="9" t="s">
        <v>146</v>
      </c>
      <c r="H59" s="9">
        <v>35</v>
      </c>
    </row>
    <row r="60" spans="1:8" ht="12.75">
      <c r="A60" s="7" t="s">
        <v>242</v>
      </c>
      <c r="B60" s="9">
        <v>1</v>
      </c>
      <c r="C60" s="8" t="s">
        <v>243</v>
      </c>
      <c r="D60" s="93"/>
      <c r="E60" s="84"/>
      <c r="F60" s="80">
        <v>2730</v>
      </c>
      <c r="G60" s="9" t="s">
        <v>244</v>
      </c>
      <c r="H60" s="9">
        <v>48</v>
      </c>
    </row>
    <row r="61" spans="1:8" ht="15.75">
      <c r="A61" s="395" t="s">
        <v>245</v>
      </c>
      <c r="B61" s="396"/>
      <c r="C61" s="396"/>
      <c r="D61" s="397"/>
      <c r="E61" s="397"/>
      <c r="F61" s="397"/>
      <c r="G61" s="396"/>
      <c r="H61" s="398"/>
    </row>
    <row r="62" spans="1:8" ht="12.75">
      <c r="A62" s="7" t="s">
        <v>246</v>
      </c>
      <c r="B62" s="9">
        <v>1</v>
      </c>
      <c r="C62" s="8" t="s">
        <v>411</v>
      </c>
      <c r="D62" s="93"/>
      <c r="E62" s="84"/>
      <c r="F62" s="80">
        <v>2262</v>
      </c>
      <c r="G62" s="9" t="s">
        <v>102</v>
      </c>
      <c r="H62" s="9">
        <v>52</v>
      </c>
    </row>
    <row r="63" spans="1:8" ht="12.75">
      <c r="A63" s="7" t="s">
        <v>247</v>
      </c>
      <c r="B63" s="9">
        <v>1</v>
      </c>
      <c r="C63" s="8" t="s">
        <v>412</v>
      </c>
      <c r="D63" s="83"/>
      <c r="E63" s="83"/>
      <c r="F63" s="83">
        <v>2842</v>
      </c>
      <c r="G63" s="9" t="s">
        <v>146</v>
      </c>
      <c r="H63" s="9">
        <v>65.5</v>
      </c>
    </row>
    <row r="64" spans="1:8" ht="12.75">
      <c r="A64" s="7" t="s">
        <v>249</v>
      </c>
      <c r="B64" s="9">
        <v>1</v>
      </c>
      <c r="C64" s="8" t="s">
        <v>250</v>
      </c>
      <c r="D64" s="93">
        <v>911</v>
      </c>
      <c r="E64" s="84" t="s">
        <v>916</v>
      </c>
      <c r="F64" s="80">
        <v>1273</v>
      </c>
      <c r="G64" s="9" t="s">
        <v>102</v>
      </c>
      <c r="H64" s="9" t="s">
        <v>857</v>
      </c>
    </row>
    <row r="65" spans="1:8" ht="12.75">
      <c r="A65" s="7" t="s">
        <v>251</v>
      </c>
      <c r="B65" s="9">
        <v>1</v>
      </c>
      <c r="C65" s="8" t="s">
        <v>791</v>
      </c>
      <c r="D65" s="83"/>
      <c r="E65" s="83"/>
      <c r="F65" s="83">
        <v>1620</v>
      </c>
      <c r="G65" s="9" t="s">
        <v>146</v>
      </c>
      <c r="H65" s="9">
        <v>39</v>
      </c>
    </row>
    <row r="66" spans="1:8" ht="12.75">
      <c r="A66" s="7" t="s">
        <v>252</v>
      </c>
      <c r="B66" s="9">
        <v>1</v>
      </c>
      <c r="C66" s="8" t="s">
        <v>410</v>
      </c>
      <c r="D66" s="93"/>
      <c r="E66" s="84"/>
      <c r="F66" s="80">
        <v>1670</v>
      </c>
      <c r="G66" s="9" t="s">
        <v>102</v>
      </c>
      <c r="H66" s="9">
        <v>33</v>
      </c>
    </row>
    <row r="67" spans="1:8" ht="12.75">
      <c r="A67" s="7" t="s">
        <v>256</v>
      </c>
      <c r="B67" s="32">
        <v>3</v>
      </c>
      <c r="C67" s="8" t="s">
        <v>257</v>
      </c>
      <c r="D67" s="83"/>
      <c r="E67" s="83"/>
      <c r="F67" s="83">
        <v>3870</v>
      </c>
      <c r="G67" s="9" t="s">
        <v>105</v>
      </c>
      <c r="H67" s="9">
        <v>82</v>
      </c>
    </row>
    <row r="68" spans="1:8" ht="39.75" customHeight="1">
      <c r="A68" s="7" t="s">
        <v>859</v>
      </c>
      <c r="B68" s="9">
        <v>7</v>
      </c>
      <c r="C68" s="8" t="s">
        <v>927</v>
      </c>
      <c r="D68" s="93"/>
      <c r="E68" s="84"/>
      <c r="F68" s="80">
        <v>12447</v>
      </c>
      <c r="G68" s="9" t="s">
        <v>253</v>
      </c>
      <c r="H68" s="9">
        <v>251.55</v>
      </c>
    </row>
    <row r="69" spans="1:8" ht="25.5">
      <c r="A69" s="7" t="s">
        <v>865</v>
      </c>
      <c r="B69" s="9">
        <v>3</v>
      </c>
      <c r="C69" s="8" t="s">
        <v>254</v>
      </c>
      <c r="D69" s="83">
        <v>7934</v>
      </c>
      <c r="E69" s="83" t="s">
        <v>916</v>
      </c>
      <c r="F69" s="83">
        <v>8231</v>
      </c>
      <c r="G69" s="9" t="s">
        <v>782</v>
      </c>
      <c r="H69" s="9" t="s">
        <v>783</v>
      </c>
    </row>
    <row r="70" spans="1:8" ht="12.75">
      <c r="A70" s="7" t="s">
        <v>869</v>
      </c>
      <c r="B70" s="9">
        <v>3</v>
      </c>
      <c r="C70" s="8" t="s">
        <v>413</v>
      </c>
      <c r="D70" s="93"/>
      <c r="E70" s="84"/>
      <c r="F70" s="80">
        <v>8652</v>
      </c>
      <c r="G70" s="9" t="s">
        <v>230</v>
      </c>
      <c r="H70" s="9">
        <v>173.7</v>
      </c>
    </row>
    <row r="71" spans="1:8" ht="12.75">
      <c r="A71" s="7" t="s">
        <v>870</v>
      </c>
      <c r="B71" s="9">
        <v>3</v>
      </c>
      <c r="C71" s="8" t="s">
        <v>254</v>
      </c>
      <c r="D71" s="83"/>
      <c r="E71" s="83"/>
      <c r="F71" s="83">
        <v>7941</v>
      </c>
      <c r="G71" s="9" t="s">
        <v>255</v>
      </c>
      <c r="H71" s="9">
        <v>166.62</v>
      </c>
    </row>
    <row r="72" spans="1:8" ht="12.75">
      <c r="A72" s="7" t="s">
        <v>868</v>
      </c>
      <c r="B72" s="9">
        <v>4</v>
      </c>
      <c r="C72" s="8" t="s">
        <v>414</v>
      </c>
      <c r="D72" s="93"/>
      <c r="E72" s="84"/>
      <c r="F72" s="80">
        <v>10215</v>
      </c>
      <c r="G72" s="9" t="s">
        <v>227</v>
      </c>
      <c r="H72" s="9">
        <v>235.2</v>
      </c>
    </row>
    <row r="73" spans="1:8" ht="15.75">
      <c r="A73" s="395" t="s">
        <v>258</v>
      </c>
      <c r="B73" s="396"/>
      <c r="C73" s="396"/>
      <c r="D73" s="397"/>
      <c r="E73" s="397"/>
      <c r="F73" s="397"/>
      <c r="G73" s="396"/>
      <c r="H73" s="398"/>
    </row>
    <row r="74" spans="1:8" ht="12.75">
      <c r="A74" s="7" t="s">
        <v>415</v>
      </c>
      <c r="B74" s="9">
        <v>1</v>
      </c>
      <c r="C74" s="8" t="s">
        <v>416</v>
      </c>
      <c r="D74" s="70"/>
      <c r="E74" s="71"/>
      <c r="F74" s="72">
        <v>3337</v>
      </c>
      <c r="G74" s="9" t="s">
        <v>105</v>
      </c>
      <c r="H74" s="9">
        <v>66</v>
      </c>
    </row>
    <row r="75" spans="1:8" ht="12.75">
      <c r="A75" s="7" t="s">
        <v>890</v>
      </c>
      <c r="B75" s="9">
        <v>1</v>
      </c>
      <c r="C75" s="8" t="s">
        <v>259</v>
      </c>
      <c r="D75" s="68"/>
      <c r="E75" s="68"/>
      <c r="F75" s="68">
        <v>6661</v>
      </c>
      <c r="G75" s="9" t="s">
        <v>234</v>
      </c>
      <c r="H75" s="9">
        <v>102.5</v>
      </c>
    </row>
    <row r="76" spans="1:8" ht="12.75">
      <c r="A76" s="7" t="s">
        <v>889</v>
      </c>
      <c r="B76" s="9">
        <v>1</v>
      </c>
      <c r="C76" s="8" t="s">
        <v>152</v>
      </c>
      <c r="D76" s="70"/>
      <c r="E76" s="71"/>
      <c r="F76" s="72">
        <v>3350</v>
      </c>
      <c r="G76" s="9" t="s">
        <v>105</v>
      </c>
      <c r="H76" s="9">
        <v>68.4</v>
      </c>
    </row>
    <row r="77" spans="1:8" ht="12.75">
      <c r="A77" s="7" t="s">
        <v>891</v>
      </c>
      <c r="B77" s="9">
        <v>1</v>
      </c>
      <c r="C77" s="8" t="s">
        <v>417</v>
      </c>
      <c r="D77" s="68">
        <v>2581</v>
      </c>
      <c r="E77" s="68" t="s">
        <v>916</v>
      </c>
      <c r="F77" s="68">
        <v>2154</v>
      </c>
      <c r="G77" s="9" t="s">
        <v>892</v>
      </c>
      <c r="H77" s="9" t="s">
        <v>893</v>
      </c>
    </row>
    <row r="78" spans="1:8" ht="12.75">
      <c r="A78" s="7" t="s">
        <v>260</v>
      </c>
      <c r="B78" s="9">
        <v>1</v>
      </c>
      <c r="C78" s="8" t="s">
        <v>792</v>
      </c>
      <c r="D78" s="70"/>
      <c r="E78" s="71"/>
      <c r="F78" s="72">
        <v>6898</v>
      </c>
      <c r="G78" s="9" t="s">
        <v>220</v>
      </c>
      <c r="H78" s="9">
        <v>129</v>
      </c>
    </row>
    <row r="79" spans="1:8" ht="12.75">
      <c r="A79" s="7" t="s">
        <v>261</v>
      </c>
      <c r="B79" s="9">
        <v>1</v>
      </c>
      <c r="C79" s="8" t="s">
        <v>262</v>
      </c>
      <c r="D79" s="68"/>
      <c r="E79" s="68"/>
      <c r="F79" s="68">
        <v>7403</v>
      </c>
      <c r="G79" s="9" t="s">
        <v>263</v>
      </c>
      <c r="H79" s="9">
        <v>152</v>
      </c>
    </row>
    <row r="80" spans="1:8" ht="56.25">
      <c r="A80" s="7" t="s">
        <v>882</v>
      </c>
      <c r="B80" s="9">
        <v>6</v>
      </c>
      <c r="C80" s="8" t="s">
        <v>418</v>
      </c>
      <c r="D80" s="70"/>
      <c r="E80" s="71"/>
      <c r="F80" s="72">
        <v>13185</v>
      </c>
      <c r="G80" s="9" t="s">
        <v>264</v>
      </c>
      <c r="H80" s="9">
        <v>246.7</v>
      </c>
    </row>
    <row r="81" spans="1:8" ht="45">
      <c r="A81" s="7" t="s">
        <v>884</v>
      </c>
      <c r="B81" s="9">
        <v>5</v>
      </c>
      <c r="C81" s="8" t="s">
        <v>419</v>
      </c>
      <c r="D81" s="68"/>
      <c r="E81" s="68"/>
      <c r="F81" s="68">
        <v>11031</v>
      </c>
      <c r="G81" s="9" t="s">
        <v>265</v>
      </c>
      <c r="H81" s="9">
        <v>201.8</v>
      </c>
    </row>
    <row r="82" spans="1:8" ht="33.75">
      <c r="A82" s="7" t="s">
        <v>883</v>
      </c>
      <c r="B82" s="9">
        <v>3</v>
      </c>
      <c r="C82" s="8" t="s">
        <v>420</v>
      </c>
      <c r="D82" s="70"/>
      <c r="E82" s="71"/>
      <c r="F82" s="72">
        <v>7104</v>
      </c>
      <c r="G82" s="9" t="s">
        <v>266</v>
      </c>
      <c r="H82" s="9">
        <v>131</v>
      </c>
    </row>
    <row r="83" spans="1:8" ht="45">
      <c r="A83" s="7" t="s">
        <v>885</v>
      </c>
      <c r="B83" s="9">
        <v>5</v>
      </c>
      <c r="C83" s="8" t="s">
        <v>421</v>
      </c>
      <c r="D83" s="68"/>
      <c r="E83" s="68"/>
      <c r="F83" s="68">
        <v>9536</v>
      </c>
      <c r="G83" s="9" t="s">
        <v>255</v>
      </c>
      <c r="H83" s="9">
        <v>177.6</v>
      </c>
    </row>
    <row r="84" spans="1:8" ht="33.75">
      <c r="A84" s="7" t="s">
        <v>887</v>
      </c>
      <c r="B84" s="9">
        <v>3</v>
      </c>
      <c r="C84" s="8" t="s">
        <v>422</v>
      </c>
      <c r="D84" s="70"/>
      <c r="E84" s="71"/>
      <c r="F84" s="72">
        <v>4960</v>
      </c>
      <c r="G84" s="9" t="s">
        <v>105</v>
      </c>
      <c r="H84" s="9">
        <v>96.2</v>
      </c>
    </row>
    <row r="85" spans="1:8" ht="22.5">
      <c r="A85" s="7" t="s">
        <v>886</v>
      </c>
      <c r="B85" s="9">
        <v>2</v>
      </c>
      <c r="C85" s="8" t="s">
        <v>423</v>
      </c>
      <c r="D85" s="68"/>
      <c r="E85" s="68"/>
      <c r="F85" s="68">
        <v>3992</v>
      </c>
      <c r="G85" s="9" t="s">
        <v>146</v>
      </c>
      <c r="H85" s="9">
        <v>75</v>
      </c>
    </row>
    <row r="86" spans="1:8" ht="12.75">
      <c r="A86" s="7" t="s">
        <v>267</v>
      </c>
      <c r="B86" s="9">
        <v>1</v>
      </c>
      <c r="C86" s="8" t="s">
        <v>268</v>
      </c>
      <c r="D86" s="70"/>
      <c r="E86" s="71"/>
      <c r="F86" s="72">
        <v>439</v>
      </c>
      <c r="G86" s="9" t="s">
        <v>102</v>
      </c>
      <c r="H86" s="9">
        <v>6.27</v>
      </c>
    </row>
    <row r="87" spans="1:8" ht="12.75">
      <c r="A87" s="7" t="s">
        <v>269</v>
      </c>
      <c r="B87" s="9">
        <v>1</v>
      </c>
      <c r="C87" s="8" t="s">
        <v>270</v>
      </c>
      <c r="D87" s="68"/>
      <c r="E87" s="68"/>
      <c r="F87" s="68">
        <v>600</v>
      </c>
      <c r="G87" s="9" t="s">
        <v>102</v>
      </c>
      <c r="H87" s="9">
        <v>8.2</v>
      </c>
    </row>
    <row r="88" spans="1:8" ht="12.75">
      <c r="A88" s="7" t="s">
        <v>271</v>
      </c>
      <c r="B88" s="9">
        <v>1</v>
      </c>
      <c r="C88" s="8" t="s">
        <v>272</v>
      </c>
      <c r="D88" s="70"/>
      <c r="E88" s="71"/>
      <c r="F88" s="72">
        <v>403</v>
      </c>
      <c r="G88" s="9" t="s">
        <v>102</v>
      </c>
      <c r="H88" s="9">
        <v>7.22</v>
      </c>
    </row>
    <row r="89" spans="1:8" ht="12.75">
      <c r="A89" s="7" t="s">
        <v>273</v>
      </c>
      <c r="B89" s="9">
        <v>1</v>
      </c>
      <c r="C89" s="8" t="s">
        <v>274</v>
      </c>
      <c r="D89" s="68"/>
      <c r="E89" s="68"/>
      <c r="F89" s="68">
        <v>668</v>
      </c>
      <c r="G89" s="9" t="s">
        <v>102</v>
      </c>
      <c r="H89" s="9">
        <v>5.95</v>
      </c>
    </row>
    <row r="90" spans="1:8" ht="12.75">
      <c r="A90" s="7" t="s">
        <v>275</v>
      </c>
      <c r="B90" s="9">
        <v>1</v>
      </c>
      <c r="C90" s="8" t="s">
        <v>424</v>
      </c>
      <c r="D90" s="70"/>
      <c r="E90" s="71"/>
      <c r="F90" s="72">
        <v>365</v>
      </c>
      <c r="G90" s="9" t="s">
        <v>102</v>
      </c>
      <c r="H90" s="9">
        <v>7.08</v>
      </c>
    </row>
    <row r="91" spans="1:8" ht="12.75">
      <c r="A91" s="7" t="s">
        <v>276</v>
      </c>
      <c r="B91" s="9">
        <v>1</v>
      </c>
      <c r="C91" s="8" t="s">
        <v>268</v>
      </c>
      <c r="D91" s="68"/>
      <c r="E91" s="68"/>
      <c r="F91" s="68">
        <v>821</v>
      </c>
      <c r="G91" s="9" t="s">
        <v>102</v>
      </c>
      <c r="H91" s="9">
        <v>15.26</v>
      </c>
    </row>
    <row r="92" spans="1:8" ht="12.75">
      <c r="A92" s="7" t="s">
        <v>277</v>
      </c>
      <c r="B92" s="9">
        <v>1</v>
      </c>
      <c r="C92" s="8" t="s">
        <v>278</v>
      </c>
      <c r="D92" s="70"/>
      <c r="E92" s="71"/>
      <c r="F92" s="72">
        <v>1258</v>
      </c>
      <c r="G92" s="9" t="s">
        <v>102</v>
      </c>
      <c r="H92" s="9">
        <v>22.78</v>
      </c>
    </row>
    <row r="93" spans="1:8" ht="12.75">
      <c r="A93" s="7" t="s">
        <v>279</v>
      </c>
      <c r="B93" s="9">
        <v>1</v>
      </c>
      <c r="C93" s="8" t="s">
        <v>387</v>
      </c>
      <c r="D93" s="68"/>
      <c r="E93" s="68"/>
      <c r="F93" s="68">
        <v>2283</v>
      </c>
      <c r="G93" s="9" t="s">
        <v>146</v>
      </c>
      <c r="H93" s="9">
        <v>49.6</v>
      </c>
    </row>
    <row r="94" spans="1:8" ht="12.75">
      <c r="A94" s="7" t="s">
        <v>280</v>
      </c>
      <c r="B94" s="9">
        <v>1</v>
      </c>
      <c r="C94" s="8" t="s">
        <v>388</v>
      </c>
      <c r="D94" s="70"/>
      <c r="E94" s="71"/>
      <c r="F94" s="72">
        <v>1196</v>
      </c>
      <c r="G94" s="9" t="s">
        <v>146</v>
      </c>
      <c r="H94" s="9">
        <v>26.8</v>
      </c>
    </row>
    <row r="95" spans="1:8" ht="15.75">
      <c r="A95" s="395" t="s">
        <v>281</v>
      </c>
      <c r="B95" s="400"/>
      <c r="C95" s="400"/>
      <c r="D95" s="401"/>
      <c r="E95" s="401"/>
      <c r="F95" s="401"/>
      <c r="G95" s="400"/>
      <c r="H95" s="402"/>
    </row>
    <row r="96" spans="1:8" ht="12.75" customHeight="1">
      <c r="A96" s="7" t="s">
        <v>290</v>
      </c>
      <c r="B96" s="9">
        <v>1</v>
      </c>
      <c r="C96" s="46" t="s">
        <v>432</v>
      </c>
      <c r="D96" s="70"/>
      <c r="E96" s="71"/>
      <c r="F96" s="72">
        <v>20945</v>
      </c>
      <c r="G96" s="47" t="s">
        <v>255</v>
      </c>
      <c r="H96" s="8">
        <v>182</v>
      </c>
    </row>
    <row r="97" spans="1:8" ht="12.75" customHeight="1">
      <c r="A97" s="7" t="s">
        <v>933</v>
      </c>
      <c r="B97" s="9">
        <v>1</v>
      </c>
      <c r="C97" s="46" t="s">
        <v>425</v>
      </c>
      <c r="D97" s="70">
        <v>6613</v>
      </c>
      <c r="E97" s="71" t="s">
        <v>916</v>
      </c>
      <c r="F97" s="72">
        <v>6199</v>
      </c>
      <c r="G97" s="47" t="s">
        <v>216</v>
      </c>
      <c r="H97" s="8" t="s">
        <v>784</v>
      </c>
    </row>
    <row r="98" spans="1:8" ht="12.75" customHeight="1">
      <c r="A98" s="7" t="s">
        <v>932</v>
      </c>
      <c r="B98" s="9">
        <v>2</v>
      </c>
      <c r="C98" s="46" t="s">
        <v>934</v>
      </c>
      <c r="D98" s="70">
        <v>7348</v>
      </c>
      <c r="E98" s="71" t="s">
        <v>916</v>
      </c>
      <c r="F98" s="72">
        <v>7102</v>
      </c>
      <c r="G98" s="47" t="s">
        <v>283</v>
      </c>
      <c r="H98" s="8" t="s">
        <v>286</v>
      </c>
    </row>
    <row r="99" spans="1:8" ht="12.75" customHeight="1">
      <c r="A99" s="7" t="s">
        <v>935</v>
      </c>
      <c r="B99" s="9">
        <v>1</v>
      </c>
      <c r="C99" s="46" t="s">
        <v>426</v>
      </c>
      <c r="D99" s="70"/>
      <c r="E99" s="71"/>
      <c r="F99" s="72">
        <v>3555</v>
      </c>
      <c r="G99" s="47" t="s">
        <v>282</v>
      </c>
      <c r="H99" s="8">
        <v>93.4</v>
      </c>
    </row>
    <row r="100" spans="1:8" ht="12.75" customHeight="1">
      <c r="A100" s="7" t="s">
        <v>284</v>
      </c>
      <c r="B100" s="9">
        <v>1</v>
      </c>
      <c r="C100" s="46" t="s">
        <v>426</v>
      </c>
      <c r="D100" s="70">
        <v>4079</v>
      </c>
      <c r="E100" s="71" t="s">
        <v>916</v>
      </c>
      <c r="F100" s="72">
        <v>3498</v>
      </c>
      <c r="G100" s="47" t="s">
        <v>216</v>
      </c>
      <c r="H100" s="8" t="s">
        <v>784</v>
      </c>
    </row>
    <row r="101" spans="1:8" ht="12.75" customHeight="1">
      <c r="A101" s="7" t="s">
        <v>285</v>
      </c>
      <c r="B101" s="9">
        <v>1</v>
      </c>
      <c r="C101" s="46" t="s">
        <v>427</v>
      </c>
      <c r="D101" s="70">
        <v>5679</v>
      </c>
      <c r="E101" s="71" t="s">
        <v>916</v>
      </c>
      <c r="F101" s="72">
        <v>5290</v>
      </c>
      <c r="G101" s="47" t="s">
        <v>283</v>
      </c>
      <c r="H101" s="8" t="s">
        <v>286</v>
      </c>
    </row>
    <row r="102" spans="1:8" ht="12.75" customHeight="1">
      <c r="A102" s="7" t="s">
        <v>99</v>
      </c>
      <c r="B102" s="9">
        <v>1</v>
      </c>
      <c r="C102" s="46" t="s">
        <v>428</v>
      </c>
      <c r="D102" s="70"/>
      <c r="E102" s="71"/>
      <c r="F102" s="72">
        <v>7384</v>
      </c>
      <c r="G102" s="47" t="s">
        <v>230</v>
      </c>
      <c r="H102" s="8">
        <v>181</v>
      </c>
    </row>
    <row r="103" spans="1:8" ht="12.75" customHeight="1">
      <c r="A103" s="7" t="s">
        <v>936</v>
      </c>
      <c r="B103" s="9">
        <v>1</v>
      </c>
      <c r="C103" s="46" t="s">
        <v>429</v>
      </c>
      <c r="D103" s="70">
        <v>10075</v>
      </c>
      <c r="E103" s="71" t="s">
        <v>916</v>
      </c>
      <c r="F103" s="72">
        <v>7317</v>
      </c>
      <c r="G103" s="47" t="s">
        <v>287</v>
      </c>
      <c r="H103" s="8" t="s">
        <v>938</v>
      </c>
    </row>
    <row r="104" spans="1:8" ht="12.75" customHeight="1">
      <c r="A104" s="7" t="s">
        <v>937</v>
      </c>
      <c r="B104" s="9">
        <v>1</v>
      </c>
      <c r="C104" s="46" t="s">
        <v>430</v>
      </c>
      <c r="D104" s="77">
        <v>10271</v>
      </c>
      <c r="E104" s="78"/>
      <c r="F104" s="79">
        <v>8182</v>
      </c>
      <c r="G104" s="47" t="s">
        <v>288</v>
      </c>
      <c r="H104" s="8" t="s">
        <v>939</v>
      </c>
    </row>
    <row r="105" spans="1:8" ht="12.75" customHeight="1">
      <c r="A105" s="7" t="s">
        <v>941</v>
      </c>
      <c r="B105" s="9">
        <v>1</v>
      </c>
      <c r="C105" s="46" t="s">
        <v>431</v>
      </c>
      <c r="D105" s="70">
        <v>12795</v>
      </c>
      <c r="E105" s="71" t="s">
        <v>916</v>
      </c>
      <c r="F105" s="72">
        <v>9927</v>
      </c>
      <c r="G105" s="47" t="s">
        <v>289</v>
      </c>
      <c r="H105" s="8" t="s">
        <v>940</v>
      </c>
    </row>
    <row r="106" spans="1:8" ht="15.75">
      <c r="A106" s="395" t="s">
        <v>291</v>
      </c>
      <c r="B106" s="396"/>
      <c r="C106" s="396"/>
      <c r="D106" s="397"/>
      <c r="E106" s="397"/>
      <c r="F106" s="397"/>
      <c r="G106" s="396"/>
      <c r="H106" s="398"/>
    </row>
    <row r="107" spans="1:8" ht="12.75">
      <c r="A107" s="7" t="s">
        <v>837</v>
      </c>
      <c r="B107" s="9">
        <v>1</v>
      </c>
      <c r="C107" s="46" t="s">
        <v>433</v>
      </c>
      <c r="D107" s="70">
        <v>1231</v>
      </c>
      <c r="E107" s="71" t="s">
        <v>916</v>
      </c>
      <c r="F107" s="72">
        <v>1533</v>
      </c>
      <c r="G107" s="47" t="s">
        <v>292</v>
      </c>
      <c r="H107" s="9" t="s">
        <v>785</v>
      </c>
    </row>
    <row r="108" spans="1:8" ht="12.75">
      <c r="A108" s="7" t="s">
        <v>838</v>
      </c>
      <c r="B108" s="9">
        <v>1</v>
      </c>
      <c r="C108" s="46" t="s">
        <v>434</v>
      </c>
      <c r="D108" s="70">
        <v>1302</v>
      </c>
      <c r="E108" s="71" t="s">
        <v>916</v>
      </c>
      <c r="F108" s="72">
        <v>1558</v>
      </c>
      <c r="G108" s="47" t="s">
        <v>292</v>
      </c>
      <c r="H108" s="9" t="s">
        <v>786</v>
      </c>
    </row>
    <row r="109" spans="1:8" ht="12.75">
      <c r="A109" s="7" t="s">
        <v>839</v>
      </c>
      <c r="B109" s="9">
        <v>1</v>
      </c>
      <c r="C109" s="46" t="s">
        <v>435</v>
      </c>
      <c r="D109" s="70">
        <v>1373</v>
      </c>
      <c r="E109" s="71" t="s">
        <v>916</v>
      </c>
      <c r="F109" s="72">
        <v>1626</v>
      </c>
      <c r="G109" s="47" t="s">
        <v>292</v>
      </c>
      <c r="H109" s="9" t="s">
        <v>787</v>
      </c>
    </row>
    <row r="110" spans="1:8" ht="12.75">
      <c r="A110" s="7" t="s">
        <v>840</v>
      </c>
      <c r="B110" s="9">
        <v>1</v>
      </c>
      <c r="C110" s="46" t="s">
        <v>436</v>
      </c>
      <c r="D110" s="70">
        <v>1799</v>
      </c>
      <c r="E110" s="71" t="s">
        <v>916</v>
      </c>
      <c r="F110" s="72">
        <v>2065</v>
      </c>
      <c r="G110" s="47" t="s">
        <v>292</v>
      </c>
      <c r="H110" s="9" t="s">
        <v>788</v>
      </c>
    </row>
    <row r="111" spans="1:8" ht="12.75">
      <c r="A111" s="7" t="s">
        <v>841</v>
      </c>
      <c r="B111" s="9">
        <v>1</v>
      </c>
      <c r="C111" s="46" t="s">
        <v>437</v>
      </c>
      <c r="D111" s="70">
        <v>1940</v>
      </c>
      <c r="E111" s="71" t="s">
        <v>916</v>
      </c>
      <c r="F111" s="72">
        <v>2188</v>
      </c>
      <c r="G111" s="47" t="s">
        <v>292</v>
      </c>
      <c r="H111" s="9" t="s">
        <v>789</v>
      </c>
    </row>
    <row r="112" spans="1:8" ht="12.75">
      <c r="A112" s="7" t="s">
        <v>842</v>
      </c>
      <c r="B112" s="9">
        <v>1</v>
      </c>
      <c r="C112" s="46" t="s">
        <v>438</v>
      </c>
      <c r="D112" s="70">
        <v>2201</v>
      </c>
      <c r="E112" s="71" t="s">
        <v>916</v>
      </c>
      <c r="F112" s="72">
        <v>2435</v>
      </c>
      <c r="G112" s="47" t="s">
        <v>292</v>
      </c>
      <c r="H112" s="9" t="s">
        <v>790</v>
      </c>
    </row>
    <row r="113" spans="1:8" ht="12.75">
      <c r="A113" s="7" t="s">
        <v>843</v>
      </c>
      <c r="B113" s="9">
        <v>1</v>
      </c>
      <c r="C113" s="46" t="s">
        <v>439</v>
      </c>
      <c r="D113" s="70">
        <v>2336</v>
      </c>
      <c r="E113" s="71" t="s">
        <v>916</v>
      </c>
      <c r="F113" s="72">
        <v>2528</v>
      </c>
      <c r="G113" s="47" t="s">
        <v>292</v>
      </c>
      <c r="H113" s="9" t="s">
        <v>293</v>
      </c>
    </row>
    <row r="114" spans="1:8" ht="12.75">
      <c r="A114" s="7" t="s">
        <v>830</v>
      </c>
      <c r="B114" s="9">
        <v>1</v>
      </c>
      <c r="C114" s="46" t="s">
        <v>793</v>
      </c>
      <c r="D114" s="70">
        <v>1186</v>
      </c>
      <c r="E114" s="71" t="s">
        <v>916</v>
      </c>
      <c r="F114" s="72">
        <v>1511</v>
      </c>
      <c r="G114" s="47" t="s">
        <v>292</v>
      </c>
      <c r="H114" s="9" t="s">
        <v>294</v>
      </c>
    </row>
    <row r="115" spans="1:8" ht="12.75">
      <c r="A115" s="7" t="s">
        <v>831</v>
      </c>
      <c r="B115" s="9">
        <v>1</v>
      </c>
      <c r="C115" s="46" t="s">
        <v>794</v>
      </c>
      <c r="D115" s="70">
        <v>1260</v>
      </c>
      <c r="E115" s="71" t="s">
        <v>916</v>
      </c>
      <c r="F115" s="72">
        <v>1582</v>
      </c>
      <c r="G115" s="47" t="s">
        <v>292</v>
      </c>
      <c r="H115" s="9" t="s">
        <v>295</v>
      </c>
    </row>
    <row r="116" spans="1:8" ht="12.75">
      <c r="A116" s="7" t="s">
        <v>832</v>
      </c>
      <c r="B116" s="9">
        <v>1</v>
      </c>
      <c r="C116" s="46" t="s">
        <v>795</v>
      </c>
      <c r="D116" s="70">
        <v>1333</v>
      </c>
      <c r="E116" s="71" t="s">
        <v>916</v>
      </c>
      <c r="F116" s="72">
        <v>1653</v>
      </c>
      <c r="G116" s="47" t="s">
        <v>292</v>
      </c>
      <c r="H116" s="9" t="s">
        <v>296</v>
      </c>
    </row>
    <row r="117" spans="1:8" ht="12.75">
      <c r="A117" s="7" t="s">
        <v>833</v>
      </c>
      <c r="B117" s="9">
        <v>1</v>
      </c>
      <c r="C117" s="46" t="s">
        <v>796</v>
      </c>
      <c r="D117" s="70">
        <v>1785</v>
      </c>
      <c r="E117" s="71" t="s">
        <v>916</v>
      </c>
      <c r="F117" s="72">
        <v>2166</v>
      </c>
      <c r="G117" s="47" t="s">
        <v>292</v>
      </c>
      <c r="H117" s="9" t="s">
        <v>297</v>
      </c>
    </row>
    <row r="118" spans="1:8" ht="12.75">
      <c r="A118" s="7" t="s">
        <v>834</v>
      </c>
      <c r="B118" s="9">
        <v>1</v>
      </c>
      <c r="C118" s="46" t="s">
        <v>797</v>
      </c>
      <c r="D118" s="70">
        <v>1940</v>
      </c>
      <c r="E118" s="71" t="s">
        <v>916</v>
      </c>
      <c r="F118" s="72">
        <v>2323</v>
      </c>
      <c r="G118" s="47" t="s">
        <v>292</v>
      </c>
      <c r="H118" s="9" t="s">
        <v>298</v>
      </c>
    </row>
    <row r="119" spans="1:8" ht="12.75">
      <c r="A119" s="7" t="s">
        <v>835</v>
      </c>
      <c r="B119" s="9">
        <v>1</v>
      </c>
      <c r="C119" s="46" t="s">
        <v>798</v>
      </c>
      <c r="D119" s="70">
        <v>2088</v>
      </c>
      <c r="E119" s="71" t="s">
        <v>916</v>
      </c>
      <c r="F119" s="72">
        <v>2471</v>
      </c>
      <c r="G119" s="47" t="s">
        <v>292</v>
      </c>
      <c r="H119" s="9" t="s">
        <v>299</v>
      </c>
    </row>
    <row r="120" spans="1:8" ht="12.75">
      <c r="A120" s="7" t="s">
        <v>836</v>
      </c>
      <c r="B120" s="9">
        <v>1</v>
      </c>
      <c r="C120" s="46" t="s">
        <v>799</v>
      </c>
      <c r="D120" s="77">
        <v>2250</v>
      </c>
      <c r="E120" s="78" t="s">
        <v>916</v>
      </c>
      <c r="F120" s="79">
        <v>2620</v>
      </c>
      <c r="G120" s="47" t="s">
        <v>292</v>
      </c>
      <c r="H120" s="9" t="s">
        <v>300</v>
      </c>
    </row>
    <row r="121" spans="1:8" ht="12.75">
      <c r="A121" s="7" t="s">
        <v>844</v>
      </c>
      <c r="B121" s="9">
        <v>1</v>
      </c>
      <c r="C121" s="46" t="s">
        <v>440</v>
      </c>
      <c r="D121" s="70"/>
      <c r="E121" s="71"/>
      <c r="F121" s="72">
        <v>2223</v>
      </c>
      <c r="G121" s="47" t="s">
        <v>220</v>
      </c>
      <c r="H121" s="9">
        <v>48</v>
      </c>
    </row>
    <row r="122" spans="1:8" ht="12.75">
      <c r="A122" s="7" t="s">
        <v>845</v>
      </c>
      <c r="B122" s="9">
        <v>1</v>
      </c>
      <c r="C122" s="46" t="s">
        <v>441</v>
      </c>
      <c r="D122" s="70"/>
      <c r="E122" s="71"/>
      <c r="F122" s="72">
        <v>2314</v>
      </c>
      <c r="G122" s="47" t="s">
        <v>220</v>
      </c>
      <c r="H122" s="9">
        <v>51</v>
      </c>
    </row>
    <row r="123" spans="1:8" ht="12.75">
      <c r="A123" s="7" t="s">
        <v>846</v>
      </c>
      <c r="B123" s="9">
        <v>1</v>
      </c>
      <c r="C123" s="46" t="s">
        <v>442</v>
      </c>
      <c r="D123" s="70"/>
      <c r="E123" s="71"/>
      <c r="F123" s="72">
        <v>2402</v>
      </c>
      <c r="G123" s="47" t="s">
        <v>220</v>
      </c>
      <c r="H123" s="9">
        <v>57</v>
      </c>
    </row>
    <row r="124" spans="1:8" ht="12.75">
      <c r="A124" s="7" t="s">
        <v>847</v>
      </c>
      <c r="B124" s="9">
        <v>1</v>
      </c>
      <c r="C124" s="46" t="s">
        <v>443</v>
      </c>
      <c r="D124" s="70"/>
      <c r="E124" s="71"/>
      <c r="F124" s="72">
        <v>2891</v>
      </c>
      <c r="G124" s="47" t="s">
        <v>220</v>
      </c>
      <c r="H124" s="9">
        <v>69</v>
      </c>
    </row>
    <row r="125" spans="1:8" ht="12.75">
      <c r="A125" s="7" t="s">
        <v>848</v>
      </c>
      <c r="B125" s="9">
        <v>1</v>
      </c>
      <c r="C125" s="46" t="s">
        <v>446</v>
      </c>
      <c r="D125" s="70"/>
      <c r="E125" s="71"/>
      <c r="F125" s="72">
        <v>3070</v>
      </c>
      <c r="G125" s="47" t="s">
        <v>220</v>
      </c>
      <c r="H125" s="9">
        <v>73</v>
      </c>
    </row>
    <row r="126" spans="1:8" ht="12.75">
      <c r="A126" s="7" t="s">
        <v>849</v>
      </c>
      <c r="B126" s="9">
        <v>1</v>
      </c>
      <c r="C126" s="46" t="s">
        <v>444</v>
      </c>
      <c r="D126" s="70"/>
      <c r="E126" s="71"/>
      <c r="F126" s="72">
        <v>3238</v>
      </c>
      <c r="G126" s="47" t="s">
        <v>220</v>
      </c>
      <c r="H126" s="9">
        <v>79</v>
      </c>
    </row>
    <row r="127" spans="1:8" ht="12.75">
      <c r="A127" s="7" t="s">
        <v>850</v>
      </c>
      <c r="B127" s="9">
        <v>1</v>
      </c>
      <c r="C127" s="46" t="s">
        <v>445</v>
      </c>
      <c r="D127" s="70"/>
      <c r="E127" s="71"/>
      <c r="F127" s="72">
        <v>3548</v>
      </c>
      <c r="G127" s="47" t="s">
        <v>220</v>
      </c>
      <c r="H127" s="9">
        <v>85</v>
      </c>
    </row>
    <row r="128" spans="1:8" ht="25.5">
      <c r="A128" s="7" t="s">
        <v>866</v>
      </c>
      <c r="B128" s="9">
        <v>1</v>
      </c>
      <c r="C128" s="46" t="s">
        <v>800</v>
      </c>
      <c r="D128" s="70">
        <v>5283</v>
      </c>
      <c r="E128" s="71" t="s">
        <v>916</v>
      </c>
      <c r="F128" s="72">
        <v>5729</v>
      </c>
      <c r="G128" s="47" t="s">
        <v>220</v>
      </c>
      <c r="H128" s="9" t="s">
        <v>867</v>
      </c>
    </row>
    <row r="129" spans="1:8" ht="25.5">
      <c r="A129" s="7" t="s">
        <v>873</v>
      </c>
      <c r="B129" s="9">
        <v>1</v>
      </c>
      <c r="C129" s="46" t="s">
        <v>801</v>
      </c>
      <c r="D129" s="70">
        <v>3708</v>
      </c>
      <c r="E129" s="71" t="s">
        <v>916</v>
      </c>
      <c r="F129" s="72">
        <v>4450</v>
      </c>
      <c r="G129" s="47" t="s">
        <v>871</v>
      </c>
      <c r="H129" s="9" t="s">
        <v>872</v>
      </c>
    </row>
    <row r="130" spans="1:8" ht="25.5">
      <c r="A130" s="7" t="s">
        <v>851</v>
      </c>
      <c r="B130" s="9">
        <v>1</v>
      </c>
      <c r="C130" s="46" t="s">
        <v>447</v>
      </c>
      <c r="D130" s="70"/>
      <c r="E130" s="71"/>
      <c r="F130" s="72">
        <v>3378</v>
      </c>
      <c r="G130" s="47" t="s">
        <v>105</v>
      </c>
      <c r="H130" s="9">
        <v>70</v>
      </c>
    </row>
    <row r="131" spans="1:8" ht="12.75">
      <c r="A131" s="7" t="s">
        <v>384</v>
      </c>
      <c r="B131" s="9">
        <v>1</v>
      </c>
      <c r="C131" s="46" t="s">
        <v>385</v>
      </c>
      <c r="D131" s="70"/>
      <c r="E131" s="71"/>
      <c r="F131" s="72">
        <v>2875</v>
      </c>
      <c r="G131" s="47" t="s">
        <v>105</v>
      </c>
      <c r="H131" s="9">
        <v>75</v>
      </c>
    </row>
    <row r="132" spans="1:8" ht="15.75">
      <c r="A132" s="395" t="s">
        <v>147</v>
      </c>
      <c r="B132" s="396"/>
      <c r="C132" s="396"/>
      <c r="D132" s="397"/>
      <c r="E132" s="397"/>
      <c r="F132" s="397"/>
      <c r="G132" s="396"/>
      <c r="H132" s="398"/>
    </row>
    <row r="133" spans="1:8" ht="12.75">
      <c r="A133" s="7" t="s">
        <v>301</v>
      </c>
      <c r="B133" s="69">
        <v>1</v>
      </c>
      <c r="C133" s="8" t="s">
        <v>448</v>
      </c>
      <c r="D133" s="70"/>
      <c r="E133" s="71"/>
      <c r="F133" s="72">
        <v>793</v>
      </c>
      <c r="G133" s="9">
        <v>1</v>
      </c>
      <c r="H133" s="47">
        <v>5.23</v>
      </c>
    </row>
    <row r="134" spans="1:8" ht="12.75">
      <c r="A134" s="7" t="s">
        <v>302</v>
      </c>
      <c r="B134" s="69">
        <v>1</v>
      </c>
      <c r="C134" s="8" t="s">
        <v>303</v>
      </c>
      <c r="D134" s="68"/>
      <c r="E134" s="68"/>
      <c r="F134" s="68">
        <v>1053</v>
      </c>
      <c r="G134" s="9">
        <v>1</v>
      </c>
      <c r="H134" s="47">
        <v>7.73</v>
      </c>
    </row>
    <row r="135" spans="1:8" ht="12.75">
      <c r="A135" s="7" t="s">
        <v>304</v>
      </c>
      <c r="B135" s="69">
        <v>1</v>
      </c>
      <c r="C135" s="8" t="s">
        <v>303</v>
      </c>
      <c r="D135" s="70"/>
      <c r="E135" s="71"/>
      <c r="F135" s="72">
        <v>923</v>
      </c>
      <c r="G135" s="9">
        <v>1</v>
      </c>
      <c r="H135" s="47">
        <v>6.73</v>
      </c>
    </row>
    <row r="136" spans="1:8" ht="12.75">
      <c r="A136" s="7" t="s">
        <v>305</v>
      </c>
      <c r="B136" s="69">
        <v>1</v>
      </c>
      <c r="C136" s="8" t="s">
        <v>306</v>
      </c>
      <c r="D136" s="70"/>
      <c r="E136" s="71"/>
      <c r="F136" s="72">
        <v>858</v>
      </c>
      <c r="G136" s="9">
        <v>1</v>
      </c>
      <c r="H136" s="47">
        <v>3.76</v>
      </c>
    </row>
    <row r="140" spans="1:8" ht="12.75">
      <c r="A140" s="20"/>
      <c r="C140" s="20"/>
      <c r="H140" s="20"/>
    </row>
  </sheetData>
  <sheetProtection/>
  <mergeCells count="18">
    <mergeCell ref="A6:H6"/>
    <mergeCell ref="A7:H7"/>
    <mergeCell ref="A8:H8"/>
    <mergeCell ref="A9:H9"/>
    <mergeCell ref="B10:B11"/>
    <mergeCell ref="G10:G11"/>
    <mergeCell ref="H10:H11"/>
    <mergeCell ref="D10:F11"/>
    <mergeCell ref="A23:H23"/>
    <mergeCell ref="A10:A11"/>
    <mergeCell ref="A132:H132"/>
    <mergeCell ref="A106:H106"/>
    <mergeCell ref="A41:H41"/>
    <mergeCell ref="A61:H61"/>
    <mergeCell ref="A73:H73"/>
    <mergeCell ref="A95:H95"/>
    <mergeCell ref="C10:C11"/>
    <mergeCell ref="A12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H169"/>
  <sheetViews>
    <sheetView view="pageBreakPreview" zoomScaleSheetLayoutView="100" zoomScalePageLayoutView="0" workbookViewId="0" topLeftCell="A40">
      <selection activeCell="A49" sqref="A49"/>
    </sheetView>
  </sheetViews>
  <sheetFormatPr defaultColWidth="9.00390625" defaultRowHeight="12.75"/>
  <cols>
    <col min="1" max="1" width="23.625" style="21" customWidth="1"/>
    <col min="2" max="2" width="4.125" style="162" bestFit="1" customWidth="1"/>
    <col min="3" max="3" width="28.25390625" style="23" customWidth="1"/>
    <col min="4" max="4" width="8.75390625" style="31" bestFit="1" customWidth="1"/>
    <col min="5" max="5" width="2.00390625" style="31" bestFit="1" customWidth="1"/>
    <col min="6" max="6" width="8.75390625" style="31" bestFit="1" customWidth="1"/>
    <col min="7" max="7" width="15.125" style="161" customWidth="1"/>
    <col min="8" max="8" width="6.75390625" style="162" bestFit="1" customWidth="1"/>
    <col min="9" max="16384" width="9.125" style="20" customWidth="1"/>
  </cols>
  <sheetData>
    <row r="6" spans="1:8" ht="58.5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06" t="s">
        <v>184</v>
      </c>
      <c r="B7" s="406"/>
      <c r="C7" s="406"/>
      <c r="D7" s="406"/>
      <c r="E7" s="406"/>
      <c r="F7" s="406"/>
      <c r="G7" s="406"/>
      <c r="H7" s="406"/>
    </row>
    <row r="8" spans="1:8" ht="13.5">
      <c r="A8" s="407" t="s">
        <v>954</v>
      </c>
      <c r="B8" s="407"/>
      <c r="C8" s="407"/>
      <c r="D8" s="407"/>
      <c r="E8" s="407"/>
      <c r="F8" s="407"/>
      <c r="G8" s="407"/>
      <c r="H8" s="407"/>
    </row>
    <row r="9" spans="1:8" ht="19.5">
      <c r="A9" s="408" t="s">
        <v>185</v>
      </c>
      <c r="B9" s="408"/>
      <c r="C9" s="408"/>
      <c r="D9" s="408"/>
      <c r="E9" s="408"/>
      <c r="F9" s="408"/>
      <c r="G9" s="408"/>
      <c r="H9" s="408"/>
    </row>
    <row r="10" spans="1:8" s="21" customFormat="1" ht="12.75">
      <c r="A10" s="399" t="s">
        <v>24</v>
      </c>
      <c r="B10" s="486" t="s">
        <v>25</v>
      </c>
      <c r="C10" s="399" t="s">
        <v>186</v>
      </c>
      <c r="D10" s="411" t="s">
        <v>26</v>
      </c>
      <c r="E10" s="412"/>
      <c r="F10" s="413"/>
      <c r="G10" s="481" t="s">
        <v>27</v>
      </c>
      <c r="H10" s="409" t="s">
        <v>28</v>
      </c>
    </row>
    <row r="11" spans="1:8" s="21" customFormat="1" ht="12.75">
      <c r="A11" s="399"/>
      <c r="B11" s="487"/>
      <c r="C11" s="399"/>
      <c r="D11" s="414"/>
      <c r="E11" s="415"/>
      <c r="F11" s="416"/>
      <c r="G11" s="482"/>
      <c r="H11" s="410"/>
    </row>
    <row r="12" spans="1:8" ht="13.5">
      <c r="A12" s="478" t="s">
        <v>30</v>
      </c>
      <c r="B12" s="479"/>
      <c r="C12" s="479"/>
      <c r="D12" s="436"/>
      <c r="E12" s="436"/>
      <c r="F12" s="436"/>
      <c r="G12" s="479"/>
      <c r="H12" s="480"/>
    </row>
    <row r="13" spans="1:8" ht="25.5">
      <c r="A13" s="7" t="s">
        <v>905</v>
      </c>
      <c r="B13" s="8">
        <v>6</v>
      </c>
      <c r="C13" s="46" t="s">
        <v>31</v>
      </c>
      <c r="D13" s="93"/>
      <c r="E13" s="84"/>
      <c r="F13" s="80">
        <v>7205</v>
      </c>
      <c r="G13" s="159" t="s">
        <v>362</v>
      </c>
      <c r="H13" s="8">
        <v>125</v>
      </c>
    </row>
    <row r="14" spans="1:8" ht="25.5">
      <c r="A14" s="7" t="s">
        <v>906</v>
      </c>
      <c r="B14" s="8">
        <v>6</v>
      </c>
      <c r="C14" s="46" t="s">
        <v>33</v>
      </c>
      <c r="D14" s="93"/>
      <c r="E14" s="84"/>
      <c r="F14" s="80">
        <v>8417</v>
      </c>
      <c r="G14" s="127" t="s">
        <v>363</v>
      </c>
      <c r="H14" s="8">
        <v>151</v>
      </c>
    </row>
    <row r="15" spans="1:8" ht="25.5">
      <c r="A15" s="7" t="s">
        <v>907</v>
      </c>
      <c r="B15" s="8">
        <v>6</v>
      </c>
      <c r="C15" s="46" t="s">
        <v>33</v>
      </c>
      <c r="D15" s="93"/>
      <c r="E15" s="84"/>
      <c r="F15" s="80">
        <v>13287</v>
      </c>
      <c r="G15" s="127" t="s">
        <v>364</v>
      </c>
      <c r="H15" s="8">
        <v>171</v>
      </c>
    </row>
    <row r="16" spans="1:8" ht="25.5">
      <c r="A16" s="7" t="s">
        <v>378</v>
      </c>
      <c r="B16" s="8"/>
      <c r="C16" s="46" t="s">
        <v>956</v>
      </c>
      <c r="D16" s="93"/>
      <c r="E16" s="84"/>
      <c r="F16" s="80">
        <v>8115</v>
      </c>
      <c r="G16" s="127"/>
      <c r="H16" s="8"/>
    </row>
    <row r="17" spans="1:8" ht="38.25">
      <c r="A17" s="7" t="s">
        <v>380</v>
      </c>
      <c r="B17" s="8"/>
      <c r="C17" s="46" t="s">
        <v>956</v>
      </c>
      <c r="D17" s="93">
        <v>8255</v>
      </c>
      <c r="E17" s="85" t="s">
        <v>916</v>
      </c>
      <c r="F17" s="80">
        <v>8880</v>
      </c>
      <c r="G17" s="127"/>
      <c r="H17" s="8"/>
    </row>
    <row r="18" spans="1:8" ht="25.5">
      <c r="A18" s="7" t="s">
        <v>379</v>
      </c>
      <c r="B18" s="8"/>
      <c r="C18" s="46" t="s">
        <v>370</v>
      </c>
      <c r="D18" s="93">
        <v>7870</v>
      </c>
      <c r="E18" s="85" t="s">
        <v>916</v>
      </c>
      <c r="F18" s="80">
        <v>7020</v>
      </c>
      <c r="G18" s="127"/>
      <c r="H18" s="8"/>
    </row>
    <row r="19" spans="1:8" ht="25.5">
      <c r="A19" s="7" t="s">
        <v>874</v>
      </c>
      <c r="B19" s="8">
        <v>13</v>
      </c>
      <c r="C19" s="46" t="s">
        <v>393</v>
      </c>
      <c r="D19" s="93"/>
      <c r="E19" s="84"/>
      <c r="F19" s="80">
        <v>18668</v>
      </c>
      <c r="G19" s="127" t="s">
        <v>187</v>
      </c>
      <c r="H19" s="8">
        <v>290.2</v>
      </c>
    </row>
    <row r="20" spans="1:8" ht="12.75">
      <c r="A20" s="7" t="s">
        <v>188</v>
      </c>
      <c r="B20" s="8">
        <v>4</v>
      </c>
      <c r="C20" s="46" t="s">
        <v>189</v>
      </c>
      <c r="D20" s="93"/>
      <c r="E20" s="84"/>
      <c r="F20" s="80">
        <v>4290</v>
      </c>
      <c r="G20" s="127" t="s">
        <v>190</v>
      </c>
      <c r="H20" s="8">
        <v>65</v>
      </c>
    </row>
    <row r="21" spans="1:8" ht="25.5">
      <c r="A21" s="7" t="s">
        <v>913</v>
      </c>
      <c r="B21" s="8">
        <v>1</v>
      </c>
      <c r="C21" s="46" t="s">
        <v>191</v>
      </c>
      <c r="D21" s="93"/>
      <c r="E21" s="84"/>
      <c r="F21" s="80">
        <v>2801</v>
      </c>
      <c r="G21" s="127" t="s">
        <v>146</v>
      </c>
      <c r="H21" s="8">
        <v>42</v>
      </c>
    </row>
    <row r="22" spans="1:8" ht="12.75">
      <c r="A22" s="7" t="s">
        <v>192</v>
      </c>
      <c r="B22" s="8">
        <v>1</v>
      </c>
      <c r="C22" s="46" t="s">
        <v>193</v>
      </c>
      <c r="D22" s="93"/>
      <c r="E22" s="84"/>
      <c r="F22" s="80">
        <v>871</v>
      </c>
      <c r="G22" s="127" t="s">
        <v>102</v>
      </c>
      <c r="H22" s="8">
        <v>17</v>
      </c>
    </row>
    <row r="23" spans="1:8" ht="12.75">
      <c r="A23" s="7" t="s">
        <v>194</v>
      </c>
      <c r="B23" s="8">
        <v>1</v>
      </c>
      <c r="C23" s="46" t="s">
        <v>195</v>
      </c>
      <c r="D23" s="93"/>
      <c r="E23" s="84"/>
      <c r="F23" s="80">
        <v>254</v>
      </c>
      <c r="G23" s="127" t="s">
        <v>102</v>
      </c>
      <c r="H23" s="8">
        <v>5</v>
      </c>
    </row>
    <row r="24" spans="1:8" ht="12.75">
      <c r="A24" s="7" t="s">
        <v>196</v>
      </c>
      <c r="B24" s="8">
        <v>1</v>
      </c>
      <c r="C24" s="46" t="s">
        <v>195</v>
      </c>
      <c r="D24" s="93"/>
      <c r="E24" s="84"/>
      <c r="F24" s="80">
        <v>310</v>
      </c>
      <c r="G24" s="127" t="s">
        <v>102</v>
      </c>
      <c r="H24" s="8">
        <v>5</v>
      </c>
    </row>
    <row r="25" spans="1:8" ht="12.75">
      <c r="A25" s="7" t="s">
        <v>197</v>
      </c>
      <c r="B25" s="8">
        <v>1</v>
      </c>
      <c r="C25" s="46" t="s">
        <v>198</v>
      </c>
      <c r="D25" s="93"/>
      <c r="E25" s="84"/>
      <c r="F25" s="80">
        <v>4142</v>
      </c>
      <c r="G25" s="127" t="s">
        <v>199</v>
      </c>
      <c r="H25" s="8">
        <v>82</v>
      </c>
    </row>
    <row r="26" spans="1:8" ht="15.75">
      <c r="A26" s="395" t="s">
        <v>41</v>
      </c>
      <c r="B26" s="396"/>
      <c r="C26" s="396"/>
      <c r="D26" s="397"/>
      <c r="E26" s="397"/>
      <c r="F26" s="397"/>
      <c r="G26" s="396"/>
      <c r="H26" s="398"/>
    </row>
    <row r="27" spans="1:8" ht="67.5">
      <c r="A27" s="7" t="s">
        <v>368</v>
      </c>
      <c r="B27" s="8">
        <v>10</v>
      </c>
      <c r="C27" s="46" t="s">
        <v>367</v>
      </c>
      <c r="D27" s="82">
        <v>30622</v>
      </c>
      <c r="E27" s="85" t="s">
        <v>916</v>
      </c>
      <c r="F27" s="81">
        <v>30771</v>
      </c>
      <c r="G27" s="127" t="s">
        <v>201</v>
      </c>
      <c r="H27" s="8" t="s">
        <v>827</v>
      </c>
    </row>
    <row r="28" spans="1:8" ht="45">
      <c r="A28" s="7" t="s">
        <v>369</v>
      </c>
      <c r="B28" s="8">
        <v>6</v>
      </c>
      <c r="C28" s="46" t="s">
        <v>202</v>
      </c>
      <c r="D28" s="82">
        <v>17097</v>
      </c>
      <c r="E28" s="85" t="s">
        <v>916</v>
      </c>
      <c r="F28" s="81">
        <v>17245</v>
      </c>
      <c r="G28" s="127" t="s">
        <v>203</v>
      </c>
      <c r="H28" s="8" t="s">
        <v>828</v>
      </c>
    </row>
    <row r="29" spans="1:8" ht="45">
      <c r="A29" s="7" t="s">
        <v>910</v>
      </c>
      <c r="B29" s="8">
        <v>6</v>
      </c>
      <c r="C29" s="46" t="s">
        <v>204</v>
      </c>
      <c r="D29" s="82">
        <v>15819</v>
      </c>
      <c r="E29" s="85" t="s">
        <v>916</v>
      </c>
      <c r="F29" s="81">
        <v>15698</v>
      </c>
      <c r="G29" s="127" t="s">
        <v>203</v>
      </c>
      <c r="H29" s="8" t="s">
        <v>829</v>
      </c>
    </row>
    <row r="30" spans="1:8" ht="12.75">
      <c r="A30" s="7" t="s">
        <v>205</v>
      </c>
      <c r="B30" s="8">
        <v>1</v>
      </c>
      <c r="C30" s="8" t="s">
        <v>206</v>
      </c>
      <c r="D30" s="84"/>
      <c r="E30" s="84"/>
      <c r="F30" s="84">
        <v>2354</v>
      </c>
      <c r="G30" s="8" t="s">
        <v>207</v>
      </c>
      <c r="H30" s="8">
        <v>41</v>
      </c>
    </row>
    <row r="31" spans="1:8" ht="25.5">
      <c r="A31" s="7" t="s">
        <v>853</v>
      </c>
      <c r="B31" s="8">
        <v>1</v>
      </c>
      <c r="C31" s="8" t="s">
        <v>854</v>
      </c>
      <c r="D31" s="84">
        <v>2324</v>
      </c>
      <c r="E31" s="84" t="s">
        <v>918</v>
      </c>
      <c r="F31" s="84">
        <v>655</v>
      </c>
      <c r="G31" s="8" t="s">
        <v>115</v>
      </c>
      <c r="H31" s="8" t="s">
        <v>855</v>
      </c>
    </row>
    <row r="32" spans="1:8" ht="12.75">
      <c r="A32" s="7" t="s">
        <v>852</v>
      </c>
      <c r="B32" s="8">
        <v>1</v>
      </c>
      <c r="C32" s="8" t="s">
        <v>394</v>
      </c>
      <c r="D32" s="83"/>
      <c r="E32" s="83"/>
      <c r="F32" s="83">
        <v>2276</v>
      </c>
      <c r="G32" s="8" t="s">
        <v>207</v>
      </c>
      <c r="H32" s="8">
        <v>51</v>
      </c>
    </row>
    <row r="33" spans="1:8" ht="12.75">
      <c r="A33" s="7" t="s">
        <v>208</v>
      </c>
      <c r="B33" s="8">
        <v>1</v>
      </c>
      <c r="C33" s="8" t="s">
        <v>395</v>
      </c>
      <c r="D33" s="84"/>
      <c r="E33" s="84"/>
      <c r="F33" s="84">
        <v>2571</v>
      </c>
      <c r="G33" s="8" t="s">
        <v>207</v>
      </c>
      <c r="H33" s="8">
        <v>49</v>
      </c>
    </row>
    <row r="34" spans="1:8" ht="12.75">
      <c r="A34" s="7" t="s">
        <v>209</v>
      </c>
      <c r="B34" s="8">
        <v>1</v>
      </c>
      <c r="C34" s="8" t="s">
        <v>395</v>
      </c>
      <c r="D34" s="83"/>
      <c r="E34" s="83"/>
      <c r="F34" s="83">
        <v>2498</v>
      </c>
      <c r="G34" s="8" t="s">
        <v>207</v>
      </c>
      <c r="H34" s="8">
        <v>49</v>
      </c>
    </row>
    <row r="35" spans="1:8" ht="25.5">
      <c r="A35" s="7" t="s">
        <v>210</v>
      </c>
      <c r="B35" s="8">
        <v>1</v>
      </c>
      <c r="C35" s="8" t="s">
        <v>101</v>
      </c>
      <c r="D35" s="84"/>
      <c r="E35" s="84"/>
      <c r="F35" s="84">
        <v>519</v>
      </c>
      <c r="G35" s="8" t="s">
        <v>102</v>
      </c>
      <c r="H35" s="8">
        <v>10</v>
      </c>
    </row>
    <row r="36" spans="1:8" ht="25.5">
      <c r="A36" s="7" t="s">
        <v>211</v>
      </c>
      <c r="B36" s="8">
        <v>1</v>
      </c>
      <c r="C36" s="8" t="s">
        <v>212</v>
      </c>
      <c r="D36" s="83"/>
      <c r="E36" s="83"/>
      <c r="F36" s="83">
        <v>1212</v>
      </c>
      <c r="G36" s="8" t="s">
        <v>102</v>
      </c>
      <c r="H36" s="8">
        <v>17</v>
      </c>
    </row>
    <row r="37" spans="1:8" ht="25.5">
      <c r="A37" s="7" t="s">
        <v>213</v>
      </c>
      <c r="B37" s="8">
        <v>1</v>
      </c>
      <c r="C37" s="8" t="s">
        <v>397</v>
      </c>
      <c r="D37" s="84"/>
      <c r="E37" s="84"/>
      <c r="F37" s="84">
        <v>1026</v>
      </c>
      <c r="G37" s="8" t="s">
        <v>102</v>
      </c>
      <c r="H37" s="8">
        <v>16</v>
      </c>
    </row>
    <row r="38" spans="1:8" ht="12.75">
      <c r="A38" s="7" t="s">
        <v>214</v>
      </c>
      <c r="B38" s="8">
        <v>1</v>
      </c>
      <c r="C38" s="8" t="s">
        <v>398</v>
      </c>
      <c r="D38" s="83"/>
      <c r="E38" s="83"/>
      <c r="F38" s="83">
        <v>1520</v>
      </c>
      <c r="G38" s="8" t="s">
        <v>146</v>
      </c>
      <c r="H38" s="8">
        <v>28.2</v>
      </c>
    </row>
    <row r="39" spans="1:8" ht="25.5">
      <c r="A39" s="7" t="s">
        <v>215</v>
      </c>
      <c r="B39" s="8">
        <v>1</v>
      </c>
      <c r="C39" s="8" t="s">
        <v>399</v>
      </c>
      <c r="D39" s="84"/>
      <c r="E39" s="84"/>
      <c r="F39" s="84">
        <v>1283</v>
      </c>
      <c r="G39" s="8" t="s">
        <v>102</v>
      </c>
      <c r="H39" s="8">
        <v>28.5</v>
      </c>
    </row>
    <row r="40" spans="1:8" ht="25.5">
      <c r="A40" s="7" t="s">
        <v>217</v>
      </c>
      <c r="B40" s="8">
        <v>1</v>
      </c>
      <c r="C40" s="8" t="s">
        <v>104</v>
      </c>
      <c r="D40" s="83"/>
      <c r="E40" s="83"/>
      <c r="F40" s="83">
        <v>2596</v>
      </c>
      <c r="G40" s="8" t="s">
        <v>105</v>
      </c>
      <c r="H40" s="8">
        <v>56</v>
      </c>
    </row>
    <row r="41" spans="1:8" ht="25.5">
      <c r="A41" s="7" t="s">
        <v>218</v>
      </c>
      <c r="B41" s="8">
        <v>1</v>
      </c>
      <c r="C41" s="8" t="s">
        <v>219</v>
      </c>
      <c r="D41" s="84"/>
      <c r="E41" s="84"/>
      <c r="F41" s="84">
        <v>3493</v>
      </c>
      <c r="G41" s="8" t="s">
        <v>220</v>
      </c>
      <c r="H41" s="8">
        <v>71</v>
      </c>
    </row>
    <row r="42" spans="1:8" ht="25.5">
      <c r="A42" s="7" t="s">
        <v>221</v>
      </c>
      <c r="B42" s="8">
        <v>1</v>
      </c>
      <c r="C42" s="8" t="s">
        <v>222</v>
      </c>
      <c r="D42" s="83"/>
      <c r="E42" s="83"/>
      <c r="F42" s="83">
        <v>3676</v>
      </c>
      <c r="G42" s="8" t="s">
        <v>220</v>
      </c>
      <c r="H42" s="8">
        <v>66</v>
      </c>
    </row>
    <row r="43" spans="1:8" ht="12.75">
      <c r="A43" s="7" t="s">
        <v>223</v>
      </c>
      <c r="B43" s="8">
        <v>1</v>
      </c>
      <c r="C43" s="8" t="s">
        <v>224</v>
      </c>
      <c r="D43" s="84"/>
      <c r="E43" s="84"/>
      <c r="F43" s="84">
        <v>3419</v>
      </c>
      <c r="G43" s="8" t="s">
        <v>225</v>
      </c>
      <c r="H43" s="8">
        <v>46</v>
      </c>
    </row>
    <row r="44" spans="1:8" ht="15.75">
      <c r="A44" s="395" t="s">
        <v>226</v>
      </c>
      <c r="B44" s="396"/>
      <c r="C44" s="396"/>
      <c r="D44" s="397"/>
      <c r="E44" s="397"/>
      <c r="F44" s="397"/>
      <c r="G44" s="396"/>
      <c r="H44" s="398"/>
    </row>
    <row r="45" spans="1:8" ht="25.5">
      <c r="A45" s="7" t="s">
        <v>818</v>
      </c>
      <c r="B45" s="8">
        <v>3</v>
      </c>
      <c r="C45" s="8" t="s">
        <v>402</v>
      </c>
      <c r="D45" s="84"/>
      <c r="E45" s="84"/>
      <c r="F45" s="84">
        <v>9677</v>
      </c>
      <c r="G45" s="8" t="s">
        <v>227</v>
      </c>
      <c r="H45" s="8">
        <v>209</v>
      </c>
    </row>
    <row r="46" spans="1:8" ht="33.75">
      <c r="A46" s="7" t="s">
        <v>811</v>
      </c>
      <c r="B46" s="8">
        <v>4</v>
      </c>
      <c r="C46" s="8" t="s">
        <v>921</v>
      </c>
      <c r="D46" s="83"/>
      <c r="E46" s="83"/>
      <c r="F46" s="83">
        <v>10800</v>
      </c>
      <c r="G46" s="8" t="s">
        <v>230</v>
      </c>
      <c r="H46" s="8">
        <v>167.1</v>
      </c>
    </row>
    <row r="47" spans="1:8" ht="45">
      <c r="A47" s="7" t="s">
        <v>812</v>
      </c>
      <c r="B47" s="8">
        <v>5</v>
      </c>
      <c r="C47" s="8" t="s">
        <v>920</v>
      </c>
      <c r="D47" s="93"/>
      <c r="E47" s="84"/>
      <c r="F47" s="80">
        <v>8262</v>
      </c>
      <c r="G47" s="8" t="s">
        <v>230</v>
      </c>
      <c r="H47" s="8">
        <v>146.44</v>
      </c>
    </row>
    <row r="48" spans="1:8" ht="56.25">
      <c r="A48" s="7" t="s">
        <v>813</v>
      </c>
      <c r="B48" s="8">
        <v>8</v>
      </c>
      <c r="C48" s="8" t="s">
        <v>922</v>
      </c>
      <c r="D48" s="83"/>
      <c r="E48" s="83"/>
      <c r="F48" s="83">
        <v>15012</v>
      </c>
      <c r="G48" s="8" t="s">
        <v>231</v>
      </c>
      <c r="H48" s="8">
        <v>243.1</v>
      </c>
    </row>
    <row r="49" spans="1:8" ht="12.75">
      <c r="A49" s="7" t="s">
        <v>810</v>
      </c>
      <c r="B49" s="8">
        <v>1</v>
      </c>
      <c r="C49" s="8" t="s">
        <v>645</v>
      </c>
      <c r="D49" s="93"/>
      <c r="E49" s="84"/>
      <c r="F49" s="80">
        <v>2955</v>
      </c>
      <c r="G49" s="8" t="s">
        <v>102</v>
      </c>
      <c r="H49" s="8">
        <v>53.2</v>
      </c>
    </row>
    <row r="50" spans="1:8" ht="25.5">
      <c r="A50" s="7" t="s">
        <v>814</v>
      </c>
      <c r="B50" s="8">
        <v>3</v>
      </c>
      <c r="C50" s="8" t="s">
        <v>404</v>
      </c>
      <c r="D50" s="83"/>
      <c r="E50" s="83"/>
      <c r="F50" s="83">
        <v>16812</v>
      </c>
      <c r="G50" s="8" t="s">
        <v>232</v>
      </c>
      <c r="H50" s="8">
        <v>275</v>
      </c>
    </row>
    <row r="51" spans="1:8" ht="25.5">
      <c r="A51" s="7" t="s">
        <v>816</v>
      </c>
      <c r="B51" s="8">
        <v>1</v>
      </c>
      <c r="C51" s="8" t="s">
        <v>233</v>
      </c>
      <c r="D51" s="93"/>
      <c r="E51" s="84"/>
      <c r="F51" s="80">
        <v>8346</v>
      </c>
      <c r="G51" s="8" t="s">
        <v>234</v>
      </c>
      <c r="H51" s="8">
        <v>135.4</v>
      </c>
    </row>
    <row r="52" spans="1:8" ht="25.5">
      <c r="A52" s="7" t="s">
        <v>815</v>
      </c>
      <c r="B52" s="8">
        <v>2</v>
      </c>
      <c r="C52" s="8" t="s">
        <v>235</v>
      </c>
      <c r="D52" s="83"/>
      <c r="E52" s="83"/>
      <c r="F52" s="83">
        <v>8427</v>
      </c>
      <c r="G52" s="8" t="s">
        <v>236</v>
      </c>
      <c r="H52" s="8">
        <v>140</v>
      </c>
    </row>
    <row r="53" spans="1:8" ht="25.5">
      <c r="A53" s="7" t="s">
        <v>817</v>
      </c>
      <c r="B53" s="8">
        <v>3</v>
      </c>
      <c r="C53" s="8" t="s">
        <v>405</v>
      </c>
      <c r="D53" s="93"/>
      <c r="E53" s="84"/>
      <c r="F53" s="80">
        <v>12671</v>
      </c>
      <c r="G53" s="8" t="s">
        <v>237</v>
      </c>
      <c r="H53" s="8">
        <v>220.5</v>
      </c>
    </row>
    <row r="54" spans="1:8" ht="25.5">
      <c r="A54" s="7" t="s">
        <v>957</v>
      </c>
      <c r="B54" s="8"/>
      <c r="C54" s="8" t="s">
        <v>958</v>
      </c>
      <c r="D54" s="93">
        <v>14282</v>
      </c>
      <c r="E54" s="84" t="s">
        <v>916</v>
      </c>
      <c r="F54" s="80">
        <v>11218</v>
      </c>
      <c r="G54" s="8"/>
      <c r="H54" s="8"/>
    </row>
    <row r="55" spans="1:8" ht="12.75">
      <c r="A55" s="7" t="s">
        <v>228</v>
      </c>
      <c r="B55" s="8">
        <v>1</v>
      </c>
      <c r="C55" s="8" t="s">
        <v>403</v>
      </c>
      <c r="D55" s="83"/>
      <c r="E55" s="83"/>
      <c r="F55" s="83">
        <v>1274</v>
      </c>
      <c r="G55" s="8" t="s">
        <v>229</v>
      </c>
      <c r="H55" s="8">
        <v>22</v>
      </c>
    </row>
    <row r="56" spans="1:8" ht="12.75">
      <c r="A56" s="7" t="s">
        <v>901</v>
      </c>
      <c r="B56" s="8">
        <v>1</v>
      </c>
      <c r="C56" s="8" t="s">
        <v>406</v>
      </c>
      <c r="D56" s="93"/>
      <c r="E56" s="84"/>
      <c r="F56" s="80">
        <v>1515</v>
      </c>
      <c r="G56" s="8" t="s">
        <v>102</v>
      </c>
      <c r="H56" s="8">
        <v>28</v>
      </c>
    </row>
    <row r="57" spans="1:8" ht="12.75">
      <c r="A57" s="7" t="s">
        <v>248</v>
      </c>
      <c r="B57" s="8">
        <v>1</v>
      </c>
      <c r="C57" s="8" t="s">
        <v>410</v>
      </c>
      <c r="D57" s="83"/>
      <c r="E57" s="83"/>
      <c r="F57" s="83">
        <v>2506</v>
      </c>
      <c r="G57" s="8" t="s">
        <v>146</v>
      </c>
      <c r="H57" s="8">
        <v>53.3</v>
      </c>
    </row>
    <row r="58" spans="1:8" ht="12.75">
      <c r="A58" s="7" t="s">
        <v>238</v>
      </c>
      <c r="B58" s="8">
        <v>1</v>
      </c>
      <c r="C58" s="8" t="s">
        <v>407</v>
      </c>
      <c r="D58" s="93"/>
      <c r="E58" s="84"/>
      <c r="F58" s="80">
        <v>618</v>
      </c>
      <c r="G58" s="8" t="s">
        <v>102</v>
      </c>
      <c r="H58" s="8">
        <v>21</v>
      </c>
    </row>
    <row r="59" spans="1:8" ht="12.75">
      <c r="A59" s="44" t="s">
        <v>914</v>
      </c>
      <c r="B59" s="34">
        <v>1</v>
      </c>
      <c r="C59" s="43" t="s">
        <v>915</v>
      </c>
      <c r="D59" s="126"/>
      <c r="E59" s="126"/>
      <c r="F59" s="126">
        <v>1496</v>
      </c>
      <c r="G59" s="160" t="s">
        <v>102</v>
      </c>
      <c r="H59" s="34">
        <v>25.42</v>
      </c>
    </row>
    <row r="60" spans="1:8" ht="12.75">
      <c r="A60" s="7" t="s">
        <v>895</v>
      </c>
      <c r="B60" s="8">
        <v>1</v>
      </c>
      <c r="C60" s="8" t="s">
        <v>239</v>
      </c>
      <c r="D60" s="93"/>
      <c r="E60" s="84"/>
      <c r="F60" s="80">
        <v>936</v>
      </c>
      <c r="G60" s="8" t="s">
        <v>102</v>
      </c>
      <c r="H60" s="8">
        <v>12.6</v>
      </c>
    </row>
    <row r="61" spans="1:8" ht="12.75">
      <c r="A61" s="7" t="s">
        <v>894</v>
      </c>
      <c r="B61" s="8">
        <v>1</v>
      </c>
      <c r="C61" s="8" t="s">
        <v>121</v>
      </c>
      <c r="D61" s="93"/>
      <c r="E61" s="84"/>
      <c r="F61" s="80">
        <v>830</v>
      </c>
      <c r="G61" s="8" t="s">
        <v>102</v>
      </c>
      <c r="H61" s="8">
        <v>15</v>
      </c>
    </row>
    <row r="62" spans="1:8" ht="25.5">
      <c r="A62" s="7" t="s">
        <v>382</v>
      </c>
      <c r="B62" s="8">
        <v>1</v>
      </c>
      <c r="C62" s="8" t="s">
        <v>1024</v>
      </c>
      <c r="D62" s="93">
        <v>795</v>
      </c>
      <c r="E62" s="84" t="s">
        <v>916</v>
      </c>
      <c r="F62" s="80">
        <v>840</v>
      </c>
      <c r="G62" s="8"/>
      <c r="H62" s="8"/>
    </row>
    <row r="63" spans="1:8" ht="12.75">
      <c r="A63" s="7" t="s">
        <v>979</v>
      </c>
      <c r="B63" s="8">
        <v>1</v>
      </c>
      <c r="C63" s="8" t="s">
        <v>980</v>
      </c>
      <c r="D63" s="93"/>
      <c r="E63" s="84"/>
      <c r="F63" s="80">
        <v>580</v>
      </c>
      <c r="G63" s="8"/>
      <c r="H63" s="8"/>
    </row>
    <row r="64" spans="1:8" ht="12.75">
      <c r="A64" s="7" t="s">
        <v>981</v>
      </c>
      <c r="B64" s="8">
        <v>1</v>
      </c>
      <c r="C64" s="8" t="s">
        <v>982</v>
      </c>
      <c r="D64" s="83"/>
      <c r="E64" s="83"/>
      <c r="F64" s="83">
        <v>1100</v>
      </c>
      <c r="G64" s="8"/>
      <c r="H64" s="8"/>
    </row>
    <row r="65" spans="1:8" ht="12.75">
      <c r="A65" s="7" t="s">
        <v>240</v>
      </c>
      <c r="B65" s="8">
        <v>1</v>
      </c>
      <c r="C65" s="8" t="s">
        <v>408</v>
      </c>
      <c r="D65" s="93"/>
      <c r="E65" s="84"/>
      <c r="F65" s="80">
        <v>1558</v>
      </c>
      <c r="G65" s="8" t="s">
        <v>105</v>
      </c>
      <c r="H65" s="8">
        <v>43</v>
      </c>
    </row>
    <row r="66" spans="1:8" ht="12.75">
      <c r="A66" s="7" t="s">
        <v>971</v>
      </c>
      <c r="B66" s="8">
        <v>1</v>
      </c>
      <c r="C66" s="8" t="s">
        <v>972</v>
      </c>
      <c r="D66" s="93"/>
      <c r="E66" s="84"/>
      <c r="F66" s="80">
        <v>2500</v>
      </c>
      <c r="G66" s="8"/>
      <c r="H66" s="8"/>
    </row>
    <row r="67" spans="1:8" ht="12.75">
      <c r="A67" s="7" t="s">
        <v>340</v>
      </c>
      <c r="B67" s="8">
        <v>1</v>
      </c>
      <c r="C67" s="8" t="s">
        <v>972</v>
      </c>
      <c r="D67" s="93"/>
      <c r="E67" s="84"/>
      <c r="F67" s="80">
        <v>2590</v>
      </c>
      <c r="G67" s="8"/>
      <c r="H67" s="8"/>
    </row>
    <row r="68" spans="1:8" ht="25.5">
      <c r="A68" s="7" t="s">
        <v>973</v>
      </c>
      <c r="B68" s="8">
        <v>1</v>
      </c>
      <c r="C68" s="8" t="s">
        <v>974</v>
      </c>
      <c r="D68" s="93"/>
      <c r="E68" s="84"/>
      <c r="F68" s="80">
        <v>2210</v>
      </c>
      <c r="G68" s="8"/>
      <c r="H68" s="8"/>
    </row>
    <row r="69" spans="1:8" ht="25.5">
      <c r="A69" s="7" t="s">
        <v>342</v>
      </c>
      <c r="B69" s="8">
        <v>1</v>
      </c>
      <c r="C69" s="8" t="s">
        <v>974</v>
      </c>
      <c r="D69" s="93"/>
      <c r="E69" s="84"/>
      <c r="F69" s="80">
        <v>2035</v>
      </c>
      <c r="G69" s="8"/>
      <c r="H69" s="8"/>
    </row>
    <row r="70" spans="1:8" ht="25.5">
      <c r="A70" s="7" t="s">
        <v>975</v>
      </c>
      <c r="B70" s="8">
        <v>1</v>
      </c>
      <c r="C70" s="8" t="s">
        <v>976</v>
      </c>
      <c r="D70" s="93"/>
      <c r="E70" s="84"/>
      <c r="F70" s="80">
        <v>3874</v>
      </c>
      <c r="G70" s="8"/>
      <c r="H70" s="8"/>
    </row>
    <row r="71" spans="1:8" ht="12.75">
      <c r="A71" s="7" t="s">
        <v>977</v>
      </c>
      <c r="B71" s="8">
        <v>1</v>
      </c>
      <c r="C71" s="8" t="s">
        <v>978</v>
      </c>
      <c r="D71" s="93"/>
      <c r="E71" s="84"/>
      <c r="F71" s="80">
        <v>1390</v>
      </c>
      <c r="G71" s="8" t="s">
        <v>102</v>
      </c>
      <c r="H71" s="8">
        <v>37</v>
      </c>
    </row>
    <row r="72" spans="1:8" ht="12.75">
      <c r="A72" s="7" t="s">
        <v>241</v>
      </c>
      <c r="B72" s="8">
        <v>1</v>
      </c>
      <c r="C72" s="8" t="s">
        <v>409</v>
      </c>
      <c r="D72" s="83"/>
      <c r="E72" s="83"/>
      <c r="F72" s="83">
        <v>1340</v>
      </c>
      <c r="G72" s="8" t="s">
        <v>146</v>
      </c>
      <c r="H72" s="8">
        <v>35</v>
      </c>
    </row>
    <row r="73" spans="1:8" ht="12.75">
      <c r="A73" s="7" t="s">
        <v>242</v>
      </c>
      <c r="B73" s="8">
        <v>1</v>
      </c>
      <c r="C73" s="8" t="s">
        <v>243</v>
      </c>
      <c r="D73" s="93"/>
      <c r="E73" s="84"/>
      <c r="F73" s="80">
        <v>2730</v>
      </c>
      <c r="G73" s="8" t="s">
        <v>244</v>
      </c>
      <c r="H73" s="8">
        <v>48</v>
      </c>
    </row>
    <row r="74" spans="1:8" ht="15.75">
      <c r="A74" s="395" t="s">
        <v>245</v>
      </c>
      <c r="B74" s="396"/>
      <c r="C74" s="396"/>
      <c r="D74" s="397"/>
      <c r="E74" s="397"/>
      <c r="F74" s="397"/>
      <c r="G74" s="396"/>
      <c r="H74" s="398"/>
    </row>
    <row r="75" spans="1:8" ht="12.75">
      <c r="A75" s="7" t="s">
        <v>246</v>
      </c>
      <c r="B75" s="8">
        <v>1</v>
      </c>
      <c r="C75" s="8" t="s">
        <v>411</v>
      </c>
      <c r="D75" s="93"/>
      <c r="E75" s="84"/>
      <c r="F75" s="80">
        <v>2262</v>
      </c>
      <c r="G75" s="8" t="s">
        <v>102</v>
      </c>
      <c r="H75" s="8">
        <v>52</v>
      </c>
    </row>
    <row r="76" spans="1:8" ht="12.75">
      <c r="A76" s="7" t="s">
        <v>247</v>
      </c>
      <c r="B76" s="8">
        <v>1</v>
      </c>
      <c r="C76" s="8" t="s">
        <v>412</v>
      </c>
      <c r="D76" s="83"/>
      <c r="E76" s="83"/>
      <c r="F76" s="83">
        <v>2842</v>
      </c>
      <c r="G76" s="8" t="s">
        <v>146</v>
      </c>
      <c r="H76" s="8">
        <v>65.5</v>
      </c>
    </row>
    <row r="77" spans="1:8" ht="12.75">
      <c r="A77" s="7" t="s">
        <v>249</v>
      </c>
      <c r="B77" s="8">
        <v>1</v>
      </c>
      <c r="C77" s="8" t="s">
        <v>250</v>
      </c>
      <c r="D77" s="93">
        <v>911</v>
      </c>
      <c r="E77" s="84" t="s">
        <v>916</v>
      </c>
      <c r="F77" s="80">
        <v>1273</v>
      </c>
      <c r="G77" s="8" t="s">
        <v>102</v>
      </c>
      <c r="H77" s="8" t="s">
        <v>857</v>
      </c>
    </row>
    <row r="78" spans="1:8" ht="12.75">
      <c r="A78" s="7" t="s">
        <v>251</v>
      </c>
      <c r="B78" s="8">
        <v>1</v>
      </c>
      <c r="C78" s="8" t="s">
        <v>791</v>
      </c>
      <c r="D78" s="83"/>
      <c r="E78" s="83"/>
      <c r="F78" s="83">
        <v>1620</v>
      </c>
      <c r="G78" s="8" t="s">
        <v>146</v>
      </c>
      <c r="H78" s="8">
        <v>39</v>
      </c>
    </row>
    <row r="79" spans="1:8" ht="25.5">
      <c r="A79" s="7" t="s">
        <v>252</v>
      </c>
      <c r="B79" s="8">
        <v>1</v>
      </c>
      <c r="C79" s="8" t="s">
        <v>410</v>
      </c>
      <c r="D79" s="93"/>
      <c r="E79" s="84"/>
      <c r="F79" s="80">
        <v>1670</v>
      </c>
      <c r="G79" s="8" t="s">
        <v>102</v>
      </c>
      <c r="H79" s="8">
        <v>33</v>
      </c>
    </row>
    <row r="80" spans="1:8" ht="25.5">
      <c r="A80" s="7" t="s">
        <v>256</v>
      </c>
      <c r="B80" s="11">
        <v>3</v>
      </c>
      <c r="C80" s="8" t="s">
        <v>257</v>
      </c>
      <c r="D80" s="83"/>
      <c r="E80" s="83"/>
      <c r="F80" s="83">
        <v>3870</v>
      </c>
      <c r="G80" s="8" t="s">
        <v>105</v>
      </c>
      <c r="H80" s="8">
        <v>82</v>
      </c>
    </row>
    <row r="81" spans="1:8" ht="45">
      <c r="A81" s="7" t="s">
        <v>859</v>
      </c>
      <c r="B81" s="8">
        <v>7</v>
      </c>
      <c r="C81" s="8" t="s">
        <v>927</v>
      </c>
      <c r="D81" s="93"/>
      <c r="E81" s="84"/>
      <c r="F81" s="80">
        <v>12447</v>
      </c>
      <c r="G81" s="8" t="s">
        <v>253</v>
      </c>
      <c r="H81" s="8">
        <v>251.55</v>
      </c>
    </row>
    <row r="82" spans="1:8" ht="25.5">
      <c r="A82" s="7" t="s">
        <v>865</v>
      </c>
      <c r="B82" s="8">
        <v>3</v>
      </c>
      <c r="C82" s="8" t="s">
        <v>254</v>
      </c>
      <c r="D82" s="83">
        <v>7934</v>
      </c>
      <c r="E82" s="83" t="s">
        <v>916</v>
      </c>
      <c r="F82" s="83">
        <v>8231</v>
      </c>
      <c r="G82" s="8" t="s">
        <v>782</v>
      </c>
      <c r="H82" s="8" t="s">
        <v>783</v>
      </c>
    </row>
    <row r="83" spans="1:8" ht="25.5">
      <c r="A83" s="7" t="s">
        <v>869</v>
      </c>
      <c r="B83" s="8">
        <v>3</v>
      </c>
      <c r="C83" s="8" t="s">
        <v>413</v>
      </c>
      <c r="D83" s="93"/>
      <c r="E83" s="84"/>
      <c r="F83" s="80">
        <v>8652</v>
      </c>
      <c r="G83" s="8" t="s">
        <v>230</v>
      </c>
      <c r="H83" s="8">
        <v>173.7</v>
      </c>
    </row>
    <row r="84" spans="1:8" ht="25.5">
      <c r="A84" s="7" t="s">
        <v>870</v>
      </c>
      <c r="B84" s="8">
        <v>3</v>
      </c>
      <c r="C84" s="8" t="s">
        <v>254</v>
      </c>
      <c r="D84" s="83"/>
      <c r="E84" s="83"/>
      <c r="F84" s="83">
        <v>7941</v>
      </c>
      <c r="G84" s="8" t="s">
        <v>255</v>
      </c>
      <c r="H84" s="8">
        <v>166.62</v>
      </c>
    </row>
    <row r="85" spans="1:8" ht="25.5">
      <c r="A85" s="7" t="s">
        <v>868</v>
      </c>
      <c r="B85" s="8">
        <v>4</v>
      </c>
      <c r="C85" s="8" t="s">
        <v>414</v>
      </c>
      <c r="D85" s="93"/>
      <c r="E85" s="84"/>
      <c r="F85" s="80">
        <v>10215</v>
      </c>
      <c r="G85" s="8" t="s">
        <v>227</v>
      </c>
      <c r="H85" s="8">
        <v>235.2</v>
      </c>
    </row>
    <row r="86" spans="1:8" ht="12.75">
      <c r="A86" s="7" t="s">
        <v>959</v>
      </c>
      <c r="B86" s="8">
        <v>1</v>
      </c>
      <c r="C86" s="8" t="s">
        <v>960</v>
      </c>
      <c r="D86" s="93"/>
      <c r="E86" s="84"/>
      <c r="F86" s="80">
        <v>420</v>
      </c>
      <c r="G86" s="8" t="s">
        <v>102</v>
      </c>
      <c r="H86" s="8">
        <v>9</v>
      </c>
    </row>
    <row r="87" spans="1:8" ht="12.75">
      <c r="A87" s="7" t="s">
        <v>961</v>
      </c>
      <c r="B87" s="8">
        <v>1</v>
      </c>
      <c r="C87" s="8" t="s">
        <v>966</v>
      </c>
      <c r="D87" s="93"/>
      <c r="E87" s="84"/>
      <c r="F87" s="80">
        <v>288</v>
      </c>
      <c r="G87" s="8" t="s">
        <v>102</v>
      </c>
      <c r="H87" s="8">
        <v>6</v>
      </c>
    </row>
    <row r="88" spans="1:8" ht="12.75">
      <c r="A88" s="7" t="s">
        <v>962</v>
      </c>
      <c r="B88" s="8">
        <v>1</v>
      </c>
      <c r="C88" s="8" t="s">
        <v>967</v>
      </c>
      <c r="D88" s="93"/>
      <c r="E88" s="84"/>
      <c r="F88" s="80">
        <v>422</v>
      </c>
      <c r="G88" s="8" t="s">
        <v>102</v>
      </c>
      <c r="H88" s="8">
        <v>9</v>
      </c>
    </row>
    <row r="89" spans="1:8" ht="12.75">
      <c r="A89" s="7" t="s">
        <v>963</v>
      </c>
      <c r="B89" s="8">
        <v>1</v>
      </c>
      <c r="C89" s="8" t="s">
        <v>968</v>
      </c>
      <c r="D89" s="93"/>
      <c r="E89" s="84"/>
      <c r="F89" s="80">
        <v>313</v>
      </c>
      <c r="G89" s="8" t="s">
        <v>102</v>
      </c>
      <c r="H89" s="8">
        <v>7</v>
      </c>
    </row>
    <row r="90" spans="1:8" ht="12.75">
      <c r="A90" s="7" t="s">
        <v>964</v>
      </c>
      <c r="B90" s="8">
        <v>1</v>
      </c>
      <c r="C90" s="8" t="s">
        <v>969</v>
      </c>
      <c r="D90" s="93"/>
      <c r="E90" s="84"/>
      <c r="F90" s="80">
        <v>427</v>
      </c>
      <c r="G90" s="8" t="s">
        <v>102</v>
      </c>
      <c r="H90" s="8">
        <v>10</v>
      </c>
    </row>
    <row r="91" spans="1:8" ht="12.75">
      <c r="A91" s="7" t="s">
        <v>965</v>
      </c>
      <c r="B91" s="8">
        <v>1</v>
      </c>
      <c r="C91" s="8" t="s">
        <v>970</v>
      </c>
      <c r="D91" s="93"/>
      <c r="E91" s="84"/>
      <c r="F91" s="80">
        <v>260</v>
      </c>
      <c r="G91" s="8" t="s">
        <v>102</v>
      </c>
      <c r="H91" s="8">
        <v>6</v>
      </c>
    </row>
    <row r="92" spans="1:8" ht="12.75">
      <c r="A92" s="7" t="s">
        <v>345</v>
      </c>
      <c r="B92" s="8">
        <v>1</v>
      </c>
      <c r="C92" s="8" t="s">
        <v>371</v>
      </c>
      <c r="D92" s="93"/>
      <c r="E92" s="84"/>
      <c r="F92" s="80">
        <v>465</v>
      </c>
      <c r="G92" s="8"/>
      <c r="H92" s="8"/>
    </row>
    <row r="93" spans="1:8" ht="12.75">
      <c r="A93" s="7" t="s">
        <v>346</v>
      </c>
      <c r="B93" s="8">
        <v>1</v>
      </c>
      <c r="C93" s="8" t="s">
        <v>372</v>
      </c>
      <c r="D93" s="93"/>
      <c r="E93" s="84"/>
      <c r="F93" s="80">
        <v>315</v>
      </c>
      <c r="G93" s="8"/>
      <c r="H93" s="8"/>
    </row>
    <row r="94" spans="1:8" ht="12.75">
      <c r="A94" s="7" t="s">
        <v>347</v>
      </c>
      <c r="B94" s="8">
        <v>1</v>
      </c>
      <c r="C94" s="8" t="s">
        <v>373</v>
      </c>
      <c r="D94" s="93"/>
      <c r="E94" s="84"/>
      <c r="F94" s="80">
        <v>470</v>
      </c>
      <c r="G94" s="8"/>
      <c r="H94" s="8"/>
    </row>
    <row r="95" spans="1:8" ht="12.75">
      <c r="A95" s="7" t="s">
        <v>348</v>
      </c>
      <c r="B95" s="8">
        <v>1</v>
      </c>
      <c r="C95" s="8" t="s">
        <v>374</v>
      </c>
      <c r="D95" s="93"/>
      <c r="E95" s="84"/>
      <c r="F95" s="80">
        <v>315</v>
      </c>
      <c r="G95" s="8"/>
      <c r="H95" s="8"/>
    </row>
    <row r="96" spans="1:8" ht="15.75">
      <c r="A96" s="395" t="s">
        <v>258</v>
      </c>
      <c r="B96" s="396"/>
      <c r="C96" s="396"/>
      <c r="D96" s="397"/>
      <c r="E96" s="397"/>
      <c r="F96" s="397"/>
      <c r="G96" s="396"/>
      <c r="H96" s="398"/>
    </row>
    <row r="97" spans="1:8" ht="12.75">
      <c r="A97" s="7" t="s">
        <v>415</v>
      </c>
      <c r="B97" s="8">
        <v>1</v>
      </c>
      <c r="C97" s="8" t="s">
        <v>416</v>
      </c>
      <c r="D97" s="70"/>
      <c r="E97" s="71"/>
      <c r="F97" s="72">
        <v>3337</v>
      </c>
      <c r="G97" s="8" t="s">
        <v>105</v>
      </c>
      <c r="H97" s="8">
        <v>66</v>
      </c>
    </row>
    <row r="98" spans="1:8" ht="25.5">
      <c r="A98" s="7" t="s">
        <v>890</v>
      </c>
      <c r="B98" s="8">
        <v>1</v>
      </c>
      <c r="C98" s="8" t="s">
        <v>259</v>
      </c>
      <c r="D98" s="68"/>
      <c r="E98" s="68"/>
      <c r="F98" s="68">
        <v>6661</v>
      </c>
      <c r="G98" s="8" t="s">
        <v>234</v>
      </c>
      <c r="H98" s="8">
        <v>102.5</v>
      </c>
    </row>
    <row r="99" spans="1:8" ht="25.5">
      <c r="A99" s="7" t="s">
        <v>889</v>
      </c>
      <c r="B99" s="8">
        <v>1</v>
      </c>
      <c r="C99" s="8" t="s">
        <v>152</v>
      </c>
      <c r="D99" s="70"/>
      <c r="E99" s="71"/>
      <c r="F99" s="72">
        <v>3350</v>
      </c>
      <c r="G99" s="8" t="s">
        <v>105</v>
      </c>
      <c r="H99" s="8">
        <v>68.4</v>
      </c>
    </row>
    <row r="100" spans="1:8" ht="25.5">
      <c r="A100" s="7" t="s">
        <v>891</v>
      </c>
      <c r="B100" s="8">
        <v>1</v>
      </c>
      <c r="C100" s="8" t="s">
        <v>417</v>
      </c>
      <c r="D100" s="68">
        <v>2581</v>
      </c>
      <c r="E100" s="68" t="s">
        <v>916</v>
      </c>
      <c r="F100" s="68">
        <v>2154</v>
      </c>
      <c r="G100" s="8" t="s">
        <v>892</v>
      </c>
      <c r="H100" s="8" t="s">
        <v>893</v>
      </c>
    </row>
    <row r="101" spans="1:8" ht="12.75">
      <c r="A101" s="7" t="s">
        <v>260</v>
      </c>
      <c r="B101" s="8">
        <v>1</v>
      </c>
      <c r="C101" s="8" t="s">
        <v>792</v>
      </c>
      <c r="D101" s="70"/>
      <c r="E101" s="71"/>
      <c r="F101" s="72">
        <v>6898</v>
      </c>
      <c r="G101" s="8" t="s">
        <v>220</v>
      </c>
      <c r="H101" s="8">
        <v>129</v>
      </c>
    </row>
    <row r="102" spans="1:8" ht="12.75">
      <c r="A102" s="7" t="s">
        <v>261</v>
      </c>
      <c r="B102" s="8">
        <v>1</v>
      </c>
      <c r="C102" s="8" t="s">
        <v>262</v>
      </c>
      <c r="D102" s="68"/>
      <c r="E102" s="68"/>
      <c r="F102" s="68">
        <v>7403</v>
      </c>
      <c r="G102" s="8" t="s">
        <v>263</v>
      </c>
      <c r="H102" s="8">
        <v>152</v>
      </c>
    </row>
    <row r="103" spans="1:8" ht="67.5">
      <c r="A103" s="7" t="s">
        <v>882</v>
      </c>
      <c r="B103" s="8">
        <v>6</v>
      </c>
      <c r="C103" s="8" t="s">
        <v>418</v>
      </c>
      <c r="D103" s="70"/>
      <c r="E103" s="71"/>
      <c r="F103" s="72">
        <v>13185</v>
      </c>
      <c r="G103" s="8" t="s">
        <v>264</v>
      </c>
      <c r="H103" s="8">
        <v>246.7</v>
      </c>
    </row>
    <row r="104" spans="1:8" ht="56.25">
      <c r="A104" s="7" t="s">
        <v>884</v>
      </c>
      <c r="B104" s="8">
        <v>5</v>
      </c>
      <c r="C104" s="8" t="s">
        <v>419</v>
      </c>
      <c r="D104" s="68"/>
      <c r="E104" s="68"/>
      <c r="F104" s="68">
        <v>11031</v>
      </c>
      <c r="G104" s="8" t="s">
        <v>265</v>
      </c>
      <c r="H104" s="8">
        <v>201.8</v>
      </c>
    </row>
    <row r="105" spans="1:8" ht="45">
      <c r="A105" s="7" t="s">
        <v>883</v>
      </c>
      <c r="B105" s="8">
        <v>3</v>
      </c>
      <c r="C105" s="8" t="s">
        <v>420</v>
      </c>
      <c r="D105" s="70"/>
      <c r="E105" s="71"/>
      <c r="F105" s="72">
        <v>7104</v>
      </c>
      <c r="G105" s="8" t="s">
        <v>266</v>
      </c>
      <c r="H105" s="8">
        <v>131</v>
      </c>
    </row>
    <row r="106" spans="1:8" ht="56.25">
      <c r="A106" s="7" t="s">
        <v>885</v>
      </c>
      <c r="B106" s="8">
        <v>5</v>
      </c>
      <c r="C106" s="8" t="s">
        <v>421</v>
      </c>
      <c r="D106" s="68"/>
      <c r="E106" s="68"/>
      <c r="F106" s="68">
        <v>9536</v>
      </c>
      <c r="G106" s="8" t="s">
        <v>255</v>
      </c>
      <c r="H106" s="8">
        <v>177.6</v>
      </c>
    </row>
    <row r="107" spans="1:8" ht="33.75">
      <c r="A107" s="7" t="s">
        <v>887</v>
      </c>
      <c r="B107" s="8">
        <v>3</v>
      </c>
      <c r="C107" s="8" t="s">
        <v>422</v>
      </c>
      <c r="D107" s="70"/>
      <c r="E107" s="71"/>
      <c r="F107" s="72">
        <v>4960</v>
      </c>
      <c r="G107" s="8" t="s">
        <v>105</v>
      </c>
      <c r="H107" s="8">
        <v>96.2</v>
      </c>
    </row>
    <row r="108" spans="1:8" ht="22.5">
      <c r="A108" s="7" t="s">
        <v>886</v>
      </c>
      <c r="B108" s="8">
        <v>2</v>
      </c>
      <c r="C108" s="8" t="s">
        <v>423</v>
      </c>
      <c r="D108" s="68"/>
      <c r="E108" s="68"/>
      <c r="F108" s="68">
        <v>3992</v>
      </c>
      <c r="G108" s="8" t="s">
        <v>146</v>
      </c>
      <c r="H108" s="8">
        <v>75</v>
      </c>
    </row>
    <row r="109" spans="1:8" ht="12.75">
      <c r="A109" s="7" t="s">
        <v>267</v>
      </c>
      <c r="B109" s="8">
        <v>1</v>
      </c>
      <c r="C109" s="8" t="s">
        <v>268</v>
      </c>
      <c r="D109" s="70"/>
      <c r="E109" s="71"/>
      <c r="F109" s="72">
        <v>439</v>
      </c>
      <c r="G109" s="8" t="s">
        <v>102</v>
      </c>
      <c r="H109" s="8">
        <v>6.27</v>
      </c>
    </row>
    <row r="110" spans="1:8" ht="12.75">
      <c r="A110" s="7" t="s">
        <v>269</v>
      </c>
      <c r="B110" s="8">
        <v>1</v>
      </c>
      <c r="C110" s="8" t="s">
        <v>270</v>
      </c>
      <c r="D110" s="68"/>
      <c r="E110" s="68"/>
      <c r="F110" s="68">
        <v>600</v>
      </c>
      <c r="G110" s="8" t="s">
        <v>102</v>
      </c>
      <c r="H110" s="8">
        <v>8.2</v>
      </c>
    </row>
    <row r="111" spans="1:8" ht="12.75">
      <c r="A111" s="7" t="s">
        <v>271</v>
      </c>
      <c r="B111" s="8">
        <v>1</v>
      </c>
      <c r="C111" s="8" t="s">
        <v>272</v>
      </c>
      <c r="D111" s="70"/>
      <c r="E111" s="71"/>
      <c r="F111" s="72">
        <v>403</v>
      </c>
      <c r="G111" s="8" t="s">
        <v>102</v>
      </c>
      <c r="H111" s="8">
        <v>7.22</v>
      </c>
    </row>
    <row r="112" spans="1:8" ht="12.75">
      <c r="A112" s="7" t="s">
        <v>273</v>
      </c>
      <c r="B112" s="8">
        <v>1</v>
      </c>
      <c r="C112" s="8" t="s">
        <v>274</v>
      </c>
      <c r="D112" s="68"/>
      <c r="E112" s="68"/>
      <c r="F112" s="68">
        <v>668</v>
      </c>
      <c r="G112" s="8" t="s">
        <v>102</v>
      </c>
      <c r="H112" s="8">
        <v>5.95</v>
      </c>
    </row>
    <row r="113" spans="1:8" ht="12.75">
      <c r="A113" s="7" t="s">
        <v>275</v>
      </c>
      <c r="B113" s="8">
        <v>1</v>
      </c>
      <c r="C113" s="8" t="s">
        <v>424</v>
      </c>
      <c r="D113" s="70"/>
      <c r="E113" s="71"/>
      <c r="F113" s="72">
        <v>365</v>
      </c>
      <c r="G113" s="8" t="s">
        <v>102</v>
      </c>
      <c r="H113" s="8">
        <v>7.08</v>
      </c>
    </row>
    <row r="114" spans="1:8" ht="12.75">
      <c r="A114" s="7" t="s">
        <v>276</v>
      </c>
      <c r="B114" s="8">
        <v>1</v>
      </c>
      <c r="C114" s="8" t="s">
        <v>268</v>
      </c>
      <c r="D114" s="68"/>
      <c r="E114" s="68"/>
      <c r="F114" s="68">
        <v>821</v>
      </c>
      <c r="G114" s="8" t="s">
        <v>102</v>
      </c>
      <c r="H114" s="8">
        <v>15.26</v>
      </c>
    </row>
    <row r="115" spans="1:8" ht="12.75">
      <c r="A115" s="7" t="s">
        <v>277</v>
      </c>
      <c r="B115" s="8">
        <v>1</v>
      </c>
      <c r="C115" s="8" t="s">
        <v>278</v>
      </c>
      <c r="D115" s="70"/>
      <c r="E115" s="71"/>
      <c r="F115" s="72">
        <v>1258</v>
      </c>
      <c r="G115" s="8" t="s">
        <v>102</v>
      </c>
      <c r="H115" s="8">
        <v>22.78</v>
      </c>
    </row>
    <row r="116" spans="1:8" ht="12.75">
      <c r="A116" s="7" t="s">
        <v>279</v>
      </c>
      <c r="B116" s="8">
        <v>1</v>
      </c>
      <c r="C116" s="8" t="s">
        <v>387</v>
      </c>
      <c r="D116" s="68"/>
      <c r="E116" s="68"/>
      <c r="F116" s="68">
        <v>2283</v>
      </c>
      <c r="G116" s="8" t="s">
        <v>146</v>
      </c>
      <c r="H116" s="8">
        <v>49.6</v>
      </c>
    </row>
    <row r="117" spans="1:8" ht="12.75">
      <c r="A117" s="7" t="s">
        <v>280</v>
      </c>
      <c r="B117" s="8">
        <v>1</v>
      </c>
      <c r="C117" s="8" t="s">
        <v>388</v>
      </c>
      <c r="D117" s="70"/>
      <c r="E117" s="71"/>
      <c r="F117" s="72">
        <v>1196</v>
      </c>
      <c r="G117" s="8" t="s">
        <v>146</v>
      </c>
      <c r="H117" s="8">
        <v>26.8</v>
      </c>
    </row>
    <row r="118" spans="1:8" ht="15.75">
      <c r="A118" s="395" t="s">
        <v>281</v>
      </c>
      <c r="B118" s="400"/>
      <c r="C118" s="400"/>
      <c r="D118" s="401"/>
      <c r="E118" s="401"/>
      <c r="F118" s="401"/>
      <c r="G118" s="400"/>
      <c r="H118" s="402"/>
    </row>
    <row r="119" spans="1:8" ht="12.75">
      <c r="A119" s="7" t="s">
        <v>290</v>
      </c>
      <c r="B119" s="8">
        <v>1</v>
      </c>
      <c r="C119" s="46" t="s">
        <v>432</v>
      </c>
      <c r="D119" s="70"/>
      <c r="E119" s="71"/>
      <c r="F119" s="72">
        <v>20945</v>
      </c>
      <c r="G119" s="127" t="s">
        <v>255</v>
      </c>
      <c r="H119" s="8">
        <v>182</v>
      </c>
    </row>
    <row r="120" spans="1:8" ht="25.5">
      <c r="A120" s="7" t="s">
        <v>933</v>
      </c>
      <c r="B120" s="8">
        <v>1</v>
      </c>
      <c r="C120" s="46" t="s">
        <v>425</v>
      </c>
      <c r="D120" s="70">
        <v>6613</v>
      </c>
      <c r="E120" s="71" t="s">
        <v>916</v>
      </c>
      <c r="F120" s="72">
        <v>6199</v>
      </c>
      <c r="G120" s="127" t="s">
        <v>216</v>
      </c>
      <c r="H120" s="8" t="s">
        <v>784</v>
      </c>
    </row>
    <row r="121" spans="1:8" ht="25.5">
      <c r="A121" s="7" t="s">
        <v>932</v>
      </c>
      <c r="B121" s="8">
        <v>2</v>
      </c>
      <c r="C121" s="46" t="s">
        <v>934</v>
      </c>
      <c r="D121" s="70">
        <v>7348</v>
      </c>
      <c r="E121" s="71" t="s">
        <v>916</v>
      </c>
      <c r="F121" s="72">
        <v>7102</v>
      </c>
      <c r="G121" s="127" t="s">
        <v>283</v>
      </c>
      <c r="H121" s="8" t="s">
        <v>286</v>
      </c>
    </row>
    <row r="122" spans="1:8" ht="25.5">
      <c r="A122" s="7" t="s">
        <v>935</v>
      </c>
      <c r="B122" s="8">
        <v>1</v>
      </c>
      <c r="C122" s="46" t="s">
        <v>426</v>
      </c>
      <c r="D122" s="70"/>
      <c r="E122" s="71"/>
      <c r="F122" s="72">
        <v>3555</v>
      </c>
      <c r="G122" s="127" t="s">
        <v>282</v>
      </c>
      <c r="H122" s="8">
        <v>93.4</v>
      </c>
    </row>
    <row r="123" spans="1:8" ht="12.75">
      <c r="A123" s="7" t="s">
        <v>284</v>
      </c>
      <c r="B123" s="8">
        <v>1</v>
      </c>
      <c r="C123" s="46" t="s">
        <v>426</v>
      </c>
      <c r="D123" s="70">
        <v>4079</v>
      </c>
      <c r="E123" s="71" t="s">
        <v>916</v>
      </c>
      <c r="F123" s="72">
        <v>3498</v>
      </c>
      <c r="G123" s="127" t="s">
        <v>216</v>
      </c>
      <c r="H123" s="8" t="s">
        <v>784</v>
      </c>
    </row>
    <row r="124" spans="1:8" ht="12.75">
      <c r="A124" s="7" t="s">
        <v>285</v>
      </c>
      <c r="B124" s="8">
        <v>1</v>
      </c>
      <c r="C124" s="46" t="s">
        <v>427</v>
      </c>
      <c r="D124" s="70">
        <v>5679</v>
      </c>
      <c r="E124" s="71" t="s">
        <v>916</v>
      </c>
      <c r="F124" s="72">
        <v>5290</v>
      </c>
      <c r="G124" s="127" t="s">
        <v>283</v>
      </c>
      <c r="H124" s="8" t="s">
        <v>286</v>
      </c>
    </row>
    <row r="125" spans="1:8" ht="12.75">
      <c r="A125" s="7" t="s">
        <v>99</v>
      </c>
      <c r="B125" s="8">
        <v>1</v>
      </c>
      <c r="C125" s="46" t="s">
        <v>428</v>
      </c>
      <c r="D125" s="70"/>
      <c r="E125" s="71"/>
      <c r="F125" s="72">
        <v>7384</v>
      </c>
      <c r="G125" s="127" t="s">
        <v>230</v>
      </c>
      <c r="H125" s="8">
        <v>181</v>
      </c>
    </row>
    <row r="126" spans="1:8" ht="25.5">
      <c r="A126" s="7" t="s">
        <v>936</v>
      </c>
      <c r="B126" s="8">
        <v>1</v>
      </c>
      <c r="C126" s="46" t="s">
        <v>429</v>
      </c>
      <c r="D126" s="70">
        <v>10075</v>
      </c>
      <c r="E126" s="71" t="s">
        <v>916</v>
      </c>
      <c r="F126" s="72">
        <v>7317</v>
      </c>
      <c r="G126" s="127" t="s">
        <v>287</v>
      </c>
      <c r="H126" s="8" t="s">
        <v>938</v>
      </c>
    </row>
    <row r="127" spans="1:8" ht="25.5">
      <c r="A127" s="7" t="s">
        <v>937</v>
      </c>
      <c r="B127" s="8">
        <v>1</v>
      </c>
      <c r="C127" s="46" t="s">
        <v>430</v>
      </c>
      <c r="D127" s="77">
        <v>10271</v>
      </c>
      <c r="E127" s="78" t="s">
        <v>916</v>
      </c>
      <c r="F127" s="79">
        <v>8182</v>
      </c>
      <c r="G127" s="127" t="s">
        <v>288</v>
      </c>
      <c r="H127" s="8" t="s">
        <v>939</v>
      </c>
    </row>
    <row r="128" spans="1:8" ht="25.5">
      <c r="A128" s="7" t="s">
        <v>941</v>
      </c>
      <c r="B128" s="8">
        <v>1</v>
      </c>
      <c r="C128" s="46" t="s">
        <v>431</v>
      </c>
      <c r="D128" s="70">
        <v>12795</v>
      </c>
      <c r="E128" s="71" t="s">
        <v>916</v>
      </c>
      <c r="F128" s="72">
        <v>9927</v>
      </c>
      <c r="G128" s="127" t="s">
        <v>289</v>
      </c>
      <c r="H128" s="8" t="s">
        <v>940</v>
      </c>
    </row>
    <row r="129" spans="1:8" ht="38.25">
      <c r="A129" s="22" t="s">
        <v>983</v>
      </c>
      <c r="B129" s="8">
        <v>1</v>
      </c>
      <c r="C129" s="130" t="s">
        <v>984</v>
      </c>
      <c r="D129" s="483" t="s">
        <v>985</v>
      </c>
      <c r="E129" s="484"/>
      <c r="F129" s="485"/>
      <c r="G129" s="8" t="s">
        <v>255</v>
      </c>
      <c r="H129" s="127" t="s">
        <v>365</v>
      </c>
    </row>
    <row r="130" spans="1:8" ht="15.75">
      <c r="A130" s="395" t="s">
        <v>291</v>
      </c>
      <c r="B130" s="396"/>
      <c r="C130" s="396"/>
      <c r="D130" s="397"/>
      <c r="E130" s="397"/>
      <c r="F130" s="397"/>
      <c r="G130" s="396"/>
      <c r="H130" s="398"/>
    </row>
    <row r="131" spans="1:8" ht="25.5">
      <c r="A131" s="7" t="s">
        <v>837</v>
      </c>
      <c r="B131" s="8">
        <v>1</v>
      </c>
      <c r="C131" s="46" t="s">
        <v>433</v>
      </c>
      <c r="D131" s="70">
        <v>1231</v>
      </c>
      <c r="E131" s="71" t="s">
        <v>916</v>
      </c>
      <c r="F131" s="72">
        <v>1533</v>
      </c>
      <c r="G131" s="127" t="s">
        <v>292</v>
      </c>
      <c r="H131" s="8" t="s">
        <v>785</v>
      </c>
    </row>
    <row r="132" spans="1:8" ht="25.5">
      <c r="A132" s="7" t="s">
        <v>838</v>
      </c>
      <c r="B132" s="8">
        <v>1</v>
      </c>
      <c r="C132" s="46" t="s">
        <v>434</v>
      </c>
      <c r="D132" s="70">
        <v>1302</v>
      </c>
      <c r="E132" s="71" t="s">
        <v>916</v>
      </c>
      <c r="F132" s="72">
        <v>1558</v>
      </c>
      <c r="G132" s="127" t="s">
        <v>292</v>
      </c>
      <c r="H132" s="8" t="s">
        <v>786</v>
      </c>
    </row>
    <row r="133" spans="1:8" ht="25.5">
      <c r="A133" s="7" t="s">
        <v>839</v>
      </c>
      <c r="B133" s="8">
        <v>1</v>
      </c>
      <c r="C133" s="46" t="s">
        <v>435</v>
      </c>
      <c r="D133" s="70">
        <v>1373</v>
      </c>
      <c r="E133" s="71" t="s">
        <v>916</v>
      </c>
      <c r="F133" s="72">
        <v>1626</v>
      </c>
      <c r="G133" s="127" t="s">
        <v>292</v>
      </c>
      <c r="H133" s="8" t="s">
        <v>787</v>
      </c>
    </row>
    <row r="134" spans="1:8" ht="25.5">
      <c r="A134" s="7" t="s">
        <v>840</v>
      </c>
      <c r="B134" s="8">
        <v>1</v>
      </c>
      <c r="C134" s="46" t="s">
        <v>436</v>
      </c>
      <c r="D134" s="70">
        <v>1799</v>
      </c>
      <c r="E134" s="71" t="s">
        <v>916</v>
      </c>
      <c r="F134" s="72">
        <v>2065</v>
      </c>
      <c r="G134" s="127" t="s">
        <v>292</v>
      </c>
      <c r="H134" s="8" t="s">
        <v>788</v>
      </c>
    </row>
    <row r="135" spans="1:8" ht="25.5">
      <c r="A135" s="7" t="s">
        <v>841</v>
      </c>
      <c r="B135" s="8">
        <v>1</v>
      </c>
      <c r="C135" s="46" t="s">
        <v>437</v>
      </c>
      <c r="D135" s="70">
        <v>1940</v>
      </c>
      <c r="E135" s="71" t="s">
        <v>916</v>
      </c>
      <c r="F135" s="72">
        <v>2188</v>
      </c>
      <c r="G135" s="127" t="s">
        <v>292</v>
      </c>
      <c r="H135" s="8" t="s">
        <v>789</v>
      </c>
    </row>
    <row r="136" spans="1:8" ht="25.5">
      <c r="A136" s="7" t="s">
        <v>842</v>
      </c>
      <c r="B136" s="8">
        <v>1</v>
      </c>
      <c r="C136" s="46" t="s">
        <v>438</v>
      </c>
      <c r="D136" s="70">
        <v>2201</v>
      </c>
      <c r="E136" s="71" t="s">
        <v>916</v>
      </c>
      <c r="F136" s="72">
        <v>2435</v>
      </c>
      <c r="G136" s="127" t="s">
        <v>292</v>
      </c>
      <c r="H136" s="8" t="s">
        <v>790</v>
      </c>
    </row>
    <row r="137" spans="1:8" ht="25.5">
      <c r="A137" s="7" t="s">
        <v>843</v>
      </c>
      <c r="B137" s="8">
        <v>1</v>
      </c>
      <c r="C137" s="46" t="s">
        <v>439</v>
      </c>
      <c r="D137" s="70">
        <v>2336</v>
      </c>
      <c r="E137" s="71" t="s">
        <v>916</v>
      </c>
      <c r="F137" s="72">
        <v>2528</v>
      </c>
      <c r="G137" s="127" t="s">
        <v>292</v>
      </c>
      <c r="H137" s="8" t="s">
        <v>293</v>
      </c>
    </row>
    <row r="138" spans="1:8" ht="25.5">
      <c r="A138" s="7" t="s">
        <v>830</v>
      </c>
      <c r="B138" s="8">
        <v>1</v>
      </c>
      <c r="C138" s="46" t="s">
        <v>793</v>
      </c>
      <c r="D138" s="70">
        <v>1186</v>
      </c>
      <c r="E138" s="71" t="s">
        <v>916</v>
      </c>
      <c r="F138" s="72">
        <v>1511</v>
      </c>
      <c r="G138" s="127" t="s">
        <v>292</v>
      </c>
      <c r="H138" s="8" t="s">
        <v>294</v>
      </c>
    </row>
    <row r="139" spans="1:8" ht="25.5">
      <c r="A139" s="7" t="s">
        <v>831</v>
      </c>
      <c r="B139" s="8">
        <v>1</v>
      </c>
      <c r="C139" s="46" t="s">
        <v>794</v>
      </c>
      <c r="D139" s="70">
        <v>1260</v>
      </c>
      <c r="E139" s="71" t="s">
        <v>916</v>
      </c>
      <c r="F139" s="72">
        <v>1582</v>
      </c>
      <c r="G139" s="127" t="s">
        <v>292</v>
      </c>
      <c r="H139" s="8" t="s">
        <v>295</v>
      </c>
    </row>
    <row r="140" spans="1:8" ht="25.5">
      <c r="A140" s="7" t="s">
        <v>832</v>
      </c>
      <c r="B140" s="8">
        <v>1</v>
      </c>
      <c r="C140" s="46" t="s">
        <v>795</v>
      </c>
      <c r="D140" s="70">
        <v>1333</v>
      </c>
      <c r="E140" s="71" t="s">
        <v>916</v>
      </c>
      <c r="F140" s="72">
        <v>1653</v>
      </c>
      <c r="G140" s="127" t="s">
        <v>292</v>
      </c>
      <c r="H140" s="8" t="s">
        <v>296</v>
      </c>
    </row>
    <row r="141" spans="1:8" ht="25.5">
      <c r="A141" s="7" t="s">
        <v>833</v>
      </c>
      <c r="B141" s="8">
        <v>1</v>
      </c>
      <c r="C141" s="46" t="s">
        <v>796</v>
      </c>
      <c r="D141" s="70">
        <v>1785</v>
      </c>
      <c r="E141" s="71" t="s">
        <v>916</v>
      </c>
      <c r="F141" s="72">
        <v>2166</v>
      </c>
      <c r="G141" s="127" t="s">
        <v>292</v>
      </c>
      <c r="H141" s="8" t="s">
        <v>297</v>
      </c>
    </row>
    <row r="142" spans="1:8" ht="25.5">
      <c r="A142" s="7" t="s">
        <v>834</v>
      </c>
      <c r="B142" s="8">
        <v>1</v>
      </c>
      <c r="C142" s="46" t="s">
        <v>797</v>
      </c>
      <c r="D142" s="70">
        <v>1940</v>
      </c>
      <c r="E142" s="71" t="s">
        <v>916</v>
      </c>
      <c r="F142" s="72">
        <v>2323</v>
      </c>
      <c r="G142" s="127" t="s">
        <v>292</v>
      </c>
      <c r="H142" s="8" t="s">
        <v>298</v>
      </c>
    </row>
    <row r="143" spans="1:8" ht="25.5">
      <c r="A143" s="7" t="s">
        <v>835</v>
      </c>
      <c r="B143" s="8">
        <v>1</v>
      </c>
      <c r="C143" s="46" t="s">
        <v>798</v>
      </c>
      <c r="D143" s="70">
        <v>2088</v>
      </c>
      <c r="E143" s="71" t="s">
        <v>916</v>
      </c>
      <c r="F143" s="72">
        <v>2471</v>
      </c>
      <c r="G143" s="127" t="s">
        <v>292</v>
      </c>
      <c r="H143" s="8" t="s">
        <v>299</v>
      </c>
    </row>
    <row r="144" spans="1:8" ht="25.5">
      <c r="A144" s="7" t="s">
        <v>836</v>
      </c>
      <c r="B144" s="8">
        <v>1</v>
      </c>
      <c r="C144" s="46" t="s">
        <v>799</v>
      </c>
      <c r="D144" s="77">
        <v>2250</v>
      </c>
      <c r="E144" s="78" t="s">
        <v>916</v>
      </c>
      <c r="F144" s="79">
        <v>2620</v>
      </c>
      <c r="G144" s="127" t="s">
        <v>292</v>
      </c>
      <c r="H144" s="8" t="s">
        <v>300</v>
      </c>
    </row>
    <row r="145" spans="1:8" ht="25.5">
      <c r="A145" s="7" t="s">
        <v>844</v>
      </c>
      <c r="B145" s="8">
        <v>1</v>
      </c>
      <c r="C145" s="46" t="s">
        <v>440</v>
      </c>
      <c r="D145" s="70"/>
      <c r="E145" s="71"/>
      <c r="F145" s="72">
        <v>2223</v>
      </c>
      <c r="G145" s="127" t="s">
        <v>220</v>
      </c>
      <c r="H145" s="8">
        <v>48</v>
      </c>
    </row>
    <row r="146" spans="1:8" ht="25.5">
      <c r="A146" s="7" t="s">
        <v>845</v>
      </c>
      <c r="B146" s="8">
        <v>1</v>
      </c>
      <c r="C146" s="46" t="s">
        <v>441</v>
      </c>
      <c r="D146" s="70"/>
      <c r="E146" s="71"/>
      <c r="F146" s="72">
        <v>2314</v>
      </c>
      <c r="G146" s="127" t="s">
        <v>220</v>
      </c>
      <c r="H146" s="8">
        <v>51</v>
      </c>
    </row>
    <row r="147" spans="1:8" ht="25.5">
      <c r="A147" s="7" t="s">
        <v>846</v>
      </c>
      <c r="B147" s="8">
        <v>1</v>
      </c>
      <c r="C147" s="46" t="s">
        <v>442</v>
      </c>
      <c r="D147" s="70"/>
      <c r="E147" s="71"/>
      <c r="F147" s="72">
        <v>2402</v>
      </c>
      <c r="G147" s="127" t="s">
        <v>220</v>
      </c>
      <c r="H147" s="8">
        <v>57</v>
      </c>
    </row>
    <row r="148" spans="1:8" ht="25.5">
      <c r="A148" s="7" t="s">
        <v>847</v>
      </c>
      <c r="B148" s="8">
        <v>1</v>
      </c>
      <c r="C148" s="46" t="s">
        <v>443</v>
      </c>
      <c r="D148" s="70"/>
      <c r="E148" s="71"/>
      <c r="F148" s="72">
        <v>2891</v>
      </c>
      <c r="G148" s="127" t="s">
        <v>220</v>
      </c>
      <c r="H148" s="8">
        <v>69</v>
      </c>
    </row>
    <row r="149" spans="1:8" ht="25.5">
      <c r="A149" s="7" t="s">
        <v>848</v>
      </c>
      <c r="B149" s="8">
        <v>1</v>
      </c>
      <c r="C149" s="46" t="s">
        <v>446</v>
      </c>
      <c r="D149" s="70"/>
      <c r="E149" s="71"/>
      <c r="F149" s="72">
        <v>3070</v>
      </c>
      <c r="G149" s="127" t="s">
        <v>220</v>
      </c>
      <c r="H149" s="8">
        <v>73</v>
      </c>
    </row>
    <row r="150" spans="1:8" ht="25.5">
      <c r="A150" s="7" t="s">
        <v>849</v>
      </c>
      <c r="B150" s="8">
        <v>1</v>
      </c>
      <c r="C150" s="46" t="s">
        <v>444</v>
      </c>
      <c r="D150" s="70"/>
      <c r="E150" s="71"/>
      <c r="F150" s="72">
        <v>3238</v>
      </c>
      <c r="G150" s="127" t="s">
        <v>220</v>
      </c>
      <c r="H150" s="8">
        <v>79</v>
      </c>
    </row>
    <row r="151" spans="1:8" ht="25.5">
      <c r="A151" s="7" t="s">
        <v>850</v>
      </c>
      <c r="B151" s="8">
        <v>1</v>
      </c>
      <c r="C151" s="46" t="s">
        <v>445</v>
      </c>
      <c r="D151" s="70"/>
      <c r="E151" s="71"/>
      <c r="F151" s="72">
        <v>3548</v>
      </c>
      <c r="G151" s="127" t="s">
        <v>220</v>
      </c>
      <c r="H151" s="8">
        <v>85</v>
      </c>
    </row>
    <row r="152" spans="1:8" ht="25.5">
      <c r="A152" s="7" t="s">
        <v>866</v>
      </c>
      <c r="B152" s="8">
        <v>1</v>
      </c>
      <c r="C152" s="46" t="s">
        <v>800</v>
      </c>
      <c r="D152" s="70">
        <v>5283</v>
      </c>
      <c r="E152" s="71" t="s">
        <v>916</v>
      </c>
      <c r="F152" s="72">
        <v>5729</v>
      </c>
      <c r="G152" s="127" t="s">
        <v>220</v>
      </c>
      <c r="H152" s="8" t="s">
        <v>867</v>
      </c>
    </row>
    <row r="153" spans="1:8" ht="38.25">
      <c r="A153" s="7" t="s">
        <v>873</v>
      </c>
      <c r="B153" s="8">
        <v>1</v>
      </c>
      <c r="C153" s="46" t="s">
        <v>801</v>
      </c>
      <c r="D153" s="70">
        <v>3708</v>
      </c>
      <c r="E153" s="71" t="s">
        <v>916</v>
      </c>
      <c r="F153" s="72">
        <v>4450</v>
      </c>
      <c r="G153" s="127" t="s">
        <v>871</v>
      </c>
      <c r="H153" s="8" t="s">
        <v>872</v>
      </c>
    </row>
    <row r="154" spans="1:8" ht="25.5">
      <c r="A154" s="7" t="s">
        <v>851</v>
      </c>
      <c r="B154" s="8">
        <v>1</v>
      </c>
      <c r="C154" s="46" t="s">
        <v>447</v>
      </c>
      <c r="D154" s="70"/>
      <c r="E154" s="71"/>
      <c r="F154" s="72">
        <v>3378</v>
      </c>
      <c r="G154" s="127" t="s">
        <v>105</v>
      </c>
      <c r="H154" s="8">
        <v>70</v>
      </c>
    </row>
    <row r="155" spans="1:8" ht="12.75">
      <c r="A155" s="7" t="s">
        <v>384</v>
      </c>
      <c r="B155" s="8">
        <v>1</v>
      </c>
      <c r="C155" s="46" t="s">
        <v>385</v>
      </c>
      <c r="D155" s="70"/>
      <c r="E155" s="71"/>
      <c r="F155" s="72">
        <v>2875</v>
      </c>
      <c r="G155" s="127" t="s">
        <v>105</v>
      </c>
      <c r="H155" s="8">
        <v>75</v>
      </c>
    </row>
    <row r="156" spans="1:8" ht="25.5">
      <c r="A156" s="22" t="s">
        <v>986</v>
      </c>
      <c r="B156" s="8">
        <v>1</v>
      </c>
      <c r="C156" s="130" t="s">
        <v>989</v>
      </c>
      <c r="D156" s="70">
        <v>5545</v>
      </c>
      <c r="E156" s="71" t="s">
        <v>916</v>
      </c>
      <c r="F156" s="72">
        <v>5816</v>
      </c>
      <c r="G156" s="127" t="s">
        <v>220</v>
      </c>
      <c r="H156" s="127" t="s">
        <v>366</v>
      </c>
    </row>
    <row r="157" spans="1:8" ht="25.5">
      <c r="A157" s="22" t="s">
        <v>987</v>
      </c>
      <c r="B157" s="8">
        <v>1</v>
      </c>
      <c r="C157" s="130" t="s">
        <v>989</v>
      </c>
      <c r="D157" s="70">
        <v>5795</v>
      </c>
      <c r="E157" s="71" t="s">
        <v>916</v>
      </c>
      <c r="F157" s="72">
        <v>6061</v>
      </c>
      <c r="G157" s="8"/>
      <c r="H157" s="127"/>
    </row>
    <row r="158" spans="1:8" ht="25.5">
      <c r="A158" s="22" t="s">
        <v>988</v>
      </c>
      <c r="B158" s="8">
        <v>1</v>
      </c>
      <c r="C158" s="130" t="s">
        <v>989</v>
      </c>
      <c r="D158" s="70">
        <v>6185</v>
      </c>
      <c r="E158" s="71" t="s">
        <v>916</v>
      </c>
      <c r="F158" s="72">
        <v>6456</v>
      </c>
      <c r="G158" s="8"/>
      <c r="H158" s="127"/>
    </row>
    <row r="159" spans="1:8" ht="25.5">
      <c r="A159" s="22" t="s">
        <v>990</v>
      </c>
      <c r="B159" s="8">
        <v>1</v>
      </c>
      <c r="C159" s="130" t="s">
        <v>989</v>
      </c>
      <c r="D159" s="70">
        <v>5525</v>
      </c>
      <c r="E159" s="71" t="s">
        <v>916</v>
      </c>
      <c r="F159" s="72">
        <v>5776</v>
      </c>
      <c r="G159" s="8"/>
      <c r="H159" s="127"/>
    </row>
    <row r="160" spans="1:8" ht="25.5">
      <c r="A160" s="22" t="s">
        <v>991</v>
      </c>
      <c r="B160" s="8">
        <v>1</v>
      </c>
      <c r="C160" s="130" t="s">
        <v>989</v>
      </c>
      <c r="D160" s="70">
        <v>5915</v>
      </c>
      <c r="E160" s="71" t="s">
        <v>916</v>
      </c>
      <c r="F160" s="72">
        <v>6166</v>
      </c>
      <c r="G160" s="8"/>
      <c r="H160" s="127"/>
    </row>
    <row r="161" spans="1:8" ht="15.75">
      <c r="A161" s="395" t="s">
        <v>147</v>
      </c>
      <c r="B161" s="396"/>
      <c r="C161" s="396"/>
      <c r="D161" s="397"/>
      <c r="E161" s="397"/>
      <c r="F161" s="397"/>
      <c r="G161" s="396"/>
      <c r="H161" s="398"/>
    </row>
    <row r="162" spans="1:8" ht="12.75">
      <c r="A162" s="7" t="s">
        <v>301</v>
      </c>
      <c r="B162" s="46">
        <v>1</v>
      </c>
      <c r="C162" s="8" t="s">
        <v>448</v>
      </c>
      <c r="D162" s="70"/>
      <c r="E162" s="71"/>
      <c r="F162" s="72">
        <v>793</v>
      </c>
      <c r="G162" s="8">
        <v>1</v>
      </c>
      <c r="H162" s="127">
        <v>5.23</v>
      </c>
    </row>
    <row r="163" spans="1:8" ht="12.75">
      <c r="A163" s="7" t="s">
        <v>302</v>
      </c>
      <c r="B163" s="46">
        <v>1</v>
      </c>
      <c r="C163" s="8" t="s">
        <v>303</v>
      </c>
      <c r="D163" s="68"/>
      <c r="E163" s="68"/>
      <c r="F163" s="68">
        <v>1053</v>
      </c>
      <c r="G163" s="8">
        <v>1</v>
      </c>
      <c r="H163" s="127">
        <v>7.73</v>
      </c>
    </row>
    <row r="164" spans="1:8" ht="12.75">
      <c r="A164" s="7" t="s">
        <v>304</v>
      </c>
      <c r="B164" s="46">
        <v>1</v>
      </c>
      <c r="C164" s="8" t="s">
        <v>303</v>
      </c>
      <c r="D164" s="70"/>
      <c r="E164" s="71"/>
      <c r="F164" s="72">
        <v>923</v>
      </c>
      <c r="G164" s="8">
        <v>1</v>
      </c>
      <c r="H164" s="127">
        <v>6.73</v>
      </c>
    </row>
    <row r="165" spans="1:8" ht="12.75">
      <c r="A165" s="7" t="s">
        <v>305</v>
      </c>
      <c r="B165" s="46">
        <v>1</v>
      </c>
      <c r="C165" s="8" t="s">
        <v>306</v>
      </c>
      <c r="D165" s="70"/>
      <c r="E165" s="71"/>
      <c r="F165" s="72">
        <v>858</v>
      </c>
      <c r="G165" s="8">
        <v>1</v>
      </c>
      <c r="H165" s="127">
        <v>3.76</v>
      </c>
    </row>
    <row r="169" spans="1:3" ht="12.75">
      <c r="A169" s="20"/>
      <c r="C169" s="20"/>
    </row>
  </sheetData>
  <sheetProtection/>
  <mergeCells count="19">
    <mergeCell ref="A130:H130"/>
    <mergeCell ref="A161:H161"/>
    <mergeCell ref="D129:F129"/>
    <mergeCell ref="A10:A11"/>
    <mergeCell ref="B10:B11"/>
    <mergeCell ref="A26:H26"/>
    <mergeCell ref="A44:H44"/>
    <mergeCell ref="A74:H74"/>
    <mergeCell ref="A96:H96"/>
    <mergeCell ref="A118:H118"/>
    <mergeCell ref="C10:C11"/>
    <mergeCell ref="A12:H12"/>
    <mergeCell ref="D10:F11"/>
    <mergeCell ref="G10:G11"/>
    <mergeCell ref="H10:H11"/>
    <mergeCell ref="A6:H6"/>
    <mergeCell ref="A7:H7"/>
    <mergeCell ref="A8:H8"/>
    <mergeCell ref="A9:H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2"/>
  <rowBreaks count="4" manualBreakCount="4">
    <brk id="38" max="7" man="1"/>
    <brk id="50" max="7" man="1"/>
    <brk id="95" max="7" man="1"/>
    <brk id="131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H169"/>
  <sheetViews>
    <sheetView zoomScaleSheetLayoutView="100" zoomScalePageLayoutView="0" workbookViewId="0" topLeftCell="A52">
      <selection activeCell="C66" sqref="C66:C73"/>
    </sheetView>
  </sheetViews>
  <sheetFormatPr defaultColWidth="9.00390625" defaultRowHeight="12.75"/>
  <cols>
    <col min="1" max="1" width="28.00390625" style="21" customWidth="1"/>
    <col min="2" max="2" width="5.00390625" style="20" customWidth="1"/>
    <col min="3" max="3" width="35.25390625" style="23" customWidth="1"/>
    <col min="4" max="4" width="8.75390625" style="21" bestFit="1" customWidth="1"/>
    <col min="5" max="5" width="2.00390625" style="21" bestFit="1" customWidth="1"/>
    <col min="6" max="6" width="8.75390625" style="21" bestFit="1" customWidth="1"/>
    <col min="7" max="7" width="13.125" style="21" customWidth="1"/>
    <col min="8" max="8" width="6.75390625" style="21" bestFit="1" customWidth="1"/>
    <col min="9" max="16384" width="9.125" style="20" customWidth="1"/>
  </cols>
  <sheetData>
    <row r="6" spans="1:8" ht="58.5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06" t="s">
        <v>184</v>
      </c>
      <c r="B7" s="406"/>
      <c r="C7" s="406"/>
      <c r="D7" s="406"/>
      <c r="E7" s="406"/>
      <c r="F7" s="406"/>
      <c r="G7" s="406"/>
      <c r="H7" s="406"/>
    </row>
    <row r="8" spans="1:8" ht="13.5">
      <c r="A8" s="407" t="s">
        <v>954</v>
      </c>
      <c r="B8" s="407"/>
      <c r="C8" s="407"/>
      <c r="D8" s="407"/>
      <c r="E8" s="407"/>
      <c r="F8" s="407"/>
      <c r="G8" s="407"/>
      <c r="H8" s="407"/>
    </row>
    <row r="9" spans="1:8" ht="19.5">
      <c r="A9" s="408" t="s">
        <v>185</v>
      </c>
      <c r="B9" s="408"/>
      <c r="C9" s="408"/>
      <c r="D9" s="408"/>
      <c r="E9" s="408"/>
      <c r="F9" s="408"/>
      <c r="G9" s="408"/>
      <c r="H9" s="408"/>
    </row>
    <row r="10" spans="1:8" s="21" customFormat="1" ht="12.75">
      <c r="A10" s="399" t="s">
        <v>24</v>
      </c>
      <c r="B10" s="409" t="s">
        <v>25</v>
      </c>
      <c r="C10" s="403" t="s">
        <v>186</v>
      </c>
      <c r="D10" s="411" t="s">
        <v>26</v>
      </c>
      <c r="E10" s="412"/>
      <c r="F10" s="413"/>
      <c r="G10" s="409" t="s">
        <v>27</v>
      </c>
      <c r="H10" s="409" t="s">
        <v>28</v>
      </c>
    </row>
    <row r="11" spans="1:8" s="21" customFormat="1" ht="12.75">
      <c r="A11" s="399"/>
      <c r="B11" s="410"/>
      <c r="C11" s="403"/>
      <c r="D11" s="414"/>
      <c r="E11" s="415"/>
      <c r="F11" s="416"/>
      <c r="G11" s="410"/>
      <c r="H11" s="410"/>
    </row>
    <row r="12" spans="1:8" ht="15.75">
      <c r="A12" s="395" t="s">
        <v>30</v>
      </c>
      <c r="B12" s="396"/>
      <c r="C12" s="396"/>
      <c r="D12" s="404"/>
      <c r="E12" s="404"/>
      <c r="F12" s="404"/>
      <c r="G12" s="396"/>
      <c r="H12" s="398"/>
    </row>
    <row r="13" spans="1:8" ht="25.5">
      <c r="A13" s="7" t="str">
        <f>'лдсп 01.05.12'!A13</f>
        <v>Кухонный гарнитур ОЛИМПИЯ </v>
      </c>
      <c r="B13" s="9">
        <f>'лдсп 01.05.12'!B13</f>
        <v>6</v>
      </c>
      <c r="C13" s="46" t="str">
        <f>'лдсп 01.05.12'!C13</f>
        <v>1500*600*2100</v>
      </c>
      <c r="D13" s="93"/>
      <c r="E13" s="84"/>
      <c r="F13" s="80">
        <f>'лдсп 01.05.12'!F13*1.05</f>
        <v>7565.25</v>
      </c>
      <c r="G13" s="47" t="s">
        <v>32</v>
      </c>
      <c r="H13" s="9">
        <v>125</v>
      </c>
    </row>
    <row r="14" spans="1:8" ht="25.5">
      <c r="A14" s="7" t="str">
        <f>'лдсп 01.05.12'!A14</f>
        <v>Кухонный гарнитур ОЛИМПИЯ-2</v>
      </c>
      <c r="B14" s="9">
        <f>'лдсп 01.05.12'!B14</f>
        <v>6</v>
      </c>
      <c r="C14" s="46" t="str">
        <f>'лдсп 01.05.12'!C14</f>
        <v>2000*600*2100</v>
      </c>
      <c r="D14" s="93"/>
      <c r="E14" s="84"/>
      <c r="F14" s="80">
        <f>'лдсп 01.05.12'!F14*1.05</f>
        <v>8837.85</v>
      </c>
      <c r="G14" s="47" t="s">
        <v>34</v>
      </c>
      <c r="H14" s="9">
        <v>151</v>
      </c>
    </row>
    <row r="15" spans="1:8" ht="25.5">
      <c r="A15" s="7" t="str">
        <f>'лдсп 01.05.12'!A15</f>
        <v>Кухонный гарнитур     ОЛИМПИЯ-8/2</v>
      </c>
      <c r="B15" s="9">
        <f>'лдсп 01.05.12'!B15</f>
        <v>6</v>
      </c>
      <c r="C15" s="46" t="str">
        <f>'лдсп 01.05.12'!C15</f>
        <v>2000*600*2100</v>
      </c>
      <c r="D15" s="93"/>
      <c r="E15" s="84"/>
      <c r="F15" s="80">
        <f>'лдсп 01.05.12'!F15*1.05</f>
        <v>13951.35</v>
      </c>
      <c r="G15" s="47" t="s">
        <v>32</v>
      </c>
      <c r="H15" s="9">
        <v>171</v>
      </c>
    </row>
    <row r="16" spans="1:8" ht="25.5">
      <c r="A16" s="7" t="str">
        <f>'лдсп 01.05.12'!A16</f>
        <v>Кухонный гарнитур     ОЛИМПИЯ-5 (СОЮЗ-2)</v>
      </c>
      <c r="B16" s="9"/>
      <c r="C16" s="46" t="str">
        <f>'лдсп 01.05.12'!C16</f>
        <v>2400*290/600*600/825</v>
      </c>
      <c r="D16" s="93"/>
      <c r="E16" s="84"/>
      <c r="F16" s="80">
        <f>'лдсп 01.05.12'!F16*1.05</f>
        <v>8520.75</v>
      </c>
      <c r="G16" s="47"/>
      <c r="H16" s="9"/>
    </row>
    <row r="17" spans="1:8" ht="38.25">
      <c r="A17" s="7" t="str">
        <f>'лдсп 01.05.12'!A17</f>
        <v>Кухонный гарнитур     ОЛИМПИЯ-15 (СОЮЗ-1) накл/кругл.мойка</v>
      </c>
      <c r="B17" s="9"/>
      <c r="C17" s="46" t="str">
        <f>'лдсп 01.05.12'!C17</f>
        <v>2400*290/600*600/825</v>
      </c>
      <c r="D17" s="93">
        <f>'лдсп 01.05.12'!D17*1.05</f>
        <v>8667.75</v>
      </c>
      <c r="E17" s="93" t="str">
        <f>'лдсп 01.05.12'!E17</f>
        <v>/</v>
      </c>
      <c r="F17" s="80">
        <f>'лдсп 01.05.12'!F17*1.05</f>
        <v>9324</v>
      </c>
      <c r="G17" s="47"/>
      <c r="H17" s="9"/>
    </row>
    <row r="18" spans="1:8" ht="25.5">
      <c r="A18" s="7" t="str">
        <f>'лдсп 01.05.12'!A18</f>
        <v>Кухонный гарнитур     ОЛИМПИЯ-14 (СОЮЗ-1/2)</v>
      </c>
      <c r="B18" s="9"/>
      <c r="C18" s="46" t="str">
        <f>'лдсп 01.05.12'!C18</f>
        <v>2400*290/600*600/826</v>
      </c>
      <c r="D18" s="93">
        <f>'лдсп 01.05.12'!D18*1.05</f>
        <v>8263.5</v>
      </c>
      <c r="E18" s="93" t="str">
        <f>'лдсп 01.05.12'!E18</f>
        <v>/</v>
      </c>
      <c r="F18" s="80">
        <f>'лдсп 01.05.12'!F18*1.05</f>
        <v>7371</v>
      </c>
      <c r="G18" s="47"/>
      <c r="H18" s="9"/>
    </row>
    <row r="19" spans="1:8" ht="25.5">
      <c r="A19" s="7" t="str">
        <f>'лдсп 01.05.12'!A19</f>
        <v>Угловой кухонный гарнитур ОЛИМПИЯ-8</v>
      </c>
      <c r="B19" s="9">
        <f>'лдсп 01.05.12'!B19</f>
        <v>13</v>
      </c>
      <c r="C19" s="46" t="str">
        <f>'лдсп 01.05.12'!C19</f>
        <v>1300/3000*600*2100</v>
      </c>
      <c r="D19" s="93"/>
      <c r="E19" s="84"/>
      <c r="F19" s="80">
        <f>'лдсп 01.05.12'!F19*1.05</f>
        <v>19601.4</v>
      </c>
      <c r="G19" s="47" t="s">
        <v>187</v>
      </c>
      <c r="H19" s="9">
        <v>290.2</v>
      </c>
    </row>
    <row r="20" spans="1:8" ht="12.75">
      <c r="A20" s="7" t="str">
        <f>'лдсп 01.05.12'!A20</f>
        <v>Кухонный уголок</v>
      </c>
      <c r="B20" s="9">
        <f>'лдсп 01.05.12'!B20</f>
        <v>4</v>
      </c>
      <c r="C20" s="46" t="str">
        <f>'лдсп 01.05.12'!C20</f>
        <v>Угл. диван, стол кух.,табурет- 2шт</v>
      </c>
      <c r="D20" s="93"/>
      <c r="E20" s="84"/>
      <c r="F20" s="80">
        <f>'лдсп 01.05.12'!F20*1.05</f>
        <v>4504.5</v>
      </c>
      <c r="G20" s="47" t="s">
        <v>190</v>
      </c>
      <c r="H20" s="9">
        <v>65</v>
      </c>
    </row>
    <row r="21" spans="1:8" ht="25.5">
      <c r="A21" s="7" t="str">
        <f>'лдсп 01.05.12'!A21</f>
        <v>Угловой диван  от кухонного уголка </v>
      </c>
      <c r="B21" s="9">
        <f>'лдсп 01.05.12'!B21</f>
        <v>1</v>
      </c>
      <c r="C21" s="46" t="str">
        <f>'лдсп 01.05.12'!C21</f>
        <v>1500*1000*800</v>
      </c>
      <c r="D21" s="93"/>
      <c r="E21" s="84"/>
      <c r="F21" s="80">
        <f>'лдсп 01.05.12'!F21*1.05</f>
        <v>2941.05</v>
      </c>
      <c r="G21" s="47" t="s">
        <v>146</v>
      </c>
      <c r="H21" s="9">
        <v>42</v>
      </c>
    </row>
    <row r="22" spans="1:8" ht="12.75">
      <c r="A22" s="7" t="str">
        <f>'лдсп 01.05.12'!A22</f>
        <v>Стол кухонный</v>
      </c>
      <c r="B22" s="9">
        <f>'лдсп 01.05.12'!B22</f>
        <v>1</v>
      </c>
      <c r="C22" s="46" t="str">
        <f>'лдсп 01.05.12'!C22</f>
        <v>1000*605*  750</v>
      </c>
      <c r="D22" s="93"/>
      <c r="E22" s="84"/>
      <c r="F22" s="80">
        <f>'лдсп 01.05.12'!F22*1.05</f>
        <v>914.5500000000001</v>
      </c>
      <c r="G22" s="47" t="s">
        <v>102</v>
      </c>
      <c r="H22" s="9">
        <v>17</v>
      </c>
    </row>
    <row r="23" spans="1:8" ht="12.75">
      <c r="A23" s="7" t="str">
        <f>'лдсп 01.05.12'!A23</f>
        <v>Табурет</v>
      </c>
      <c r="B23" s="9">
        <f>'лдсп 01.05.12'!B23</f>
        <v>1</v>
      </c>
      <c r="C23" s="46" t="str">
        <f>'лдсп 01.05.12'!C23</f>
        <v>320  *320*  445</v>
      </c>
      <c r="D23" s="93"/>
      <c r="E23" s="84"/>
      <c r="F23" s="80">
        <f>'лдсп 01.05.12'!F23*1.05</f>
        <v>266.7</v>
      </c>
      <c r="G23" s="47" t="s">
        <v>102</v>
      </c>
      <c r="H23" s="9">
        <v>5</v>
      </c>
    </row>
    <row r="24" spans="1:8" ht="12.75">
      <c r="A24" s="7" t="str">
        <f>'лдсп 01.05.12'!A24</f>
        <v>Табурет мягкий</v>
      </c>
      <c r="B24" s="9">
        <f>'лдсп 01.05.12'!B24</f>
        <v>1</v>
      </c>
      <c r="C24" s="46" t="str">
        <f>'лдсп 01.05.12'!C24</f>
        <v>320  *320*  445</v>
      </c>
      <c r="D24" s="93"/>
      <c r="E24" s="84"/>
      <c r="F24" s="80">
        <f>'лдсп 01.05.12'!F24*1.05</f>
        <v>325.5</v>
      </c>
      <c r="G24" s="47" t="s">
        <v>102</v>
      </c>
      <c r="H24" s="9">
        <v>5</v>
      </c>
    </row>
    <row r="25" spans="1:8" ht="12.75">
      <c r="A25" s="7" t="str">
        <f>'лдсп 01.05.12'!A25</f>
        <v>Буфет</v>
      </c>
      <c r="B25" s="9">
        <f>'лдсп 01.05.12'!B25</f>
        <v>1</v>
      </c>
      <c r="C25" s="46" t="str">
        <f>'лдсп 01.05.12'!C25</f>
        <v>800*600*2100</v>
      </c>
      <c r="D25" s="93"/>
      <c r="E25" s="84"/>
      <c r="F25" s="80">
        <f>'лдсп 01.05.12'!F25*1.05</f>
        <v>4349.1</v>
      </c>
      <c r="G25" s="47" t="s">
        <v>199</v>
      </c>
      <c r="H25" s="9">
        <v>82</v>
      </c>
    </row>
    <row r="26" spans="1:8" ht="15.75">
      <c r="A26" s="395" t="s">
        <v>41</v>
      </c>
      <c r="B26" s="396"/>
      <c r="C26" s="396"/>
      <c r="D26" s="397"/>
      <c r="E26" s="397"/>
      <c r="F26" s="397"/>
      <c r="G26" s="396"/>
      <c r="H26" s="398"/>
    </row>
    <row r="27" spans="1:8" ht="67.5">
      <c r="A27" s="7" t="s">
        <v>908</v>
      </c>
      <c r="B27" s="9">
        <v>10</v>
      </c>
      <c r="C27" s="46" t="s">
        <v>200</v>
      </c>
      <c r="D27" s="82">
        <f>'лдсп 01.05.12'!D27*1.05</f>
        <v>32153.100000000002</v>
      </c>
      <c r="E27" s="85" t="s">
        <v>916</v>
      </c>
      <c r="F27" s="81">
        <f>'лдсп 01.05.12'!F27*1.05</f>
        <v>32309.550000000003</v>
      </c>
      <c r="G27" s="47" t="s">
        <v>201</v>
      </c>
      <c r="H27" s="9" t="s">
        <v>827</v>
      </c>
    </row>
    <row r="28" spans="1:8" ht="33.75">
      <c r="A28" s="7" t="s">
        <v>909</v>
      </c>
      <c r="B28" s="9">
        <v>6</v>
      </c>
      <c r="C28" s="46" t="s">
        <v>202</v>
      </c>
      <c r="D28" s="82">
        <f>'лдсп 01.05.12'!D28*1.05</f>
        <v>17951.850000000002</v>
      </c>
      <c r="E28" s="85" t="s">
        <v>916</v>
      </c>
      <c r="F28" s="81">
        <f>'лдсп 01.05.12'!F28*1.05</f>
        <v>18107.25</v>
      </c>
      <c r="G28" s="47" t="s">
        <v>203</v>
      </c>
      <c r="H28" s="9" t="s">
        <v>828</v>
      </c>
    </row>
    <row r="29" spans="1:8" ht="33.75">
      <c r="A29" s="7" t="s">
        <v>910</v>
      </c>
      <c r="B29" s="9">
        <v>6</v>
      </c>
      <c r="C29" s="46" t="s">
        <v>204</v>
      </c>
      <c r="D29" s="82">
        <f>'лдсп 01.05.12'!D29*1.05</f>
        <v>16609.95</v>
      </c>
      <c r="E29" s="85" t="s">
        <v>916</v>
      </c>
      <c r="F29" s="81">
        <f>'лдсп 01.05.12'!F29*1.05</f>
        <v>16482.9</v>
      </c>
      <c r="G29" s="47" t="s">
        <v>203</v>
      </c>
      <c r="H29" s="9" t="s">
        <v>829</v>
      </c>
    </row>
    <row r="30" spans="1:8" ht="12.75">
      <c r="A30" s="7" t="s">
        <v>205</v>
      </c>
      <c r="B30" s="9">
        <v>1</v>
      </c>
      <c r="C30" s="8" t="s">
        <v>206</v>
      </c>
      <c r="D30" s="82"/>
      <c r="E30" s="84"/>
      <c r="F30" s="81">
        <f>'лдсп 01.05.12'!F30*1.05</f>
        <v>2471.7000000000003</v>
      </c>
      <c r="G30" s="9" t="s">
        <v>207</v>
      </c>
      <c r="H30" s="9">
        <v>41</v>
      </c>
    </row>
    <row r="31" spans="1:8" ht="25.5">
      <c r="A31" s="7" t="s">
        <v>853</v>
      </c>
      <c r="B31" s="9">
        <v>1</v>
      </c>
      <c r="C31" s="8" t="s">
        <v>854</v>
      </c>
      <c r="D31" s="82">
        <f>'лдсп 01.05.12'!D31*1.05</f>
        <v>2440.2000000000003</v>
      </c>
      <c r="E31" s="84" t="s">
        <v>918</v>
      </c>
      <c r="F31" s="81">
        <f>'лдсп 01.05.12'!F31*1.05</f>
        <v>687.75</v>
      </c>
      <c r="G31" s="9" t="s">
        <v>115</v>
      </c>
      <c r="H31" s="9" t="s">
        <v>855</v>
      </c>
    </row>
    <row r="32" spans="1:8" ht="12.75">
      <c r="A32" s="7" t="s">
        <v>852</v>
      </c>
      <c r="B32" s="9">
        <v>1</v>
      </c>
      <c r="C32" s="8" t="s">
        <v>394</v>
      </c>
      <c r="D32" s="83"/>
      <c r="E32" s="83"/>
      <c r="F32" s="81">
        <f>'лдсп 01.05.12'!F32*1.05</f>
        <v>2389.8</v>
      </c>
      <c r="G32" s="9" t="s">
        <v>207</v>
      </c>
      <c r="H32" s="9">
        <v>51</v>
      </c>
    </row>
    <row r="33" spans="1:8" ht="12.75">
      <c r="A33" s="7" t="s">
        <v>208</v>
      </c>
      <c r="B33" s="9">
        <v>1</v>
      </c>
      <c r="C33" s="8" t="s">
        <v>395</v>
      </c>
      <c r="D33" s="84"/>
      <c r="E33" s="84"/>
      <c r="F33" s="81">
        <f>'лдсп 01.05.12'!F33*1.05</f>
        <v>2699.55</v>
      </c>
      <c r="G33" s="9" t="s">
        <v>207</v>
      </c>
      <c r="H33" s="9">
        <v>49</v>
      </c>
    </row>
    <row r="34" spans="1:8" ht="12.75">
      <c r="A34" s="7" t="s">
        <v>209</v>
      </c>
      <c r="B34" s="9">
        <v>1</v>
      </c>
      <c r="C34" s="8" t="s">
        <v>396</v>
      </c>
      <c r="D34" s="83"/>
      <c r="E34" s="83"/>
      <c r="F34" s="81">
        <f>'лдсп 01.05.12'!F34*1.05</f>
        <v>2622.9</v>
      </c>
      <c r="G34" s="9" t="s">
        <v>207</v>
      </c>
      <c r="H34" s="9">
        <v>49</v>
      </c>
    </row>
    <row r="35" spans="1:8" ht="12.75">
      <c r="A35" s="7" t="s">
        <v>210</v>
      </c>
      <c r="B35" s="9">
        <v>1</v>
      </c>
      <c r="C35" s="8" t="s">
        <v>101</v>
      </c>
      <c r="D35" s="84"/>
      <c r="E35" s="84"/>
      <c r="F35" s="81">
        <f>'лдсп 01.05.12'!F35*1.05</f>
        <v>544.95</v>
      </c>
      <c r="G35" s="9" t="s">
        <v>102</v>
      </c>
      <c r="H35" s="9">
        <v>10</v>
      </c>
    </row>
    <row r="36" spans="1:8" ht="12.75">
      <c r="A36" s="7" t="s">
        <v>211</v>
      </c>
      <c r="B36" s="9">
        <v>1</v>
      </c>
      <c r="C36" s="8" t="s">
        <v>212</v>
      </c>
      <c r="D36" s="83"/>
      <c r="E36" s="83"/>
      <c r="F36" s="81">
        <f>'лдсп 01.05.12'!F36*1.05</f>
        <v>1272.6000000000001</v>
      </c>
      <c r="G36" s="9" t="s">
        <v>102</v>
      </c>
      <c r="H36" s="9">
        <v>17</v>
      </c>
    </row>
    <row r="37" spans="1:8" ht="12.75">
      <c r="A37" s="7" t="s">
        <v>213</v>
      </c>
      <c r="B37" s="9">
        <v>1</v>
      </c>
      <c r="C37" s="8" t="s">
        <v>397</v>
      </c>
      <c r="D37" s="84"/>
      <c r="E37" s="84"/>
      <c r="F37" s="81">
        <f>'лдсп 01.05.12'!F37*1.05</f>
        <v>1077.3</v>
      </c>
      <c r="G37" s="9" t="s">
        <v>102</v>
      </c>
      <c r="H37" s="9">
        <v>16</v>
      </c>
    </row>
    <row r="38" spans="1:8" ht="12.75">
      <c r="A38" s="7" t="s">
        <v>214</v>
      </c>
      <c r="B38" s="9">
        <v>1</v>
      </c>
      <c r="C38" s="8" t="s">
        <v>398</v>
      </c>
      <c r="D38" s="83"/>
      <c r="E38" s="83"/>
      <c r="F38" s="81">
        <f>'лдсп 01.05.12'!F38*1.05</f>
        <v>1596</v>
      </c>
      <c r="G38" s="9" t="s">
        <v>146</v>
      </c>
      <c r="H38" s="9">
        <v>28.2</v>
      </c>
    </row>
    <row r="39" spans="1:8" ht="12.75">
      <c r="A39" s="7" t="s">
        <v>215</v>
      </c>
      <c r="B39" s="9">
        <v>1</v>
      </c>
      <c r="C39" s="8" t="s">
        <v>399</v>
      </c>
      <c r="D39" s="84"/>
      <c r="E39" s="84"/>
      <c r="F39" s="81">
        <f>'лдсп 01.05.12'!F39*1.05</f>
        <v>1347.15</v>
      </c>
      <c r="G39" s="9" t="s">
        <v>102</v>
      </c>
      <c r="H39" s="9">
        <v>28.5</v>
      </c>
    </row>
    <row r="40" spans="1:8" ht="12.75">
      <c r="A40" s="7" t="s">
        <v>217</v>
      </c>
      <c r="B40" s="9">
        <v>1</v>
      </c>
      <c r="C40" s="8" t="s">
        <v>104</v>
      </c>
      <c r="D40" s="83"/>
      <c r="E40" s="83"/>
      <c r="F40" s="81">
        <f>'лдсп 01.05.12'!F40*1.05</f>
        <v>2725.8</v>
      </c>
      <c r="G40" s="9" t="s">
        <v>105</v>
      </c>
      <c r="H40" s="9">
        <v>56</v>
      </c>
    </row>
    <row r="41" spans="1:8" ht="12.75">
      <c r="A41" s="7" t="s">
        <v>218</v>
      </c>
      <c r="B41" s="9">
        <v>1</v>
      </c>
      <c r="C41" s="8" t="s">
        <v>219</v>
      </c>
      <c r="D41" s="84"/>
      <c r="E41" s="84"/>
      <c r="F41" s="81">
        <f>'лдсп 01.05.12'!F41*1.05</f>
        <v>3667.65</v>
      </c>
      <c r="G41" s="9" t="s">
        <v>220</v>
      </c>
      <c r="H41" s="9">
        <v>71</v>
      </c>
    </row>
    <row r="42" spans="1:8" ht="12.75">
      <c r="A42" s="7" t="s">
        <v>221</v>
      </c>
      <c r="B42" s="9">
        <v>1</v>
      </c>
      <c r="C42" s="8" t="s">
        <v>222</v>
      </c>
      <c r="D42" s="83"/>
      <c r="E42" s="83"/>
      <c r="F42" s="81">
        <f>'лдсп 01.05.12'!F42*1.05</f>
        <v>3859.8</v>
      </c>
      <c r="G42" s="9" t="s">
        <v>220</v>
      </c>
      <c r="H42" s="9">
        <v>66</v>
      </c>
    </row>
    <row r="43" spans="1:8" ht="12.75">
      <c r="A43" s="7" t="s">
        <v>223</v>
      </c>
      <c r="B43" s="9">
        <v>1</v>
      </c>
      <c r="C43" s="8" t="s">
        <v>224</v>
      </c>
      <c r="D43" s="84"/>
      <c r="E43" s="84"/>
      <c r="F43" s="81">
        <f>'лдсп 01.05.12'!F43*1.05</f>
        <v>3589.9500000000003</v>
      </c>
      <c r="G43" s="9" t="s">
        <v>225</v>
      </c>
      <c r="H43" s="9">
        <v>46</v>
      </c>
    </row>
    <row r="44" spans="1:8" ht="15.75">
      <c r="A44" s="395" t="s">
        <v>226</v>
      </c>
      <c r="B44" s="396"/>
      <c r="C44" s="396"/>
      <c r="D44" s="397"/>
      <c r="E44" s="397"/>
      <c r="F44" s="397"/>
      <c r="G44" s="396"/>
      <c r="H44" s="398"/>
    </row>
    <row r="45" spans="1:8" ht="12.75">
      <c r="A45" s="7" t="s">
        <v>818</v>
      </c>
      <c r="B45" s="9">
        <v>3</v>
      </c>
      <c r="C45" s="8" t="s">
        <v>402</v>
      </c>
      <c r="D45" s="84"/>
      <c r="E45" s="84"/>
      <c r="F45" s="84">
        <f>'лдсп 01.05.12'!F45*1.05</f>
        <v>10160.85</v>
      </c>
      <c r="G45" s="9" t="s">
        <v>227</v>
      </c>
      <c r="H45" s="9">
        <v>209</v>
      </c>
    </row>
    <row r="46" spans="1:8" ht="33.75">
      <c r="A46" s="7" t="s">
        <v>811</v>
      </c>
      <c r="B46" s="9">
        <v>4</v>
      </c>
      <c r="C46" s="8" t="s">
        <v>921</v>
      </c>
      <c r="D46" s="83"/>
      <c r="E46" s="83"/>
      <c r="F46" s="84">
        <f>'лдсп 01.05.12'!F46*1.05</f>
        <v>11340</v>
      </c>
      <c r="G46" s="9" t="s">
        <v>230</v>
      </c>
      <c r="H46" s="9">
        <v>167.1</v>
      </c>
    </row>
    <row r="47" spans="1:8" ht="33.75">
      <c r="A47" s="7" t="s">
        <v>812</v>
      </c>
      <c r="B47" s="9">
        <v>5</v>
      </c>
      <c r="C47" s="8" t="s">
        <v>920</v>
      </c>
      <c r="D47" s="93"/>
      <c r="E47" s="84"/>
      <c r="F47" s="84">
        <f>'лдсп 01.05.12'!F47*1.05</f>
        <v>8675.1</v>
      </c>
      <c r="G47" s="9" t="s">
        <v>230</v>
      </c>
      <c r="H47" s="9">
        <v>146.44</v>
      </c>
    </row>
    <row r="48" spans="1:8" ht="45">
      <c r="A48" s="7" t="s">
        <v>813</v>
      </c>
      <c r="B48" s="9">
        <v>8</v>
      </c>
      <c r="C48" s="8" t="s">
        <v>922</v>
      </c>
      <c r="D48" s="83"/>
      <c r="E48" s="83"/>
      <c r="F48" s="84">
        <f>'лдсп 01.05.12'!F48*1.05</f>
        <v>15762.6</v>
      </c>
      <c r="G48" s="9" t="s">
        <v>231</v>
      </c>
      <c r="H48" s="9">
        <v>243.1</v>
      </c>
    </row>
    <row r="49" spans="1:8" ht="12.75">
      <c r="A49" s="7" t="s">
        <v>810</v>
      </c>
      <c r="B49" s="9">
        <v>1</v>
      </c>
      <c r="C49" s="8" t="s">
        <v>645</v>
      </c>
      <c r="D49" s="93"/>
      <c r="E49" s="84"/>
      <c r="F49" s="84">
        <f>'лдсп 01.05.12'!F49*1.05</f>
        <v>3102.75</v>
      </c>
      <c r="G49" s="9" t="s">
        <v>102</v>
      </c>
      <c r="H49" s="9">
        <v>53.2</v>
      </c>
    </row>
    <row r="50" spans="1:8" ht="12.75">
      <c r="A50" s="7" t="s">
        <v>814</v>
      </c>
      <c r="B50" s="9">
        <v>3</v>
      </c>
      <c r="C50" s="8" t="s">
        <v>404</v>
      </c>
      <c r="D50" s="83"/>
      <c r="E50" s="83"/>
      <c r="F50" s="84">
        <f>'лдсп 01.05.12'!F50*1.05</f>
        <v>17652.600000000002</v>
      </c>
      <c r="G50" s="9" t="s">
        <v>232</v>
      </c>
      <c r="H50" s="9">
        <v>275</v>
      </c>
    </row>
    <row r="51" spans="1:8" ht="25.5">
      <c r="A51" s="7" t="s">
        <v>816</v>
      </c>
      <c r="B51" s="9">
        <v>1</v>
      </c>
      <c r="C51" s="8" t="s">
        <v>233</v>
      </c>
      <c r="D51" s="93"/>
      <c r="E51" s="84"/>
      <c r="F51" s="84">
        <f>'лдсп 01.05.12'!F51*1.05</f>
        <v>8763.300000000001</v>
      </c>
      <c r="G51" s="9" t="s">
        <v>234</v>
      </c>
      <c r="H51" s="9">
        <v>135.4</v>
      </c>
    </row>
    <row r="52" spans="1:8" ht="25.5">
      <c r="A52" s="7" t="s">
        <v>815</v>
      </c>
      <c r="B52" s="9">
        <v>2</v>
      </c>
      <c r="C52" s="8" t="s">
        <v>235</v>
      </c>
      <c r="D52" s="83"/>
      <c r="E52" s="83"/>
      <c r="F52" s="84">
        <f>'лдсп 01.05.12'!F52*1.05</f>
        <v>8848.35</v>
      </c>
      <c r="G52" s="9" t="s">
        <v>236</v>
      </c>
      <c r="H52" s="9">
        <v>140</v>
      </c>
    </row>
    <row r="53" spans="1:8" ht="25.5">
      <c r="A53" s="7" t="s">
        <v>817</v>
      </c>
      <c r="B53" s="9">
        <v>3</v>
      </c>
      <c r="C53" s="8" t="s">
        <v>405</v>
      </c>
      <c r="D53" s="93"/>
      <c r="E53" s="84"/>
      <c r="F53" s="84">
        <f>'лдсп 01.05.12'!F53*1.05</f>
        <v>13304.550000000001</v>
      </c>
      <c r="G53" s="9" t="s">
        <v>237</v>
      </c>
      <c r="H53" s="9">
        <v>220.5</v>
      </c>
    </row>
    <row r="54" spans="1:8" ht="25.5">
      <c r="A54" s="7" t="s">
        <v>957</v>
      </c>
      <c r="B54" s="9"/>
      <c r="C54" s="8" t="s">
        <v>958</v>
      </c>
      <c r="D54" s="93">
        <f>'лдсп 01.05.12'!D54*1.05</f>
        <v>14996.1</v>
      </c>
      <c r="E54" s="84" t="s">
        <v>916</v>
      </c>
      <c r="F54" s="80">
        <f>'лдсп 01.05.12'!F54*1.05</f>
        <v>11778.9</v>
      </c>
      <c r="G54" s="9"/>
      <c r="H54" s="9"/>
    </row>
    <row r="55" spans="1:8" ht="12.75">
      <c r="A55" s="7" t="s">
        <v>228</v>
      </c>
      <c r="B55" s="9">
        <v>1</v>
      </c>
      <c r="C55" s="8" t="s">
        <v>403</v>
      </c>
      <c r="D55" s="93"/>
      <c r="E55" s="83"/>
      <c r="F55" s="131">
        <f>'лдсп 01.05.12'!F55*1.05</f>
        <v>1337.7</v>
      </c>
      <c r="G55" s="9" t="s">
        <v>229</v>
      </c>
      <c r="H55" s="9">
        <v>22</v>
      </c>
    </row>
    <row r="56" spans="1:8" ht="12.75">
      <c r="A56" s="7" t="s">
        <v>901</v>
      </c>
      <c r="B56" s="9">
        <v>1</v>
      </c>
      <c r="C56" s="8" t="s">
        <v>406</v>
      </c>
      <c r="D56" s="93"/>
      <c r="E56" s="84"/>
      <c r="F56" s="84">
        <f>'лдсп 01.05.12'!F56*1.05</f>
        <v>1590.75</v>
      </c>
      <c r="G56" s="9" t="s">
        <v>102</v>
      </c>
      <c r="H56" s="9">
        <v>28</v>
      </c>
    </row>
    <row r="57" spans="1:8" ht="12.75">
      <c r="A57" s="7" t="s">
        <v>248</v>
      </c>
      <c r="B57" s="9">
        <v>1</v>
      </c>
      <c r="C57" s="8" t="s">
        <v>410</v>
      </c>
      <c r="D57" s="93"/>
      <c r="E57" s="83"/>
      <c r="F57" s="84">
        <f>'лдсп 01.05.12'!F57*1.05</f>
        <v>2631.3</v>
      </c>
      <c r="G57" s="9" t="s">
        <v>146</v>
      </c>
      <c r="H57" s="9">
        <v>53.3</v>
      </c>
    </row>
    <row r="58" spans="1:8" ht="12.75">
      <c r="A58" s="7" t="s">
        <v>238</v>
      </c>
      <c r="B58" s="9">
        <v>1</v>
      </c>
      <c r="C58" s="8" t="s">
        <v>407</v>
      </c>
      <c r="D58" s="93"/>
      <c r="E58" s="84"/>
      <c r="F58" s="84">
        <f>'лдсп 01.05.12'!F58*1.05</f>
        <v>648.9</v>
      </c>
      <c r="G58" s="9" t="s">
        <v>102</v>
      </c>
      <c r="H58" s="9">
        <v>21</v>
      </c>
    </row>
    <row r="59" spans="1:8" ht="12.75">
      <c r="A59" s="44" t="s">
        <v>914</v>
      </c>
      <c r="B59" s="42">
        <v>1</v>
      </c>
      <c r="C59" s="43" t="s">
        <v>915</v>
      </c>
      <c r="D59" s="93"/>
      <c r="E59" s="126"/>
      <c r="F59" s="84">
        <f>'лдсп 01.05.12'!F59*1.05</f>
        <v>1570.8</v>
      </c>
      <c r="G59" s="128" t="s">
        <v>102</v>
      </c>
      <c r="H59" s="25">
        <v>25.42</v>
      </c>
    </row>
    <row r="60" spans="1:8" ht="12.75">
      <c r="A60" s="7" t="s">
        <v>895</v>
      </c>
      <c r="B60" s="9">
        <v>1</v>
      </c>
      <c r="C60" s="8" t="s">
        <v>239</v>
      </c>
      <c r="D60" s="93"/>
      <c r="E60" s="84"/>
      <c r="F60" s="84">
        <f>'лдсп 01.05.12'!F60*1.05</f>
        <v>982.8000000000001</v>
      </c>
      <c r="G60" s="9" t="s">
        <v>102</v>
      </c>
      <c r="H60" s="9">
        <v>12.6</v>
      </c>
    </row>
    <row r="61" spans="1:8" ht="12.75">
      <c r="A61" s="7" t="s">
        <v>894</v>
      </c>
      <c r="B61" s="9">
        <v>1</v>
      </c>
      <c r="C61" s="8" t="s">
        <v>121</v>
      </c>
      <c r="D61" s="93"/>
      <c r="E61" s="84"/>
      <c r="F61" s="80">
        <f>'лдсп 01.05.12'!F61*1.05</f>
        <v>871.5</v>
      </c>
      <c r="G61" s="9" t="s">
        <v>102</v>
      </c>
      <c r="H61" s="9">
        <v>15</v>
      </c>
    </row>
    <row r="62" spans="1:8" ht="25.5" customHeight="1">
      <c r="A62" s="7" t="str">
        <f>'лдсп 01.05.12'!A62</f>
        <v>Стол журнальный №10 без/с кантом</v>
      </c>
      <c r="B62" s="9">
        <v>1</v>
      </c>
      <c r="C62" s="8" t="s">
        <v>1024</v>
      </c>
      <c r="D62" s="93">
        <f>'лдсп 01.05.12'!D62*1.05</f>
        <v>834.75</v>
      </c>
      <c r="E62" s="84" t="s">
        <v>916</v>
      </c>
      <c r="F62" s="80">
        <f>'лдсп 01.05.12'!F62*1.05</f>
        <v>882</v>
      </c>
      <c r="G62" s="9"/>
      <c r="H62" s="9"/>
    </row>
    <row r="63" spans="1:8" ht="12.75">
      <c r="A63" s="7" t="s">
        <v>979</v>
      </c>
      <c r="B63" s="9">
        <v>1</v>
      </c>
      <c r="C63" s="8" t="s">
        <v>980</v>
      </c>
      <c r="D63" s="93"/>
      <c r="E63" s="84"/>
      <c r="F63" s="84">
        <f>'лдсп 01.05.12'!F63*1.05</f>
        <v>609</v>
      </c>
      <c r="G63" s="9"/>
      <c r="H63" s="9"/>
    </row>
    <row r="64" spans="1:8" ht="12.75">
      <c r="A64" s="7" t="s">
        <v>981</v>
      </c>
      <c r="B64" s="9">
        <v>1</v>
      </c>
      <c r="C64" s="8" t="s">
        <v>982</v>
      </c>
      <c r="D64" s="93"/>
      <c r="E64" s="83"/>
      <c r="F64" s="84">
        <f>'лдсп 01.05.12'!F64*1.05</f>
        <v>1155</v>
      </c>
      <c r="G64" s="9"/>
      <c r="H64" s="9"/>
    </row>
    <row r="65" spans="1:8" ht="12.75">
      <c r="A65" s="7" t="s">
        <v>240</v>
      </c>
      <c r="B65" s="9">
        <v>1</v>
      </c>
      <c r="C65" s="8" t="s">
        <v>408</v>
      </c>
      <c r="D65" s="93"/>
      <c r="E65" s="84"/>
      <c r="F65" s="84">
        <f>'лдсп 01.05.12'!F65*1.05</f>
        <v>1635.9</v>
      </c>
      <c r="G65" s="9" t="s">
        <v>105</v>
      </c>
      <c r="H65" s="9">
        <v>43</v>
      </c>
    </row>
    <row r="66" spans="1:8" ht="12.75">
      <c r="A66" s="7" t="s">
        <v>971</v>
      </c>
      <c r="B66" s="9"/>
      <c r="C66" s="8" t="str">
        <f>'лдсп 01.05.12'!C66</f>
        <v>1500*316*1620</v>
      </c>
      <c r="D66" s="93"/>
      <c r="E66" s="84"/>
      <c r="F66" s="84">
        <f>'лдсп 01.05.12'!F66*1.05</f>
        <v>2625</v>
      </c>
      <c r="G66" s="9"/>
      <c r="H66" s="9"/>
    </row>
    <row r="67" spans="1:8" ht="12.75">
      <c r="A67" s="7" t="s">
        <v>340</v>
      </c>
      <c r="B67" s="9"/>
      <c r="C67" s="8" t="str">
        <f>'лдсп 01.05.12'!C67</f>
        <v>1500*316*1620</v>
      </c>
      <c r="D67" s="93"/>
      <c r="E67" s="84"/>
      <c r="F67" s="84">
        <f>'лдсп 01.05.12'!F67*1.05</f>
        <v>2719.5</v>
      </c>
      <c r="G67" s="9"/>
      <c r="H67" s="9"/>
    </row>
    <row r="68" spans="1:8" ht="25.5">
      <c r="A68" s="7" t="s">
        <v>973</v>
      </c>
      <c r="B68" s="9"/>
      <c r="C68" s="8" t="str">
        <f>'лдсп 01.05.12'!C68</f>
        <v>min816-max1500*300*1810</v>
      </c>
      <c r="D68" s="93"/>
      <c r="E68" s="84"/>
      <c r="F68" s="84">
        <f>'лдсп 01.05.12'!F68*1.05</f>
        <v>2320.5</v>
      </c>
      <c r="G68" s="9"/>
      <c r="H68" s="9"/>
    </row>
    <row r="69" spans="1:8" ht="25.5">
      <c r="A69" s="7" t="s">
        <v>342</v>
      </c>
      <c r="B69" s="9"/>
      <c r="C69" s="8" t="str">
        <f>'лдсп 01.05.12'!C69</f>
        <v>min816-max1500*300*1810</v>
      </c>
      <c r="D69" s="93"/>
      <c r="E69" s="84"/>
      <c r="F69" s="84">
        <f>'лдсп 01.05.12'!F69*1.05</f>
        <v>2136.75</v>
      </c>
      <c r="G69" s="9"/>
      <c r="H69" s="9"/>
    </row>
    <row r="70" spans="1:8" ht="25.5">
      <c r="A70" s="7" t="s">
        <v>975</v>
      </c>
      <c r="B70" s="9"/>
      <c r="C70" s="8" t="str">
        <f>'лдсп 01.05.12'!C70</f>
        <v>min1416-max2100*300*1810</v>
      </c>
      <c r="D70" s="93"/>
      <c r="E70" s="84"/>
      <c r="F70" s="84">
        <f>'лдсп 01.05.12'!F70*1.05</f>
        <v>4067.7000000000003</v>
      </c>
      <c r="G70" s="9"/>
      <c r="H70" s="9"/>
    </row>
    <row r="71" spans="1:8" ht="12.75">
      <c r="A71" s="7" t="s">
        <v>977</v>
      </c>
      <c r="B71" s="9">
        <v>1</v>
      </c>
      <c r="C71" s="8" t="str">
        <f>'лдсп 01.05.12'!C71</f>
        <v>416*416*2305</v>
      </c>
      <c r="D71" s="93"/>
      <c r="E71" s="84"/>
      <c r="F71" s="80">
        <f>'лдсп 01.05.12'!F71*1.05</f>
        <v>1459.5</v>
      </c>
      <c r="G71" s="9"/>
      <c r="H71" s="9"/>
    </row>
    <row r="72" spans="1:8" ht="12.75">
      <c r="A72" s="7" t="s">
        <v>241</v>
      </c>
      <c r="B72" s="9">
        <v>1</v>
      </c>
      <c r="C72" s="8" t="str">
        <f>'лдсп 01.05.12'!C72</f>
        <v>800*300*1805</v>
      </c>
      <c r="D72" s="83"/>
      <c r="E72" s="83"/>
      <c r="F72" s="131">
        <f>'лдсп 01.05.12'!F72*1.05</f>
        <v>1407</v>
      </c>
      <c r="G72" s="9" t="s">
        <v>146</v>
      </c>
      <c r="H72" s="9">
        <v>35</v>
      </c>
    </row>
    <row r="73" spans="1:8" ht="12.75">
      <c r="A73" s="7" t="s">
        <v>242</v>
      </c>
      <c r="B73" s="9">
        <v>1</v>
      </c>
      <c r="C73" s="8" t="str">
        <f>'лдсп 01.05.12'!C73</f>
        <v>830*400*2050</v>
      </c>
      <c r="D73" s="93"/>
      <c r="E73" s="84"/>
      <c r="F73" s="84">
        <f>'лдсп 01.05.12'!F73*1.05</f>
        <v>2866.5</v>
      </c>
      <c r="G73" s="9" t="s">
        <v>244</v>
      </c>
      <c r="H73" s="9">
        <v>48</v>
      </c>
    </row>
    <row r="74" spans="1:8" ht="15.75">
      <c r="A74" s="395" t="s">
        <v>245</v>
      </c>
      <c r="B74" s="396"/>
      <c r="C74" s="396"/>
      <c r="D74" s="397"/>
      <c r="E74" s="397"/>
      <c r="F74" s="397"/>
      <c r="G74" s="396"/>
      <c r="H74" s="398"/>
    </row>
    <row r="75" spans="1:8" ht="12.75">
      <c r="A75" s="7" t="s">
        <v>246</v>
      </c>
      <c r="B75" s="9">
        <v>1</v>
      </c>
      <c r="C75" s="8" t="s">
        <v>411</v>
      </c>
      <c r="D75" s="93"/>
      <c r="E75" s="84"/>
      <c r="F75" s="80">
        <f>'лдсп 01.05.12'!F75*1.05</f>
        <v>2375.1</v>
      </c>
      <c r="G75" s="9" t="s">
        <v>102</v>
      </c>
      <c r="H75" s="9">
        <v>52</v>
      </c>
    </row>
    <row r="76" spans="1:8" ht="12.75">
      <c r="A76" s="7" t="s">
        <v>247</v>
      </c>
      <c r="B76" s="9">
        <v>1</v>
      </c>
      <c r="C76" s="8" t="s">
        <v>412</v>
      </c>
      <c r="D76" s="83"/>
      <c r="E76" s="83"/>
      <c r="F76" s="80">
        <f>'лдсп 01.05.12'!F76*1.05</f>
        <v>2984.1</v>
      </c>
      <c r="G76" s="9" t="s">
        <v>146</v>
      </c>
      <c r="H76" s="9">
        <v>65.5</v>
      </c>
    </row>
    <row r="77" spans="1:8" ht="12.75">
      <c r="A77" s="7" t="s">
        <v>249</v>
      </c>
      <c r="B77" s="9">
        <v>1</v>
      </c>
      <c r="C77" s="8" t="s">
        <v>250</v>
      </c>
      <c r="D77" s="93">
        <f>'лдсп 01.05.12'!D77*1.05</f>
        <v>956.5500000000001</v>
      </c>
      <c r="E77" s="84" t="s">
        <v>916</v>
      </c>
      <c r="F77" s="80">
        <f>'лдсп 01.05.12'!F77*1.05</f>
        <v>1336.65</v>
      </c>
      <c r="G77" s="9" t="s">
        <v>102</v>
      </c>
      <c r="H77" s="9" t="s">
        <v>857</v>
      </c>
    </row>
    <row r="78" spans="1:8" ht="12.75">
      <c r="A78" s="7" t="s">
        <v>251</v>
      </c>
      <c r="B78" s="9">
        <v>1</v>
      </c>
      <c r="C78" s="8" t="s">
        <v>791</v>
      </c>
      <c r="D78" s="93"/>
      <c r="E78" s="83"/>
      <c r="F78" s="80">
        <f>'лдсп 01.05.12'!F78*1.05</f>
        <v>1701</v>
      </c>
      <c r="G78" s="9" t="s">
        <v>146</v>
      </c>
      <c r="H78" s="9">
        <v>39</v>
      </c>
    </row>
    <row r="79" spans="1:8" ht="12.75">
      <c r="A79" s="7" t="s">
        <v>252</v>
      </c>
      <c r="B79" s="9">
        <v>1</v>
      </c>
      <c r="C79" s="8" t="s">
        <v>410</v>
      </c>
      <c r="D79" s="93"/>
      <c r="E79" s="84"/>
      <c r="F79" s="80">
        <f>'лдсп 01.05.12'!F79*1.05</f>
        <v>1753.5</v>
      </c>
      <c r="G79" s="9" t="s">
        <v>102</v>
      </c>
      <c r="H79" s="9">
        <v>33</v>
      </c>
    </row>
    <row r="80" spans="1:8" ht="12.75">
      <c r="A80" s="7" t="s">
        <v>256</v>
      </c>
      <c r="B80" s="32">
        <v>3</v>
      </c>
      <c r="C80" s="8" t="s">
        <v>257</v>
      </c>
      <c r="D80" s="93"/>
      <c r="E80" s="83"/>
      <c r="F80" s="80">
        <f>'лдсп 01.05.12'!F80*1.05</f>
        <v>4063.5</v>
      </c>
      <c r="G80" s="9" t="s">
        <v>105</v>
      </c>
      <c r="H80" s="9">
        <v>82</v>
      </c>
    </row>
    <row r="81" spans="1:8" ht="39.75" customHeight="1">
      <c r="A81" s="7" t="s">
        <v>859</v>
      </c>
      <c r="B81" s="9">
        <v>7</v>
      </c>
      <c r="C81" s="8" t="s">
        <v>927</v>
      </c>
      <c r="D81" s="93"/>
      <c r="E81" s="84"/>
      <c r="F81" s="80">
        <f>'лдсп 01.05.12'!F81*1.05</f>
        <v>13069.35</v>
      </c>
      <c r="G81" s="9" t="s">
        <v>253</v>
      </c>
      <c r="H81" s="9">
        <v>251.55</v>
      </c>
    </row>
    <row r="82" spans="1:8" ht="25.5">
      <c r="A82" s="7" t="s">
        <v>865</v>
      </c>
      <c r="B82" s="9">
        <v>3</v>
      </c>
      <c r="C82" s="8" t="s">
        <v>254</v>
      </c>
      <c r="D82" s="93">
        <f>'лдсп 01.05.12'!D82*1.05</f>
        <v>8330.7</v>
      </c>
      <c r="E82" s="83" t="s">
        <v>916</v>
      </c>
      <c r="F82" s="80">
        <f>'лдсп 01.05.12'!F82*1.05</f>
        <v>8642.550000000001</v>
      </c>
      <c r="G82" s="9" t="s">
        <v>782</v>
      </c>
      <c r="H82" s="9" t="s">
        <v>783</v>
      </c>
    </row>
    <row r="83" spans="1:8" ht="12.75">
      <c r="A83" s="7" t="s">
        <v>869</v>
      </c>
      <c r="B83" s="9">
        <v>3</v>
      </c>
      <c r="C83" s="8" t="s">
        <v>413</v>
      </c>
      <c r="D83" s="93"/>
      <c r="E83" s="84"/>
      <c r="F83" s="80">
        <f>'лдсп 01.05.12'!F83*1.05</f>
        <v>9084.6</v>
      </c>
      <c r="G83" s="9" t="s">
        <v>230</v>
      </c>
      <c r="H83" s="9">
        <v>173.7</v>
      </c>
    </row>
    <row r="84" spans="1:8" ht="12.75">
      <c r="A84" s="7" t="s">
        <v>870</v>
      </c>
      <c r="B84" s="9">
        <v>3</v>
      </c>
      <c r="C84" s="8" t="s">
        <v>254</v>
      </c>
      <c r="D84" s="83"/>
      <c r="E84" s="83"/>
      <c r="F84" s="80">
        <f>'лдсп 01.05.12'!F84*1.05</f>
        <v>8338.050000000001</v>
      </c>
      <c r="G84" s="9" t="s">
        <v>255</v>
      </c>
      <c r="H84" s="9">
        <v>166.62</v>
      </c>
    </row>
    <row r="85" spans="1:8" ht="12.75">
      <c r="A85" s="7" t="s">
        <v>868</v>
      </c>
      <c r="B85" s="9">
        <v>4</v>
      </c>
      <c r="C85" s="8" t="s">
        <v>414</v>
      </c>
      <c r="D85" s="93"/>
      <c r="E85" s="84"/>
      <c r="F85" s="80">
        <f>'лдсп 01.05.12'!F85*1.05</f>
        <v>10725.75</v>
      </c>
      <c r="G85" s="9" t="s">
        <v>227</v>
      </c>
      <c r="H85" s="9">
        <v>235.2</v>
      </c>
    </row>
    <row r="86" spans="1:8" ht="12.75">
      <c r="A86" s="7" t="s">
        <v>959</v>
      </c>
      <c r="B86" s="9">
        <v>1</v>
      </c>
      <c r="C86" s="8" t="s">
        <v>960</v>
      </c>
      <c r="D86" s="93"/>
      <c r="E86" s="84"/>
      <c r="F86" s="80">
        <f>'лдсп 01.05.12'!F86*1.05</f>
        <v>441</v>
      </c>
      <c r="G86" s="9"/>
      <c r="H86" s="9"/>
    </row>
    <row r="87" spans="1:8" ht="12.75">
      <c r="A87" s="7" t="s">
        <v>961</v>
      </c>
      <c r="B87" s="9">
        <v>1</v>
      </c>
      <c r="C87" s="8" t="s">
        <v>966</v>
      </c>
      <c r="D87" s="93"/>
      <c r="E87" s="84"/>
      <c r="F87" s="80">
        <f>'лдсп 01.05.12'!F87*1.05</f>
        <v>302.40000000000003</v>
      </c>
      <c r="G87" s="9"/>
      <c r="H87" s="9"/>
    </row>
    <row r="88" spans="1:8" ht="12.75">
      <c r="A88" s="7" t="s">
        <v>962</v>
      </c>
      <c r="B88" s="9">
        <v>1</v>
      </c>
      <c r="C88" s="8" t="s">
        <v>967</v>
      </c>
      <c r="D88" s="93"/>
      <c r="E88" s="84"/>
      <c r="F88" s="80">
        <f>'лдсп 01.05.12'!F88*1.05</f>
        <v>443.1</v>
      </c>
      <c r="G88" s="9"/>
      <c r="H88" s="9"/>
    </row>
    <row r="89" spans="1:8" ht="12.75">
      <c r="A89" s="7" t="s">
        <v>963</v>
      </c>
      <c r="B89" s="9">
        <v>1</v>
      </c>
      <c r="C89" s="8" t="s">
        <v>968</v>
      </c>
      <c r="D89" s="93"/>
      <c r="E89" s="84"/>
      <c r="F89" s="80">
        <f>'лдсп 01.05.12'!F89*1.05</f>
        <v>328.65000000000003</v>
      </c>
      <c r="G89" s="9"/>
      <c r="H89" s="9"/>
    </row>
    <row r="90" spans="1:8" ht="12.75">
      <c r="A90" s="7" t="s">
        <v>964</v>
      </c>
      <c r="B90" s="9">
        <v>1</v>
      </c>
      <c r="C90" s="8" t="s">
        <v>969</v>
      </c>
      <c r="D90" s="93"/>
      <c r="E90" s="84"/>
      <c r="F90" s="80">
        <f>'лдсп 01.05.12'!F90*1.05</f>
        <v>448.35</v>
      </c>
      <c r="G90" s="9"/>
      <c r="H90" s="9"/>
    </row>
    <row r="91" spans="1:8" ht="12.75">
      <c r="A91" s="7" t="s">
        <v>965</v>
      </c>
      <c r="B91" s="9">
        <v>1</v>
      </c>
      <c r="C91" s="8" t="s">
        <v>970</v>
      </c>
      <c r="D91" s="93"/>
      <c r="E91" s="84"/>
      <c r="F91" s="80">
        <f>'лдсп 01.05.12'!F91*1.05</f>
        <v>273</v>
      </c>
      <c r="G91" s="9"/>
      <c r="H91" s="9"/>
    </row>
    <row r="92" spans="1:8" ht="12.75">
      <c r="A92" s="7" t="s">
        <v>345</v>
      </c>
      <c r="B92" s="9">
        <v>1</v>
      </c>
      <c r="C92" s="8" t="str">
        <f>'лдсп 01.05.12'!C92</f>
        <v>800*216*600</v>
      </c>
      <c r="D92" s="93"/>
      <c r="E92" s="84"/>
      <c r="F92" s="80">
        <f>'лдсп 01.05.12'!F92*1.05</f>
        <v>488.25</v>
      </c>
      <c r="G92" s="9"/>
      <c r="H92" s="9"/>
    </row>
    <row r="93" spans="1:8" ht="12.75">
      <c r="A93" s="7" t="s">
        <v>346</v>
      </c>
      <c r="B93" s="9">
        <v>1</v>
      </c>
      <c r="C93" s="8" t="str">
        <f>'лдсп 01.05.12'!C93</f>
        <v>600*216*600</v>
      </c>
      <c r="D93" s="93"/>
      <c r="E93" s="84"/>
      <c r="F93" s="80">
        <f>'лдсп 01.05.12'!F93*1.05</f>
        <v>330.75</v>
      </c>
      <c r="G93" s="9"/>
      <c r="H93" s="9"/>
    </row>
    <row r="94" spans="1:8" ht="12.75">
      <c r="A94" s="7" t="s">
        <v>347</v>
      </c>
      <c r="B94" s="9">
        <v>1</v>
      </c>
      <c r="C94" s="8" t="str">
        <f>'лдсп 01.05.12'!C94</f>
        <v>1400*216*266</v>
      </c>
      <c r="D94" s="93"/>
      <c r="E94" s="84"/>
      <c r="F94" s="80">
        <f>'лдсп 01.05.12'!F94*1.05</f>
        <v>493.5</v>
      </c>
      <c r="G94" s="9"/>
      <c r="H94" s="9"/>
    </row>
    <row r="95" spans="1:8" ht="12.75">
      <c r="A95" s="7" t="s">
        <v>348</v>
      </c>
      <c r="B95" s="9">
        <v>1</v>
      </c>
      <c r="C95" s="8" t="str">
        <f>'лдсп 01.05.12'!C95</f>
        <v>700*250*500</v>
      </c>
      <c r="D95" s="93"/>
      <c r="E95" s="84"/>
      <c r="F95" s="80">
        <f>'лдсп 01.05.12'!F95*1.05</f>
        <v>330.75</v>
      </c>
      <c r="G95" s="9"/>
      <c r="H95" s="9"/>
    </row>
    <row r="96" spans="1:8" ht="15.75">
      <c r="A96" s="395" t="s">
        <v>258</v>
      </c>
      <c r="B96" s="396"/>
      <c r="C96" s="396"/>
      <c r="D96" s="397"/>
      <c r="E96" s="397"/>
      <c r="F96" s="397"/>
      <c r="G96" s="396"/>
      <c r="H96" s="398"/>
    </row>
    <row r="97" spans="1:8" ht="12.75">
      <c r="A97" s="7" t="s">
        <v>415</v>
      </c>
      <c r="B97" s="9">
        <v>1</v>
      </c>
      <c r="C97" s="8" t="s">
        <v>416</v>
      </c>
      <c r="D97" s="70"/>
      <c r="E97" s="71"/>
      <c r="F97" s="72">
        <f>'лдсп 01.05.12'!F97*1.05</f>
        <v>3503.8500000000004</v>
      </c>
      <c r="G97" s="9" t="s">
        <v>105</v>
      </c>
      <c r="H97" s="9">
        <v>66</v>
      </c>
    </row>
    <row r="98" spans="1:8" ht="12.75">
      <c r="A98" s="7" t="s">
        <v>890</v>
      </c>
      <c r="B98" s="9">
        <v>1</v>
      </c>
      <c r="C98" s="8" t="s">
        <v>259</v>
      </c>
      <c r="D98" s="68"/>
      <c r="E98" s="68"/>
      <c r="F98" s="72">
        <f>'лдсп 01.05.12'!F98*1.05</f>
        <v>6994.05</v>
      </c>
      <c r="G98" s="9" t="s">
        <v>234</v>
      </c>
      <c r="H98" s="9">
        <v>102.5</v>
      </c>
    </row>
    <row r="99" spans="1:8" ht="12.75">
      <c r="A99" s="7" t="s">
        <v>889</v>
      </c>
      <c r="B99" s="9">
        <v>1</v>
      </c>
      <c r="C99" s="8" t="s">
        <v>152</v>
      </c>
      <c r="D99" s="70"/>
      <c r="E99" s="71"/>
      <c r="F99" s="72">
        <f>'лдсп 01.05.12'!F99*1.05</f>
        <v>3517.5</v>
      </c>
      <c r="G99" s="9" t="s">
        <v>105</v>
      </c>
      <c r="H99" s="9">
        <v>68.4</v>
      </c>
    </row>
    <row r="100" spans="1:8" ht="12.75">
      <c r="A100" s="7" t="s">
        <v>891</v>
      </c>
      <c r="B100" s="9">
        <v>1</v>
      </c>
      <c r="C100" s="8" t="s">
        <v>417</v>
      </c>
      <c r="D100" s="68">
        <f>'лдсп 01.05.12'!D100*1.05</f>
        <v>2710.05</v>
      </c>
      <c r="E100" s="68" t="s">
        <v>916</v>
      </c>
      <c r="F100" s="72">
        <f>'лдсп 01.05.12'!F100*1.05</f>
        <v>2261.7000000000003</v>
      </c>
      <c r="G100" s="9" t="s">
        <v>892</v>
      </c>
      <c r="H100" s="9" t="s">
        <v>893</v>
      </c>
    </row>
    <row r="101" spans="1:8" ht="12.75">
      <c r="A101" s="7" t="s">
        <v>260</v>
      </c>
      <c r="B101" s="9">
        <v>1</v>
      </c>
      <c r="C101" s="8" t="s">
        <v>792</v>
      </c>
      <c r="D101" s="70"/>
      <c r="E101" s="71"/>
      <c r="F101" s="72">
        <f>'лдсп 01.05.12'!F101*1.05</f>
        <v>7242.900000000001</v>
      </c>
      <c r="G101" s="9" t="s">
        <v>220</v>
      </c>
      <c r="H101" s="9">
        <v>129</v>
      </c>
    </row>
    <row r="102" spans="1:8" ht="12.75">
      <c r="A102" s="7" t="s">
        <v>261</v>
      </c>
      <c r="B102" s="9">
        <v>1</v>
      </c>
      <c r="C102" s="8" t="s">
        <v>262</v>
      </c>
      <c r="D102" s="68"/>
      <c r="E102" s="68"/>
      <c r="F102" s="72">
        <f>'лдсп 01.05.12'!F102*1.05</f>
        <v>7773.150000000001</v>
      </c>
      <c r="G102" s="9" t="s">
        <v>263</v>
      </c>
      <c r="H102" s="9">
        <v>152</v>
      </c>
    </row>
    <row r="103" spans="1:8" ht="56.25">
      <c r="A103" s="7" t="s">
        <v>882</v>
      </c>
      <c r="B103" s="9">
        <v>6</v>
      </c>
      <c r="C103" s="8" t="s">
        <v>418</v>
      </c>
      <c r="D103" s="70"/>
      <c r="E103" s="71"/>
      <c r="F103" s="72">
        <f>'лдсп 01.05.12'!F103*1.05</f>
        <v>13844.25</v>
      </c>
      <c r="G103" s="9" t="s">
        <v>264</v>
      </c>
      <c r="H103" s="9">
        <v>246.7</v>
      </c>
    </row>
    <row r="104" spans="1:8" ht="45">
      <c r="A104" s="7" t="s">
        <v>884</v>
      </c>
      <c r="B104" s="9">
        <v>5</v>
      </c>
      <c r="C104" s="8" t="s">
        <v>419</v>
      </c>
      <c r="D104" s="68"/>
      <c r="E104" s="68"/>
      <c r="F104" s="72">
        <f>'лдсп 01.05.12'!F104*1.05</f>
        <v>11582.550000000001</v>
      </c>
      <c r="G104" s="9" t="s">
        <v>265</v>
      </c>
      <c r="H104" s="9">
        <v>201.8</v>
      </c>
    </row>
    <row r="105" spans="1:8" ht="33.75">
      <c r="A105" s="7" t="s">
        <v>883</v>
      </c>
      <c r="B105" s="9">
        <v>3</v>
      </c>
      <c r="C105" s="8" t="s">
        <v>420</v>
      </c>
      <c r="D105" s="70"/>
      <c r="E105" s="71"/>
      <c r="F105" s="72">
        <f>'лдсп 01.05.12'!F105*1.05</f>
        <v>7459.200000000001</v>
      </c>
      <c r="G105" s="9" t="s">
        <v>266</v>
      </c>
      <c r="H105" s="9">
        <v>131</v>
      </c>
    </row>
    <row r="106" spans="1:8" ht="45">
      <c r="A106" s="7" t="s">
        <v>885</v>
      </c>
      <c r="B106" s="9">
        <v>5</v>
      </c>
      <c r="C106" s="8" t="s">
        <v>421</v>
      </c>
      <c r="D106" s="68"/>
      <c r="E106" s="68"/>
      <c r="F106" s="72">
        <f>'лдсп 01.05.12'!F106*1.05</f>
        <v>10012.800000000001</v>
      </c>
      <c r="G106" s="9" t="s">
        <v>255</v>
      </c>
      <c r="H106" s="9">
        <v>177.6</v>
      </c>
    </row>
    <row r="107" spans="1:8" ht="33.75">
      <c r="A107" s="7" t="s">
        <v>887</v>
      </c>
      <c r="B107" s="9">
        <v>3</v>
      </c>
      <c r="C107" s="8" t="s">
        <v>422</v>
      </c>
      <c r="D107" s="70"/>
      <c r="E107" s="71"/>
      <c r="F107" s="72">
        <f>'лдсп 01.05.12'!F107*1.05</f>
        <v>5208</v>
      </c>
      <c r="G107" s="9" t="s">
        <v>105</v>
      </c>
      <c r="H107" s="9">
        <v>96.2</v>
      </c>
    </row>
    <row r="108" spans="1:8" ht="22.5">
      <c r="A108" s="7" t="s">
        <v>886</v>
      </c>
      <c r="B108" s="9">
        <v>2</v>
      </c>
      <c r="C108" s="8" t="s">
        <v>423</v>
      </c>
      <c r="D108" s="68"/>
      <c r="E108" s="68"/>
      <c r="F108" s="72">
        <f>'лдсп 01.05.12'!F108*1.05</f>
        <v>4191.6</v>
      </c>
      <c r="G108" s="9" t="s">
        <v>146</v>
      </c>
      <c r="H108" s="9">
        <v>75</v>
      </c>
    </row>
    <row r="109" spans="1:8" ht="12.75">
      <c r="A109" s="7" t="s">
        <v>267</v>
      </c>
      <c r="B109" s="9">
        <v>1</v>
      </c>
      <c r="C109" s="8" t="s">
        <v>268</v>
      </c>
      <c r="D109" s="70"/>
      <c r="E109" s="71"/>
      <c r="F109" s="72">
        <f>'лдсп 01.05.12'!F109*1.05</f>
        <v>460.95000000000005</v>
      </c>
      <c r="G109" s="9" t="s">
        <v>102</v>
      </c>
      <c r="H109" s="9">
        <v>6.27</v>
      </c>
    </row>
    <row r="110" spans="1:8" ht="12.75">
      <c r="A110" s="7" t="s">
        <v>269</v>
      </c>
      <c r="B110" s="9">
        <v>1</v>
      </c>
      <c r="C110" s="8" t="s">
        <v>270</v>
      </c>
      <c r="D110" s="68"/>
      <c r="E110" s="68"/>
      <c r="F110" s="72">
        <f>'лдсп 01.05.12'!F110*1.05</f>
        <v>630</v>
      </c>
      <c r="G110" s="9" t="s">
        <v>102</v>
      </c>
      <c r="H110" s="9">
        <v>8.2</v>
      </c>
    </row>
    <row r="111" spans="1:8" ht="12.75">
      <c r="A111" s="7" t="s">
        <v>271</v>
      </c>
      <c r="B111" s="9">
        <v>1</v>
      </c>
      <c r="C111" s="8" t="s">
        <v>272</v>
      </c>
      <c r="D111" s="70"/>
      <c r="E111" s="71"/>
      <c r="F111" s="72">
        <f>'лдсп 01.05.12'!F111*1.05</f>
        <v>423.15000000000003</v>
      </c>
      <c r="G111" s="9" t="s">
        <v>102</v>
      </c>
      <c r="H111" s="9">
        <v>7.22</v>
      </c>
    </row>
    <row r="112" spans="1:8" ht="12.75">
      <c r="A112" s="7" t="s">
        <v>273</v>
      </c>
      <c r="B112" s="9">
        <v>1</v>
      </c>
      <c r="C112" s="8" t="s">
        <v>274</v>
      </c>
      <c r="D112" s="68"/>
      <c r="E112" s="68"/>
      <c r="F112" s="72">
        <f>'лдсп 01.05.12'!F112*1.05</f>
        <v>701.4</v>
      </c>
      <c r="G112" s="9" t="s">
        <v>102</v>
      </c>
      <c r="H112" s="9">
        <v>5.95</v>
      </c>
    </row>
    <row r="113" spans="1:8" ht="12.75">
      <c r="A113" s="7" t="s">
        <v>275</v>
      </c>
      <c r="B113" s="9">
        <v>1</v>
      </c>
      <c r="C113" s="8" t="s">
        <v>424</v>
      </c>
      <c r="D113" s="70"/>
      <c r="E113" s="71"/>
      <c r="F113" s="72">
        <f>'лдсп 01.05.12'!F113*1.05</f>
        <v>383.25</v>
      </c>
      <c r="G113" s="9" t="s">
        <v>102</v>
      </c>
      <c r="H113" s="9">
        <v>7.08</v>
      </c>
    </row>
    <row r="114" spans="1:8" ht="12.75">
      <c r="A114" s="7" t="s">
        <v>276</v>
      </c>
      <c r="B114" s="9">
        <v>1</v>
      </c>
      <c r="C114" s="8" t="s">
        <v>268</v>
      </c>
      <c r="D114" s="68"/>
      <c r="E114" s="68"/>
      <c r="F114" s="72">
        <f>'лдсп 01.05.12'!F114*1.05</f>
        <v>862.0500000000001</v>
      </c>
      <c r="G114" s="9" t="s">
        <v>102</v>
      </c>
      <c r="H114" s="9">
        <v>15.26</v>
      </c>
    </row>
    <row r="115" spans="1:8" ht="12.75">
      <c r="A115" s="7" t="s">
        <v>277</v>
      </c>
      <c r="B115" s="9">
        <v>1</v>
      </c>
      <c r="C115" s="8" t="s">
        <v>278</v>
      </c>
      <c r="D115" s="70"/>
      <c r="E115" s="71"/>
      <c r="F115" s="72">
        <f>'лдсп 01.05.12'!F115*1.05</f>
        <v>1320.9</v>
      </c>
      <c r="G115" s="9" t="s">
        <v>102</v>
      </c>
      <c r="H115" s="9">
        <v>22.78</v>
      </c>
    </row>
    <row r="116" spans="1:8" ht="12.75">
      <c r="A116" s="7" t="s">
        <v>279</v>
      </c>
      <c r="B116" s="9">
        <v>1</v>
      </c>
      <c r="C116" s="8" t="s">
        <v>387</v>
      </c>
      <c r="D116" s="68"/>
      <c r="E116" s="68"/>
      <c r="F116" s="72">
        <f>'лдсп 01.05.12'!F116*1.05</f>
        <v>2397.15</v>
      </c>
      <c r="G116" s="9" t="s">
        <v>146</v>
      </c>
      <c r="H116" s="9">
        <v>49.6</v>
      </c>
    </row>
    <row r="117" spans="1:8" ht="12.75">
      <c r="A117" s="7" t="s">
        <v>280</v>
      </c>
      <c r="B117" s="9">
        <v>1</v>
      </c>
      <c r="C117" s="8" t="s">
        <v>388</v>
      </c>
      <c r="D117" s="70"/>
      <c r="E117" s="71"/>
      <c r="F117" s="72">
        <f>'лдсп 01.05.12'!F117*1.05</f>
        <v>1255.8</v>
      </c>
      <c r="G117" s="9" t="s">
        <v>146</v>
      </c>
      <c r="H117" s="9">
        <v>26.8</v>
      </c>
    </row>
    <row r="118" spans="1:8" ht="15.75">
      <c r="A118" s="395" t="s">
        <v>281</v>
      </c>
      <c r="B118" s="400"/>
      <c r="C118" s="400"/>
      <c r="D118" s="401"/>
      <c r="E118" s="401"/>
      <c r="F118" s="401"/>
      <c r="G118" s="400"/>
      <c r="H118" s="402"/>
    </row>
    <row r="119" spans="1:8" ht="12.75" customHeight="1">
      <c r="A119" s="7" t="s">
        <v>290</v>
      </c>
      <c r="B119" s="9">
        <v>1</v>
      </c>
      <c r="C119" s="46" t="s">
        <v>432</v>
      </c>
      <c r="D119" s="70"/>
      <c r="E119" s="71"/>
      <c r="F119" s="72">
        <f>'лдсп 01.05.12'!F119*1.05</f>
        <v>21992.25</v>
      </c>
      <c r="G119" s="47" t="s">
        <v>255</v>
      </c>
      <c r="H119" s="8">
        <v>182</v>
      </c>
    </row>
    <row r="120" spans="1:8" ht="12.75" customHeight="1">
      <c r="A120" s="7" t="s">
        <v>933</v>
      </c>
      <c r="B120" s="9">
        <v>1</v>
      </c>
      <c r="C120" s="46" t="s">
        <v>425</v>
      </c>
      <c r="D120" s="70">
        <f>'лдсп 01.05.12'!D120*1.05</f>
        <v>6943.650000000001</v>
      </c>
      <c r="E120" s="71" t="s">
        <v>916</v>
      </c>
      <c r="F120" s="72">
        <f>'лдсп 01.05.12'!F120*1.05</f>
        <v>6508.950000000001</v>
      </c>
      <c r="G120" s="47" t="s">
        <v>216</v>
      </c>
      <c r="H120" s="8" t="s">
        <v>784</v>
      </c>
    </row>
    <row r="121" spans="1:8" ht="12.75" customHeight="1">
      <c r="A121" s="7" t="s">
        <v>932</v>
      </c>
      <c r="B121" s="9">
        <v>2</v>
      </c>
      <c r="C121" s="46" t="s">
        <v>934</v>
      </c>
      <c r="D121" s="70">
        <f>'лдсп 01.05.12'!D121*1.05</f>
        <v>7715.400000000001</v>
      </c>
      <c r="E121" s="71" t="s">
        <v>916</v>
      </c>
      <c r="F121" s="72">
        <f>'лдсп 01.05.12'!F121*1.05</f>
        <v>7457.1</v>
      </c>
      <c r="G121" s="47" t="s">
        <v>283</v>
      </c>
      <c r="H121" s="8" t="s">
        <v>286</v>
      </c>
    </row>
    <row r="122" spans="1:8" ht="12.75" customHeight="1">
      <c r="A122" s="7" t="s">
        <v>935</v>
      </c>
      <c r="B122" s="9">
        <v>1</v>
      </c>
      <c r="C122" s="46" t="s">
        <v>426</v>
      </c>
      <c r="D122" s="70"/>
      <c r="E122" s="71"/>
      <c r="F122" s="72">
        <f>'лдсп 01.05.12'!F122*1.05</f>
        <v>3732.75</v>
      </c>
      <c r="G122" s="47" t="s">
        <v>282</v>
      </c>
      <c r="H122" s="8">
        <v>93.4</v>
      </c>
    </row>
    <row r="123" spans="1:8" ht="12.75" customHeight="1">
      <c r="A123" s="7" t="s">
        <v>284</v>
      </c>
      <c r="B123" s="9">
        <v>1</v>
      </c>
      <c r="C123" s="46" t="s">
        <v>426</v>
      </c>
      <c r="D123" s="70">
        <f>'лдсп 01.05.12'!D123*1.05</f>
        <v>4282.95</v>
      </c>
      <c r="E123" s="71" t="s">
        <v>916</v>
      </c>
      <c r="F123" s="72">
        <f>'лдсп 01.05.12'!F123*1.05</f>
        <v>3672.9</v>
      </c>
      <c r="G123" s="47" t="s">
        <v>216</v>
      </c>
      <c r="H123" s="8" t="s">
        <v>784</v>
      </c>
    </row>
    <row r="124" spans="1:8" ht="12.75" customHeight="1">
      <c r="A124" s="7" t="s">
        <v>285</v>
      </c>
      <c r="B124" s="9">
        <v>1</v>
      </c>
      <c r="C124" s="46" t="s">
        <v>427</v>
      </c>
      <c r="D124" s="70">
        <f>'лдсп 01.05.12'!D124*1.05</f>
        <v>5962.95</v>
      </c>
      <c r="E124" s="71" t="s">
        <v>916</v>
      </c>
      <c r="F124" s="72">
        <f>'лдсп 01.05.12'!F124*1.05</f>
        <v>5554.5</v>
      </c>
      <c r="G124" s="47" t="s">
        <v>283</v>
      </c>
      <c r="H124" s="8" t="s">
        <v>286</v>
      </c>
    </row>
    <row r="125" spans="1:8" ht="12.75" customHeight="1">
      <c r="A125" s="7" t="s">
        <v>99</v>
      </c>
      <c r="B125" s="9">
        <v>1</v>
      </c>
      <c r="C125" s="46" t="s">
        <v>428</v>
      </c>
      <c r="D125" s="70"/>
      <c r="E125" s="71"/>
      <c r="F125" s="72">
        <f>'лдсп 01.05.12'!F125*1.05</f>
        <v>7753.200000000001</v>
      </c>
      <c r="G125" s="47" t="s">
        <v>230</v>
      </c>
      <c r="H125" s="8">
        <v>181</v>
      </c>
    </row>
    <row r="126" spans="1:8" ht="12.75" customHeight="1">
      <c r="A126" s="7" t="s">
        <v>936</v>
      </c>
      <c r="B126" s="9">
        <v>1</v>
      </c>
      <c r="C126" s="46" t="s">
        <v>429</v>
      </c>
      <c r="D126" s="70">
        <f>'лдсп 01.05.12'!D126*1.05</f>
        <v>10578.75</v>
      </c>
      <c r="E126" s="71" t="s">
        <v>916</v>
      </c>
      <c r="F126" s="72">
        <f>'лдсп 01.05.12'!F126*1.05</f>
        <v>7682.85</v>
      </c>
      <c r="G126" s="47" t="s">
        <v>287</v>
      </c>
      <c r="H126" s="8" t="s">
        <v>938</v>
      </c>
    </row>
    <row r="127" spans="1:8" ht="12.75" customHeight="1">
      <c r="A127" s="7" t="s">
        <v>937</v>
      </c>
      <c r="B127" s="9">
        <v>1</v>
      </c>
      <c r="C127" s="46" t="s">
        <v>430</v>
      </c>
      <c r="D127" s="70">
        <f>'лдсп 01.05.12'!D127*1.05</f>
        <v>10784.550000000001</v>
      </c>
      <c r="E127" s="78" t="s">
        <v>916</v>
      </c>
      <c r="F127" s="72">
        <f>'лдсп 01.05.12'!F127*1.05</f>
        <v>8591.1</v>
      </c>
      <c r="G127" s="47" t="s">
        <v>288</v>
      </c>
      <c r="H127" s="8" t="s">
        <v>939</v>
      </c>
    </row>
    <row r="128" spans="1:8" ht="12.75" customHeight="1">
      <c r="A128" s="7" t="s">
        <v>941</v>
      </c>
      <c r="B128" s="9">
        <v>1</v>
      </c>
      <c r="C128" s="46" t="s">
        <v>431</v>
      </c>
      <c r="D128" s="70">
        <f>'лдсп 01.05.12'!D128*1.05</f>
        <v>13434.75</v>
      </c>
      <c r="E128" s="71" t="s">
        <v>916</v>
      </c>
      <c r="F128" s="72">
        <f>'лдсп 01.05.12'!F128*1.05</f>
        <v>10423.35</v>
      </c>
      <c r="G128" s="47" t="s">
        <v>289</v>
      </c>
      <c r="H128" s="8" t="s">
        <v>940</v>
      </c>
    </row>
    <row r="129" spans="1:8" ht="25.5" customHeight="1">
      <c r="A129" s="22" t="s">
        <v>983</v>
      </c>
      <c r="B129" s="9">
        <v>1</v>
      </c>
      <c r="C129" s="130" t="s">
        <v>984</v>
      </c>
      <c r="D129" s="488" t="s">
        <v>992</v>
      </c>
      <c r="E129" s="488"/>
      <c r="F129" s="489"/>
      <c r="G129" s="9"/>
      <c r="H129" s="127"/>
    </row>
    <row r="130" spans="1:8" ht="15.75">
      <c r="A130" s="395" t="s">
        <v>291</v>
      </c>
      <c r="B130" s="396"/>
      <c r="C130" s="396"/>
      <c r="D130" s="397"/>
      <c r="E130" s="397"/>
      <c r="F130" s="397"/>
      <c r="G130" s="396"/>
      <c r="H130" s="398"/>
    </row>
    <row r="131" spans="1:8" ht="12.75">
      <c r="A131" s="7" t="s">
        <v>837</v>
      </c>
      <c r="B131" s="9">
        <v>1</v>
      </c>
      <c r="C131" s="46" t="s">
        <v>433</v>
      </c>
      <c r="D131" s="70">
        <v>1231</v>
      </c>
      <c r="E131" s="71" t="s">
        <v>916</v>
      </c>
      <c r="F131" s="72">
        <v>1533</v>
      </c>
      <c r="G131" s="47" t="s">
        <v>292</v>
      </c>
      <c r="H131" s="9" t="s">
        <v>785</v>
      </c>
    </row>
    <row r="132" spans="1:8" ht="12.75">
      <c r="A132" s="7" t="s">
        <v>838</v>
      </c>
      <c r="B132" s="9">
        <v>1</v>
      </c>
      <c r="C132" s="46" t="s">
        <v>434</v>
      </c>
      <c r="D132" s="70">
        <v>1302</v>
      </c>
      <c r="E132" s="71" t="s">
        <v>916</v>
      </c>
      <c r="F132" s="72">
        <v>1558</v>
      </c>
      <c r="G132" s="47" t="s">
        <v>292</v>
      </c>
      <c r="H132" s="9" t="s">
        <v>786</v>
      </c>
    </row>
    <row r="133" spans="1:8" ht="12.75">
      <c r="A133" s="7" t="s">
        <v>839</v>
      </c>
      <c r="B133" s="9">
        <v>1</v>
      </c>
      <c r="C133" s="46" t="s">
        <v>435</v>
      </c>
      <c r="D133" s="70">
        <v>1373</v>
      </c>
      <c r="E133" s="71" t="s">
        <v>916</v>
      </c>
      <c r="F133" s="72">
        <v>1626</v>
      </c>
      <c r="G133" s="47" t="s">
        <v>292</v>
      </c>
      <c r="H133" s="9" t="s">
        <v>787</v>
      </c>
    </row>
    <row r="134" spans="1:8" ht="12.75">
      <c r="A134" s="7" t="s">
        <v>840</v>
      </c>
      <c r="B134" s="9">
        <v>1</v>
      </c>
      <c r="C134" s="46" t="s">
        <v>436</v>
      </c>
      <c r="D134" s="70">
        <v>1799</v>
      </c>
      <c r="E134" s="71" t="s">
        <v>916</v>
      </c>
      <c r="F134" s="72">
        <v>2065</v>
      </c>
      <c r="G134" s="47" t="s">
        <v>292</v>
      </c>
      <c r="H134" s="9" t="s">
        <v>788</v>
      </c>
    </row>
    <row r="135" spans="1:8" ht="12.75">
      <c r="A135" s="7" t="s">
        <v>841</v>
      </c>
      <c r="B135" s="9">
        <v>1</v>
      </c>
      <c r="C135" s="46" t="s">
        <v>437</v>
      </c>
      <c r="D135" s="70">
        <v>1940</v>
      </c>
      <c r="E135" s="71" t="s">
        <v>916</v>
      </c>
      <c r="F135" s="72">
        <v>2188</v>
      </c>
      <c r="G135" s="47" t="s">
        <v>292</v>
      </c>
      <c r="H135" s="9" t="s">
        <v>789</v>
      </c>
    </row>
    <row r="136" spans="1:8" ht="12.75">
      <c r="A136" s="7" t="s">
        <v>842</v>
      </c>
      <c r="B136" s="9">
        <v>1</v>
      </c>
      <c r="C136" s="46" t="s">
        <v>438</v>
      </c>
      <c r="D136" s="70">
        <v>2201</v>
      </c>
      <c r="E136" s="71" t="s">
        <v>916</v>
      </c>
      <c r="F136" s="72">
        <v>2435</v>
      </c>
      <c r="G136" s="47" t="s">
        <v>292</v>
      </c>
      <c r="H136" s="9" t="s">
        <v>790</v>
      </c>
    </row>
    <row r="137" spans="1:8" ht="12.75">
      <c r="A137" s="7" t="s">
        <v>843</v>
      </c>
      <c r="B137" s="9">
        <v>1</v>
      </c>
      <c r="C137" s="46" t="s">
        <v>439</v>
      </c>
      <c r="D137" s="70">
        <v>2336</v>
      </c>
      <c r="E137" s="71" t="s">
        <v>916</v>
      </c>
      <c r="F137" s="72">
        <v>2528</v>
      </c>
      <c r="G137" s="47" t="s">
        <v>292</v>
      </c>
      <c r="H137" s="9" t="s">
        <v>293</v>
      </c>
    </row>
    <row r="138" spans="1:8" ht="12.75">
      <c r="A138" s="7" t="s">
        <v>830</v>
      </c>
      <c r="B138" s="9">
        <v>1</v>
      </c>
      <c r="C138" s="46" t="s">
        <v>793</v>
      </c>
      <c r="D138" s="70">
        <v>1186</v>
      </c>
      <c r="E138" s="71" t="s">
        <v>916</v>
      </c>
      <c r="F138" s="72">
        <v>1511</v>
      </c>
      <c r="G138" s="47" t="s">
        <v>292</v>
      </c>
      <c r="H138" s="9" t="s">
        <v>294</v>
      </c>
    </row>
    <row r="139" spans="1:8" ht="12.75">
      <c r="A139" s="7" t="s">
        <v>831</v>
      </c>
      <c r="B139" s="9">
        <v>1</v>
      </c>
      <c r="C139" s="46" t="s">
        <v>794</v>
      </c>
      <c r="D139" s="70">
        <v>1260</v>
      </c>
      <c r="E139" s="71" t="s">
        <v>916</v>
      </c>
      <c r="F139" s="72">
        <v>1582</v>
      </c>
      <c r="G139" s="47" t="s">
        <v>292</v>
      </c>
      <c r="H139" s="9" t="s">
        <v>295</v>
      </c>
    </row>
    <row r="140" spans="1:8" ht="12.75">
      <c r="A140" s="7" t="s">
        <v>832</v>
      </c>
      <c r="B140" s="9">
        <v>1</v>
      </c>
      <c r="C140" s="46" t="s">
        <v>795</v>
      </c>
      <c r="D140" s="70">
        <v>1333</v>
      </c>
      <c r="E140" s="71" t="s">
        <v>916</v>
      </c>
      <c r="F140" s="72">
        <v>1653</v>
      </c>
      <c r="G140" s="47" t="s">
        <v>292</v>
      </c>
      <c r="H140" s="9" t="s">
        <v>296</v>
      </c>
    </row>
    <row r="141" spans="1:8" ht="12.75">
      <c r="A141" s="7" t="s">
        <v>833</v>
      </c>
      <c r="B141" s="9">
        <v>1</v>
      </c>
      <c r="C141" s="46" t="s">
        <v>796</v>
      </c>
      <c r="D141" s="70">
        <v>1785</v>
      </c>
      <c r="E141" s="71" t="s">
        <v>916</v>
      </c>
      <c r="F141" s="72">
        <v>2166</v>
      </c>
      <c r="G141" s="47" t="s">
        <v>292</v>
      </c>
      <c r="H141" s="9" t="s">
        <v>297</v>
      </c>
    </row>
    <row r="142" spans="1:8" ht="12.75">
      <c r="A142" s="7" t="s">
        <v>834</v>
      </c>
      <c r="B142" s="9">
        <v>1</v>
      </c>
      <c r="C142" s="46" t="s">
        <v>797</v>
      </c>
      <c r="D142" s="70">
        <v>1940</v>
      </c>
      <c r="E142" s="71" t="s">
        <v>916</v>
      </c>
      <c r="F142" s="72">
        <v>2323</v>
      </c>
      <c r="G142" s="47" t="s">
        <v>292</v>
      </c>
      <c r="H142" s="9" t="s">
        <v>298</v>
      </c>
    </row>
    <row r="143" spans="1:8" ht="12.75">
      <c r="A143" s="7" t="s">
        <v>835</v>
      </c>
      <c r="B143" s="9">
        <v>1</v>
      </c>
      <c r="C143" s="46" t="s">
        <v>798</v>
      </c>
      <c r="D143" s="70">
        <v>2088</v>
      </c>
      <c r="E143" s="71" t="s">
        <v>916</v>
      </c>
      <c r="F143" s="72">
        <v>2471</v>
      </c>
      <c r="G143" s="47" t="s">
        <v>292</v>
      </c>
      <c r="H143" s="9" t="s">
        <v>299</v>
      </c>
    </row>
    <row r="144" spans="1:8" ht="12.75">
      <c r="A144" s="7" t="s">
        <v>836</v>
      </c>
      <c r="B144" s="9">
        <v>1</v>
      </c>
      <c r="C144" s="46" t="s">
        <v>799</v>
      </c>
      <c r="D144" s="77">
        <v>2250</v>
      </c>
      <c r="E144" s="78" t="s">
        <v>916</v>
      </c>
      <c r="F144" s="79">
        <v>2620</v>
      </c>
      <c r="G144" s="47" t="s">
        <v>292</v>
      </c>
      <c r="H144" s="9" t="s">
        <v>300</v>
      </c>
    </row>
    <row r="145" spans="1:8" ht="12.75">
      <c r="A145" s="7" t="s">
        <v>844</v>
      </c>
      <c r="B145" s="9">
        <v>1</v>
      </c>
      <c r="C145" s="46" t="s">
        <v>440</v>
      </c>
      <c r="D145" s="70"/>
      <c r="E145" s="71"/>
      <c r="F145" s="72">
        <v>2223</v>
      </c>
      <c r="G145" s="47" t="s">
        <v>220</v>
      </c>
      <c r="H145" s="9">
        <v>48</v>
      </c>
    </row>
    <row r="146" spans="1:8" ht="12.75">
      <c r="A146" s="7" t="s">
        <v>845</v>
      </c>
      <c r="B146" s="9">
        <v>1</v>
      </c>
      <c r="C146" s="46" t="s">
        <v>441</v>
      </c>
      <c r="D146" s="70"/>
      <c r="E146" s="71"/>
      <c r="F146" s="72">
        <v>2314</v>
      </c>
      <c r="G146" s="47" t="s">
        <v>220</v>
      </c>
      <c r="H146" s="9">
        <v>51</v>
      </c>
    </row>
    <row r="147" spans="1:8" ht="12.75">
      <c r="A147" s="7" t="s">
        <v>846</v>
      </c>
      <c r="B147" s="9">
        <v>1</v>
      </c>
      <c r="C147" s="46" t="s">
        <v>442</v>
      </c>
      <c r="D147" s="70"/>
      <c r="E147" s="71"/>
      <c r="F147" s="72">
        <v>2402</v>
      </c>
      <c r="G147" s="47" t="s">
        <v>220</v>
      </c>
      <c r="H147" s="9">
        <v>57</v>
      </c>
    </row>
    <row r="148" spans="1:8" ht="12.75">
      <c r="A148" s="7" t="s">
        <v>847</v>
      </c>
      <c r="B148" s="9">
        <v>1</v>
      </c>
      <c r="C148" s="46" t="s">
        <v>443</v>
      </c>
      <c r="D148" s="70"/>
      <c r="E148" s="71"/>
      <c r="F148" s="72">
        <v>2891</v>
      </c>
      <c r="G148" s="47" t="s">
        <v>220</v>
      </c>
      <c r="H148" s="9">
        <v>69</v>
      </c>
    </row>
    <row r="149" spans="1:8" ht="12.75">
      <c r="A149" s="7" t="s">
        <v>848</v>
      </c>
      <c r="B149" s="9">
        <v>1</v>
      </c>
      <c r="C149" s="46" t="s">
        <v>446</v>
      </c>
      <c r="D149" s="70"/>
      <c r="E149" s="71"/>
      <c r="F149" s="72">
        <v>3070</v>
      </c>
      <c r="G149" s="47" t="s">
        <v>220</v>
      </c>
      <c r="H149" s="9">
        <v>73</v>
      </c>
    </row>
    <row r="150" spans="1:8" ht="12.75">
      <c r="A150" s="7" t="s">
        <v>849</v>
      </c>
      <c r="B150" s="9">
        <v>1</v>
      </c>
      <c r="C150" s="46" t="s">
        <v>444</v>
      </c>
      <c r="D150" s="70"/>
      <c r="E150" s="71"/>
      <c r="F150" s="72">
        <v>3238</v>
      </c>
      <c r="G150" s="47" t="s">
        <v>220</v>
      </c>
      <c r="H150" s="9">
        <v>79</v>
      </c>
    </row>
    <row r="151" spans="1:8" ht="12.75">
      <c r="A151" s="7" t="s">
        <v>850</v>
      </c>
      <c r="B151" s="9">
        <v>1</v>
      </c>
      <c r="C151" s="46" t="s">
        <v>445</v>
      </c>
      <c r="D151" s="70"/>
      <c r="E151" s="71"/>
      <c r="F151" s="72">
        <v>3548</v>
      </c>
      <c r="G151" s="47" t="s">
        <v>220</v>
      </c>
      <c r="H151" s="9">
        <v>85</v>
      </c>
    </row>
    <row r="152" spans="1:8" ht="25.5">
      <c r="A152" s="7" t="s">
        <v>866</v>
      </c>
      <c r="B152" s="9">
        <v>1</v>
      </c>
      <c r="C152" s="46" t="s">
        <v>800</v>
      </c>
      <c r="D152" s="70">
        <v>5283</v>
      </c>
      <c r="E152" s="71" t="s">
        <v>916</v>
      </c>
      <c r="F152" s="72">
        <v>5729</v>
      </c>
      <c r="G152" s="47" t="s">
        <v>220</v>
      </c>
      <c r="H152" s="9" t="s">
        <v>867</v>
      </c>
    </row>
    <row r="153" spans="1:8" ht="25.5">
      <c r="A153" s="7" t="s">
        <v>873</v>
      </c>
      <c r="B153" s="9">
        <v>1</v>
      </c>
      <c r="C153" s="46" t="s">
        <v>801</v>
      </c>
      <c r="D153" s="70">
        <v>3708</v>
      </c>
      <c r="E153" s="71" t="s">
        <v>916</v>
      </c>
      <c r="F153" s="72">
        <v>4450</v>
      </c>
      <c r="G153" s="47" t="s">
        <v>871</v>
      </c>
      <c r="H153" s="9" t="s">
        <v>872</v>
      </c>
    </row>
    <row r="154" spans="1:8" ht="25.5">
      <c r="A154" s="7" t="s">
        <v>851</v>
      </c>
      <c r="B154" s="9">
        <v>1</v>
      </c>
      <c r="C154" s="46" t="s">
        <v>447</v>
      </c>
      <c r="D154" s="70"/>
      <c r="E154" s="71"/>
      <c r="F154" s="72">
        <v>3378</v>
      </c>
      <c r="G154" s="47" t="s">
        <v>105</v>
      </c>
      <c r="H154" s="9">
        <v>70</v>
      </c>
    </row>
    <row r="155" spans="1:8" ht="12.75">
      <c r="A155" s="7" t="s">
        <v>384</v>
      </c>
      <c r="B155" s="9">
        <v>1</v>
      </c>
      <c r="C155" s="46" t="s">
        <v>385</v>
      </c>
      <c r="D155" s="70"/>
      <c r="E155" s="71"/>
      <c r="F155" s="72">
        <v>2875</v>
      </c>
      <c r="G155" s="47" t="s">
        <v>105</v>
      </c>
      <c r="H155" s="9">
        <v>75</v>
      </c>
    </row>
    <row r="156" spans="1:8" ht="25.5">
      <c r="A156" s="22" t="s">
        <v>986</v>
      </c>
      <c r="B156" s="9"/>
      <c r="C156" s="130" t="s">
        <v>989</v>
      </c>
      <c r="D156" s="70">
        <v>5545</v>
      </c>
      <c r="E156" s="71" t="s">
        <v>916</v>
      </c>
      <c r="F156" s="72">
        <v>5816</v>
      </c>
      <c r="G156" s="9"/>
      <c r="H156" s="47"/>
    </row>
    <row r="157" spans="1:8" ht="25.5">
      <c r="A157" s="22" t="s">
        <v>987</v>
      </c>
      <c r="B157" s="9"/>
      <c r="C157" s="130" t="s">
        <v>989</v>
      </c>
      <c r="D157" s="70">
        <v>5795</v>
      </c>
      <c r="E157" s="71" t="s">
        <v>916</v>
      </c>
      <c r="F157" s="72">
        <v>6061</v>
      </c>
      <c r="G157" s="9"/>
      <c r="H157" s="47"/>
    </row>
    <row r="158" spans="1:8" ht="25.5">
      <c r="A158" s="22" t="s">
        <v>988</v>
      </c>
      <c r="B158" s="9"/>
      <c r="C158" s="130" t="s">
        <v>989</v>
      </c>
      <c r="D158" s="70">
        <v>6185</v>
      </c>
      <c r="E158" s="71" t="s">
        <v>916</v>
      </c>
      <c r="F158" s="72">
        <v>6456</v>
      </c>
      <c r="G158" s="9"/>
      <c r="H158" s="47"/>
    </row>
    <row r="159" spans="1:8" ht="25.5">
      <c r="A159" s="22" t="s">
        <v>990</v>
      </c>
      <c r="B159" s="9"/>
      <c r="C159" s="130" t="s">
        <v>989</v>
      </c>
      <c r="D159" s="70">
        <v>5525</v>
      </c>
      <c r="E159" s="71" t="s">
        <v>916</v>
      </c>
      <c r="F159" s="72">
        <v>5776</v>
      </c>
      <c r="G159" s="9"/>
      <c r="H159" s="47"/>
    </row>
    <row r="160" spans="1:8" ht="25.5">
      <c r="A160" s="22" t="s">
        <v>991</v>
      </c>
      <c r="B160" s="9"/>
      <c r="C160" s="130" t="s">
        <v>989</v>
      </c>
      <c r="D160" s="70">
        <v>5915</v>
      </c>
      <c r="E160" s="71" t="s">
        <v>916</v>
      </c>
      <c r="F160" s="72">
        <v>6166</v>
      </c>
      <c r="G160" s="9"/>
      <c r="H160" s="47"/>
    </row>
    <row r="161" spans="1:8" ht="15.75">
      <c r="A161" s="395" t="s">
        <v>147</v>
      </c>
      <c r="B161" s="396"/>
      <c r="C161" s="396"/>
      <c r="D161" s="397"/>
      <c r="E161" s="397"/>
      <c r="F161" s="397"/>
      <c r="G161" s="396"/>
      <c r="H161" s="398"/>
    </row>
    <row r="162" spans="1:8" ht="12.75">
      <c r="A162" s="7" t="s">
        <v>301</v>
      </c>
      <c r="B162" s="69">
        <v>1</v>
      </c>
      <c r="C162" s="8" t="s">
        <v>448</v>
      </c>
      <c r="D162" s="70"/>
      <c r="E162" s="71"/>
      <c r="F162" s="72">
        <v>793</v>
      </c>
      <c r="G162" s="9">
        <v>1</v>
      </c>
      <c r="H162" s="47">
        <v>5.23</v>
      </c>
    </row>
    <row r="163" spans="1:8" ht="12.75">
      <c r="A163" s="7" t="s">
        <v>302</v>
      </c>
      <c r="B163" s="69">
        <v>1</v>
      </c>
      <c r="C163" s="8" t="s">
        <v>303</v>
      </c>
      <c r="D163" s="68"/>
      <c r="E163" s="68"/>
      <c r="F163" s="68">
        <v>1053</v>
      </c>
      <c r="G163" s="9">
        <v>1</v>
      </c>
      <c r="H163" s="47">
        <v>7.73</v>
      </c>
    </row>
    <row r="164" spans="1:8" ht="12.75">
      <c r="A164" s="7" t="s">
        <v>304</v>
      </c>
      <c r="B164" s="69">
        <v>1</v>
      </c>
      <c r="C164" s="8" t="s">
        <v>303</v>
      </c>
      <c r="D164" s="70"/>
      <c r="E164" s="71"/>
      <c r="F164" s="72">
        <v>923</v>
      </c>
      <c r="G164" s="9">
        <v>1</v>
      </c>
      <c r="H164" s="47">
        <v>6.73</v>
      </c>
    </row>
    <row r="165" spans="1:8" ht="12.75">
      <c r="A165" s="7" t="s">
        <v>305</v>
      </c>
      <c r="B165" s="69">
        <v>1</v>
      </c>
      <c r="C165" s="8" t="s">
        <v>306</v>
      </c>
      <c r="D165" s="70"/>
      <c r="E165" s="71"/>
      <c r="F165" s="72">
        <v>858</v>
      </c>
      <c r="G165" s="9">
        <v>1</v>
      </c>
      <c r="H165" s="47">
        <v>3.76</v>
      </c>
    </row>
    <row r="169" spans="1:8" ht="12.75">
      <c r="A169" s="20"/>
      <c r="C169" s="20"/>
      <c r="H169" s="20"/>
    </row>
  </sheetData>
  <sheetProtection/>
  <mergeCells count="19">
    <mergeCell ref="A130:H130"/>
    <mergeCell ref="A161:H161"/>
    <mergeCell ref="D129:F129"/>
    <mergeCell ref="A12:H12"/>
    <mergeCell ref="A26:H26"/>
    <mergeCell ref="A44:H44"/>
    <mergeCell ref="A74:H74"/>
    <mergeCell ref="A96:H96"/>
    <mergeCell ref="A118:H118"/>
    <mergeCell ref="A10:A11"/>
    <mergeCell ref="B10:B11"/>
    <mergeCell ref="A6:H6"/>
    <mergeCell ref="A7:H7"/>
    <mergeCell ref="A8:H8"/>
    <mergeCell ref="A9:H9"/>
    <mergeCell ref="C10:C11"/>
    <mergeCell ref="D10:F11"/>
    <mergeCell ref="G10:G11"/>
    <mergeCell ref="H10:H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156"/>
  <sheetViews>
    <sheetView zoomScaleSheetLayoutView="100" zoomScalePageLayoutView="0" workbookViewId="0" topLeftCell="A91">
      <selection activeCell="C96" sqref="C96:H96"/>
    </sheetView>
  </sheetViews>
  <sheetFormatPr defaultColWidth="9.00390625" defaultRowHeight="12.75"/>
  <cols>
    <col min="1" max="1" width="27.125" style="13" customWidth="1"/>
    <col min="2" max="2" width="4.875" style="2" customWidth="1"/>
    <col min="3" max="3" width="29.375" style="3" customWidth="1"/>
    <col min="4" max="4" width="7.375" style="4" bestFit="1" customWidth="1"/>
    <col min="5" max="5" width="1.625" style="4" bestFit="1" customWidth="1"/>
    <col min="6" max="6" width="7.375" style="4" bestFit="1" customWidth="1"/>
    <col min="7" max="7" width="13.75390625" style="50" customWidth="1"/>
    <col min="8" max="8" width="5.75390625" style="5" customWidth="1"/>
    <col min="9" max="16384" width="9.125" style="6" customWidth="1"/>
  </cols>
  <sheetData>
    <row r="5" ht="15.75">
      <c r="A5" s="1"/>
    </row>
    <row r="6" spans="1:8" ht="48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43" t="s">
        <v>22</v>
      </c>
      <c r="B7" s="443"/>
      <c r="C7" s="443"/>
      <c r="D7" s="443"/>
      <c r="E7" s="443"/>
      <c r="F7" s="443"/>
      <c r="G7" s="443"/>
      <c r="H7" s="443"/>
    </row>
    <row r="8" spans="1:8" ht="20.25">
      <c r="A8" s="443" t="s">
        <v>23</v>
      </c>
      <c r="B8" s="443"/>
      <c r="C8" s="443"/>
      <c r="D8" s="443"/>
      <c r="E8" s="443"/>
      <c r="F8" s="443"/>
      <c r="G8" s="443"/>
      <c r="H8" s="443"/>
    </row>
    <row r="9" spans="1:8" ht="15.75">
      <c r="A9" s="444" t="s">
        <v>955</v>
      </c>
      <c r="B9" s="444"/>
      <c r="C9" s="444"/>
      <c r="D9" s="444"/>
      <c r="E9" s="444"/>
      <c r="F9" s="444"/>
      <c r="G9" s="444"/>
      <c r="H9" s="444"/>
    </row>
    <row r="10" spans="1:8" s="26" customFormat="1" ht="27" customHeight="1">
      <c r="A10" s="441" t="s">
        <v>24</v>
      </c>
      <c r="B10" s="441" t="s">
        <v>25</v>
      </c>
      <c r="C10" s="445" t="s">
        <v>186</v>
      </c>
      <c r="D10" s="435" t="s">
        <v>26</v>
      </c>
      <c r="E10" s="436"/>
      <c r="F10" s="437"/>
      <c r="G10" s="441" t="s">
        <v>27</v>
      </c>
      <c r="H10" s="441" t="s">
        <v>28</v>
      </c>
    </row>
    <row r="11" spans="1:8" s="26" customFormat="1" ht="13.5" customHeight="1">
      <c r="A11" s="442"/>
      <c r="B11" s="442"/>
      <c r="C11" s="445"/>
      <c r="D11" s="438"/>
      <c r="E11" s="439"/>
      <c r="F11" s="440"/>
      <c r="G11" s="442"/>
      <c r="H11" s="442"/>
    </row>
    <row r="12" spans="1:8" s="26" customFormat="1" ht="13.5">
      <c r="A12" s="417" t="s">
        <v>30</v>
      </c>
      <c r="B12" s="418"/>
      <c r="C12" s="418"/>
      <c r="D12" s="419"/>
      <c r="E12" s="419"/>
      <c r="F12" s="419"/>
      <c r="G12" s="418"/>
      <c r="H12" s="420"/>
    </row>
    <row r="13" spans="1:8" ht="25.5">
      <c r="A13" s="7" t="s">
        <v>876</v>
      </c>
      <c r="B13" s="8">
        <v>6</v>
      </c>
      <c r="C13" s="46" t="s">
        <v>31</v>
      </c>
      <c r="D13" s="92">
        <v>8091</v>
      </c>
      <c r="E13" s="63" t="s">
        <v>916</v>
      </c>
      <c r="F13" s="86">
        <v>9747</v>
      </c>
      <c r="G13" s="47" t="s">
        <v>32</v>
      </c>
      <c r="H13" s="10">
        <v>128.3</v>
      </c>
    </row>
    <row r="14" spans="1:8" ht="25.5">
      <c r="A14" s="7" t="s">
        <v>877</v>
      </c>
      <c r="B14" s="8">
        <v>6</v>
      </c>
      <c r="C14" s="46" t="s">
        <v>33</v>
      </c>
      <c r="D14" s="93">
        <v>9848</v>
      </c>
      <c r="E14" s="57" t="s">
        <v>916</v>
      </c>
      <c r="F14" s="80">
        <v>10520</v>
      </c>
      <c r="G14" s="47" t="s">
        <v>34</v>
      </c>
      <c r="H14" s="10">
        <v>148.5</v>
      </c>
    </row>
    <row r="15" spans="1:8" ht="25.5">
      <c r="A15" s="7" t="s">
        <v>995</v>
      </c>
      <c r="B15" s="8"/>
      <c r="C15" s="46" t="s">
        <v>996</v>
      </c>
      <c r="D15" s="93">
        <v>10330</v>
      </c>
      <c r="E15" s="57" t="s">
        <v>916</v>
      </c>
      <c r="F15" s="80">
        <v>11745</v>
      </c>
      <c r="G15" s="47"/>
      <c r="H15" s="10"/>
    </row>
    <row r="16" spans="1:8" ht="25.5">
      <c r="A16" s="7" t="s">
        <v>997</v>
      </c>
      <c r="B16" s="8"/>
      <c r="C16" s="46" t="s">
        <v>996</v>
      </c>
      <c r="D16" s="93">
        <v>10215</v>
      </c>
      <c r="E16" s="57" t="s">
        <v>916</v>
      </c>
      <c r="F16" s="80">
        <v>11560</v>
      </c>
      <c r="G16" s="47"/>
      <c r="H16" s="10"/>
    </row>
    <row r="17" spans="1:8" ht="25.5">
      <c r="A17" s="7" t="s">
        <v>998</v>
      </c>
      <c r="B17" s="8"/>
      <c r="C17" s="46" t="s">
        <v>996</v>
      </c>
      <c r="D17" s="93">
        <v>10175</v>
      </c>
      <c r="E17" s="57" t="s">
        <v>916</v>
      </c>
      <c r="F17" s="80">
        <v>11515</v>
      </c>
      <c r="G17" s="47"/>
      <c r="H17" s="10"/>
    </row>
    <row r="18" spans="1:8" ht="25.5">
      <c r="A18" s="7" t="s">
        <v>878</v>
      </c>
      <c r="B18" s="8">
        <v>4</v>
      </c>
      <c r="C18" s="46" t="s">
        <v>35</v>
      </c>
      <c r="D18" s="93"/>
      <c r="E18" s="57"/>
      <c r="F18" s="80">
        <v>10148</v>
      </c>
      <c r="G18" s="47" t="s">
        <v>36</v>
      </c>
      <c r="H18" s="10">
        <v>117.4</v>
      </c>
    </row>
    <row r="19" spans="1:8" ht="25.5">
      <c r="A19" s="7" t="s">
        <v>879</v>
      </c>
      <c r="B19" s="8">
        <v>6</v>
      </c>
      <c r="C19" s="46" t="s">
        <v>33</v>
      </c>
      <c r="D19" s="93"/>
      <c r="E19" s="57"/>
      <c r="F19" s="80">
        <v>13459</v>
      </c>
      <c r="G19" s="47" t="s">
        <v>37</v>
      </c>
      <c r="H19" s="10">
        <v>174</v>
      </c>
    </row>
    <row r="20" spans="1:8" ht="25.5">
      <c r="A20" s="7" t="s">
        <v>875</v>
      </c>
      <c r="B20" s="8">
        <v>12</v>
      </c>
      <c r="C20" s="46" t="s">
        <v>38</v>
      </c>
      <c r="D20" s="93">
        <v>17780</v>
      </c>
      <c r="E20" s="57" t="s">
        <v>916</v>
      </c>
      <c r="F20" s="80">
        <v>20379</v>
      </c>
      <c r="G20" s="47" t="s">
        <v>802</v>
      </c>
      <c r="H20" s="10">
        <v>280</v>
      </c>
    </row>
    <row r="21" spans="1:8" ht="25.5">
      <c r="A21" s="7" t="s">
        <v>880</v>
      </c>
      <c r="B21" s="8">
        <v>9</v>
      </c>
      <c r="C21" s="46" t="s">
        <v>39</v>
      </c>
      <c r="D21" s="93">
        <v>19488</v>
      </c>
      <c r="E21" s="57" t="s">
        <v>916</v>
      </c>
      <c r="F21" s="80">
        <v>21256</v>
      </c>
      <c r="G21" s="47" t="s">
        <v>803</v>
      </c>
      <c r="H21" s="10">
        <v>306.41</v>
      </c>
    </row>
    <row r="22" spans="1:8" ht="25.5">
      <c r="A22" s="7" t="s">
        <v>881</v>
      </c>
      <c r="B22" s="8">
        <v>14</v>
      </c>
      <c r="C22" s="46" t="s">
        <v>40</v>
      </c>
      <c r="D22" s="93">
        <v>19198</v>
      </c>
      <c r="E22" s="57" t="s">
        <v>916</v>
      </c>
      <c r="F22" s="80">
        <v>21219</v>
      </c>
      <c r="G22" s="47"/>
      <c r="H22" s="10"/>
    </row>
    <row r="23" spans="1:8" ht="25.5">
      <c r="A23" s="7" t="s">
        <v>381</v>
      </c>
      <c r="B23" s="8"/>
      <c r="C23" s="46" t="s">
        <v>999</v>
      </c>
      <c r="D23" s="93">
        <v>8780</v>
      </c>
      <c r="E23" s="57" t="s">
        <v>916</v>
      </c>
      <c r="F23" s="80">
        <v>9645</v>
      </c>
      <c r="G23" s="73"/>
      <c r="H23" s="10"/>
    </row>
    <row r="24" spans="1:8" ht="25.5">
      <c r="A24" s="7" t="s">
        <v>1000</v>
      </c>
      <c r="B24" s="8"/>
      <c r="C24" s="46" t="s">
        <v>1001</v>
      </c>
      <c r="D24" s="93"/>
      <c r="E24" s="57"/>
      <c r="F24" s="80">
        <v>15980</v>
      </c>
      <c r="G24" s="73"/>
      <c r="H24" s="10"/>
    </row>
    <row r="25" spans="1:8" ht="12.75">
      <c r="A25" s="22" t="s">
        <v>993</v>
      </c>
      <c r="B25" s="8"/>
      <c r="C25" s="8" t="s">
        <v>994</v>
      </c>
      <c r="D25" s="93">
        <v>4720</v>
      </c>
      <c r="E25" s="57" t="s">
        <v>916</v>
      </c>
      <c r="F25" s="80">
        <v>5470</v>
      </c>
      <c r="G25" s="73" t="s">
        <v>220</v>
      </c>
      <c r="H25" s="10" t="s">
        <v>352</v>
      </c>
    </row>
    <row r="26" spans="1:8" ht="13.5">
      <c r="A26" s="417" t="s">
        <v>41</v>
      </c>
      <c r="B26" s="418"/>
      <c r="C26" s="418"/>
      <c r="D26" s="490"/>
      <c r="E26" s="490"/>
      <c r="F26" s="490"/>
      <c r="G26" s="418"/>
      <c r="H26" s="420"/>
    </row>
    <row r="27" spans="1:8" ht="12.75">
      <c r="A27" s="7" t="s">
        <v>862</v>
      </c>
      <c r="B27" s="8">
        <v>1</v>
      </c>
      <c r="C27" s="8" t="s">
        <v>254</v>
      </c>
      <c r="D27" s="57"/>
      <c r="E27" s="57"/>
      <c r="F27" s="84">
        <v>10226</v>
      </c>
      <c r="G27" s="9" t="s">
        <v>42</v>
      </c>
      <c r="H27" s="10">
        <v>174</v>
      </c>
    </row>
    <row r="28" spans="1:8" ht="33.75">
      <c r="A28" s="7" t="s">
        <v>863</v>
      </c>
      <c r="B28" s="8">
        <v>6</v>
      </c>
      <c r="C28" s="8" t="s">
        <v>43</v>
      </c>
      <c r="D28" s="57"/>
      <c r="E28" s="57"/>
      <c r="F28" s="84">
        <v>14478</v>
      </c>
      <c r="G28" s="9" t="s">
        <v>44</v>
      </c>
      <c r="H28" s="10">
        <v>252.5</v>
      </c>
    </row>
    <row r="29" spans="1:8" ht="22.5">
      <c r="A29" s="7" t="s">
        <v>864</v>
      </c>
      <c r="B29" s="8">
        <v>5</v>
      </c>
      <c r="C29" s="8" t="s">
        <v>45</v>
      </c>
      <c r="D29" s="48"/>
      <c r="E29" s="48"/>
      <c r="F29" s="83">
        <v>15407</v>
      </c>
      <c r="G29" s="9" t="s">
        <v>46</v>
      </c>
      <c r="H29" s="10">
        <v>315.4</v>
      </c>
    </row>
    <row r="30" spans="1:8" ht="33.75">
      <c r="A30" s="7" t="s">
        <v>860</v>
      </c>
      <c r="B30" s="8">
        <v>6</v>
      </c>
      <c r="C30" s="8" t="s">
        <v>861</v>
      </c>
      <c r="D30" s="57"/>
      <c r="E30" s="57"/>
      <c r="F30" s="84">
        <v>25451</v>
      </c>
      <c r="G30" s="9" t="s">
        <v>808</v>
      </c>
      <c r="H30" s="10">
        <v>341.85</v>
      </c>
    </row>
    <row r="31" spans="1:8" ht="25.5">
      <c r="A31" s="7" t="s">
        <v>47</v>
      </c>
      <c r="B31" s="8">
        <v>6</v>
      </c>
      <c r="C31" s="8" t="s">
        <v>361</v>
      </c>
      <c r="D31" s="91">
        <v>21462</v>
      </c>
      <c r="E31" s="52" t="s">
        <v>916</v>
      </c>
      <c r="F31" s="91">
        <v>20916</v>
      </c>
      <c r="G31" s="9" t="s">
        <v>49</v>
      </c>
      <c r="H31" s="10" t="s">
        <v>50</v>
      </c>
    </row>
    <row r="32" spans="1:8" ht="25.5">
      <c r="A32" s="7" t="s">
        <v>51</v>
      </c>
      <c r="B32" s="8">
        <v>6</v>
      </c>
      <c r="C32" s="8" t="s">
        <v>360</v>
      </c>
      <c r="D32" s="85">
        <v>19240</v>
      </c>
      <c r="E32" s="58" t="s">
        <v>916</v>
      </c>
      <c r="F32" s="85">
        <v>18698</v>
      </c>
      <c r="G32" s="9" t="s">
        <v>53</v>
      </c>
      <c r="H32" s="10" t="s">
        <v>359</v>
      </c>
    </row>
    <row r="33" spans="1:8" ht="22.5">
      <c r="A33" s="7" t="s">
        <v>55</v>
      </c>
      <c r="B33" s="8">
        <v>5</v>
      </c>
      <c r="C33" s="8" t="s">
        <v>56</v>
      </c>
      <c r="D33" s="91">
        <v>18272</v>
      </c>
      <c r="E33" s="52" t="s">
        <v>916</v>
      </c>
      <c r="F33" s="91">
        <v>17729</v>
      </c>
      <c r="G33" s="9" t="s">
        <v>57</v>
      </c>
      <c r="H33" s="10" t="s">
        <v>58</v>
      </c>
    </row>
    <row r="34" spans="1:8" ht="25.5">
      <c r="A34" s="7" t="s">
        <v>59</v>
      </c>
      <c r="B34" s="8">
        <v>5</v>
      </c>
      <c r="C34" s="8" t="s">
        <v>60</v>
      </c>
      <c r="D34" s="85">
        <v>16115</v>
      </c>
      <c r="E34" s="58" t="s">
        <v>916</v>
      </c>
      <c r="F34" s="85">
        <v>15572</v>
      </c>
      <c r="G34" s="9" t="s">
        <v>61</v>
      </c>
      <c r="H34" s="10" t="s">
        <v>62</v>
      </c>
    </row>
    <row r="35" spans="1:8" ht="25.5">
      <c r="A35" s="7" t="s">
        <v>63</v>
      </c>
      <c r="B35" s="8">
        <v>5</v>
      </c>
      <c r="C35" s="8" t="s">
        <v>64</v>
      </c>
      <c r="D35" s="91">
        <v>18558</v>
      </c>
      <c r="E35" s="52" t="s">
        <v>916</v>
      </c>
      <c r="F35" s="91">
        <v>18015</v>
      </c>
      <c r="G35" s="9" t="s">
        <v>65</v>
      </c>
      <c r="H35" s="10" t="s">
        <v>66</v>
      </c>
    </row>
    <row r="36" spans="1:8" ht="25.5">
      <c r="A36" s="7" t="s">
        <v>67</v>
      </c>
      <c r="B36" s="8">
        <v>5</v>
      </c>
      <c r="C36" s="8" t="s">
        <v>68</v>
      </c>
      <c r="D36" s="85">
        <v>16402</v>
      </c>
      <c r="E36" s="58" t="s">
        <v>916</v>
      </c>
      <c r="F36" s="85">
        <v>15859</v>
      </c>
      <c r="G36" s="9" t="s">
        <v>65</v>
      </c>
      <c r="H36" s="10" t="s">
        <v>69</v>
      </c>
    </row>
    <row r="37" spans="1:8" ht="25.5">
      <c r="A37" s="7" t="s">
        <v>70</v>
      </c>
      <c r="B37" s="8">
        <v>6</v>
      </c>
      <c r="C37" s="8" t="s">
        <v>71</v>
      </c>
      <c r="D37" s="91">
        <v>17908</v>
      </c>
      <c r="E37" s="52" t="s">
        <v>916</v>
      </c>
      <c r="F37" s="91">
        <v>17513</v>
      </c>
      <c r="G37" s="9" t="s">
        <v>72</v>
      </c>
      <c r="H37" s="10" t="s">
        <v>73</v>
      </c>
    </row>
    <row r="38" spans="1:8" ht="25.5">
      <c r="A38" s="7" t="s">
        <v>74</v>
      </c>
      <c r="B38" s="8">
        <v>6</v>
      </c>
      <c r="C38" s="8" t="s">
        <v>75</v>
      </c>
      <c r="D38" s="85">
        <v>15855</v>
      </c>
      <c r="E38" s="58" t="s">
        <v>916</v>
      </c>
      <c r="F38" s="85">
        <v>15312</v>
      </c>
      <c r="G38" s="9" t="s">
        <v>72</v>
      </c>
      <c r="H38" s="10" t="s">
        <v>76</v>
      </c>
    </row>
    <row r="39" spans="1:8" ht="25.5">
      <c r="A39" s="7" t="s">
        <v>77</v>
      </c>
      <c r="B39" s="33">
        <v>6</v>
      </c>
      <c r="C39" s="8" t="s">
        <v>944</v>
      </c>
      <c r="D39" s="91">
        <v>19930</v>
      </c>
      <c r="E39" s="52" t="s">
        <v>916</v>
      </c>
      <c r="F39" s="91">
        <v>19265</v>
      </c>
      <c r="G39" s="9" t="s">
        <v>79</v>
      </c>
      <c r="H39" s="10" t="s">
        <v>80</v>
      </c>
    </row>
    <row r="40" spans="1:8" ht="33.75">
      <c r="A40" s="7" t="s">
        <v>81</v>
      </c>
      <c r="B40" s="33">
        <v>5</v>
      </c>
      <c r="C40" s="8" t="s">
        <v>82</v>
      </c>
      <c r="D40" s="85">
        <v>22607</v>
      </c>
      <c r="E40" s="58" t="s">
        <v>916</v>
      </c>
      <c r="F40" s="85">
        <v>22109</v>
      </c>
      <c r="G40" s="9" t="s">
        <v>83</v>
      </c>
      <c r="H40" s="10" t="s">
        <v>84</v>
      </c>
    </row>
    <row r="41" spans="1:8" ht="25.5">
      <c r="A41" s="7" t="s">
        <v>85</v>
      </c>
      <c r="B41" s="33">
        <v>5</v>
      </c>
      <c r="C41" s="8" t="s">
        <v>86</v>
      </c>
      <c r="D41" s="91">
        <v>21293</v>
      </c>
      <c r="E41" s="52" t="s">
        <v>916</v>
      </c>
      <c r="F41" s="91">
        <v>20862</v>
      </c>
      <c r="G41" s="9" t="s">
        <v>87</v>
      </c>
      <c r="H41" s="10" t="s">
        <v>88</v>
      </c>
    </row>
    <row r="42" spans="1:8" ht="45">
      <c r="A42" s="7" t="s">
        <v>307</v>
      </c>
      <c r="B42" s="33">
        <v>9</v>
      </c>
      <c r="C42" s="8" t="s">
        <v>308</v>
      </c>
      <c r="D42" s="85">
        <v>39731</v>
      </c>
      <c r="E42" s="58" t="s">
        <v>916</v>
      </c>
      <c r="F42" s="85">
        <v>39295</v>
      </c>
      <c r="G42" s="9" t="s">
        <v>804</v>
      </c>
      <c r="H42" s="65" t="s">
        <v>391</v>
      </c>
    </row>
    <row r="43" spans="1:8" ht="22.5">
      <c r="A43" s="7" t="s">
        <v>309</v>
      </c>
      <c r="B43" s="33">
        <v>5</v>
      </c>
      <c r="C43" s="8" t="s">
        <v>310</v>
      </c>
      <c r="D43" s="91">
        <v>26735</v>
      </c>
      <c r="E43" s="52" t="s">
        <v>916</v>
      </c>
      <c r="F43" s="91">
        <v>26274</v>
      </c>
      <c r="G43" s="9" t="s">
        <v>805</v>
      </c>
      <c r="H43" s="10" t="s">
        <v>392</v>
      </c>
    </row>
    <row r="44" spans="1:8" ht="12.75">
      <c r="A44" s="7" t="s">
        <v>100</v>
      </c>
      <c r="B44" s="8">
        <v>1</v>
      </c>
      <c r="C44" s="8" t="s">
        <v>454</v>
      </c>
      <c r="D44" s="57"/>
      <c r="E44" s="57"/>
      <c r="F44" s="84">
        <v>594</v>
      </c>
      <c r="G44" s="9" t="s">
        <v>102</v>
      </c>
      <c r="H44" s="10">
        <v>10.4</v>
      </c>
    </row>
    <row r="45" spans="1:8" ht="12.75">
      <c r="A45" s="22" t="s">
        <v>1020</v>
      </c>
      <c r="B45" s="8">
        <v>1</v>
      </c>
      <c r="C45" s="8" t="s">
        <v>1019</v>
      </c>
      <c r="D45" s="136" t="s">
        <v>1021</v>
      </c>
      <c r="E45" s="52" t="s">
        <v>916</v>
      </c>
      <c r="F45" s="83">
        <v>3921</v>
      </c>
      <c r="G45" s="9" t="s">
        <v>105</v>
      </c>
      <c r="H45" s="10">
        <v>58.6</v>
      </c>
    </row>
    <row r="46" spans="1:8" ht="12.75">
      <c r="A46" s="22" t="s">
        <v>634</v>
      </c>
      <c r="B46" s="8">
        <v>1</v>
      </c>
      <c r="C46" s="34" t="s">
        <v>635</v>
      </c>
      <c r="D46" s="57"/>
      <c r="E46" s="57"/>
      <c r="F46" s="84">
        <v>1773</v>
      </c>
      <c r="G46" s="9" t="s">
        <v>102</v>
      </c>
      <c r="H46" s="10">
        <v>26.34</v>
      </c>
    </row>
    <row r="47" spans="1:8" ht="12.75">
      <c r="A47" s="22" t="s">
        <v>636</v>
      </c>
      <c r="B47" s="8">
        <v>1</v>
      </c>
      <c r="C47" s="34" t="s">
        <v>637</v>
      </c>
      <c r="D47" s="48"/>
      <c r="E47" s="48"/>
      <c r="F47" s="83">
        <v>2374</v>
      </c>
      <c r="G47" s="9" t="s">
        <v>102</v>
      </c>
      <c r="H47" s="10">
        <v>34.2</v>
      </c>
    </row>
    <row r="48" spans="1:8" ht="12.75">
      <c r="A48" s="22" t="s">
        <v>638</v>
      </c>
      <c r="B48" s="8">
        <v>1</v>
      </c>
      <c r="C48" s="34" t="s">
        <v>639</v>
      </c>
      <c r="D48" s="57"/>
      <c r="E48" s="57"/>
      <c r="F48" s="84">
        <v>2918</v>
      </c>
      <c r="G48" s="9" t="s">
        <v>102</v>
      </c>
      <c r="H48" s="10">
        <v>41.6</v>
      </c>
    </row>
    <row r="49" spans="1:8" ht="12.75">
      <c r="A49" s="53" t="s">
        <v>640</v>
      </c>
      <c r="B49" s="54">
        <v>1</v>
      </c>
      <c r="C49" s="34" t="s">
        <v>641</v>
      </c>
      <c r="D49" s="48"/>
      <c r="E49" s="48"/>
      <c r="F49" s="83">
        <v>3482</v>
      </c>
      <c r="G49" s="9" t="s">
        <v>102</v>
      </c>
      <c r="H49" s="56">
        <v>49.4</v>
      </c>
    </row>
    <row r="50" spans="1:8" ht="12.75">
      <c r="A50" s="7" t="s">
        <v>1017</v>
      </c>
      <c r="B50" s="8"/>
      <c r="C50" s="34" t="s">
        <v>1018</v>
      </c>
      <c r="D50" s="49"/>
      <c r="E50" s="57"/>
      <c r="F50" s="80">
        <v>4895</v>
      </c>
      <c r="G50" s="9" t="s">
        <v>220</v>
      </c>
      <c r="H50" s="10">
        <v>90</v>
      </c>
    </row>
    <row r="51" spans="1:8" ht="13.5">
      <c r="A51" s="417" t="s">
        <v>1036</v>
      </c>
      <c r="B51" s="418"/>
      <c r="C51" s="418"/>
      <c r="D51" s="419"/>
      <c r="E51" s="419"/>
      <c r="F51" s="419"/>
      <c r="G51" s="418"/>
      <c r="H51" s="420"/>
    </row>
    <row r="52" spans="1:8" ht="12.75">
      <c r="A52" s="7" t="s">
        <v>91</v>
      </c>
      <c r="B52" s="8">
        <v>1</v>
      </c>
      <c r="C52" s="8" t="s">
        <v>451</v>
      </c>
      <c r="D52" s="57"/>
      <c r="E52" s="57"/>
      <c r="F52" s="84">
        <v>4386</v>
      </c>
      <c r="G52" s="9" t="s">
        <v>90</v>
      </c>
      <c r="H52" s="10">
        <v>74.6</v>
      </c>
    </row>
    <row r="53" spans="1:8" ht="12.75">
      <c r="A53" s="7" t="s">
        <v>89</v>
      </c>
      <c r="B53" s="8">
        <v>1</v>
      </c>
      <c r="C53" s="8" t="s">
        <v>452</v>
      </c>
      <c r="D53" s="48"/>
      <c r="E53" s="48"/>
      <c r="F53" s="83">
        <v>3845</v>
      </c>
      <c r="G53" s="9" t="s">
        <v>90</v>
      </c>
      <c r="H53" s="10">
        <v>69.2</v>
      </c>
    </row>
    <row r="54" spans="1:8" ht="12.75">
      <c r="A54" s="7" t="s">
        <v>92</v>
      </c>
      <c r="B54" s="8">
        <v>1</v>
      </c>
      <c r="C54" s="8" t="s">
        <v>449</v>
      </c>
      <c r="D54" s="57"/>
      <c r="E54" s="57"/>
      <c r="F54" s="84">
        <v>3449</v>
      </c>
      <c r="G54" s="9" t="s">
        <v>90</v>
      </c>
      <c r="H54" s="10">
        <v>62.3</v>
      </c>
    </row>
    <row r="55" spans="1:8" ht="12.75">
      <c r="A55" s="7" t="s">
        <v>93</v>
      </c>
      <c r="B55" s="8">
        <v>1</v>
      </c>
      <c r="C55" s="8" t="s">
        <v>450</v>
      </c>
      <c r="D55" s="48"/>
      <c r="E55" s="48"/>
      <c r="F55" s="83">
        <v>2464</v>
      </c>
      <c r="G55" s="9" t="s">
        <v>90</v>
      </c>
      <c r="H55" s="10">
        <v>46</v>
      </c>
    </row>
    <row r="56" spans="1:8" ht="25.5">
      <c r="A56" s="7" t="s">
        <v>858</v>
      </c>
      <c r="B56" s="8">
        <v>1</v>
      </c>
      <c r="C56" s="8" t="s">
        <v>94</v>
      </c>
      <c r="D56" s="63"/>
      <c r="E56" s="63"/>
      <c r="F56" s="132">
        <v>9517</v>
      </c>
      <c r="G56" s="9" t="s">
        <v>807</v>
      </c>
      <c r="H56" s="10">
        <v>134</v>
      </c>
    </row>
    <row r="57" spans="1:8" ht="25.5">
      <c r="A57" s="7" t="s">
        <v>1037</v>
      </c>
      <c r="B57" s="8">
        <v>1</v>
      </c>
      <c r="C57" s="8" t="s">
        <v>1038</v>
      </c>
      <c r="D57" s="145" t="s">
        <v>1039</v>
      </c>
      <c r="E57" s="63" t="s">
        <v>916</v>
      </c>
      <c r="F57" s="132">
        <v>4646</v>
      </c>
      <c r="G57" s="9" t="s">
        <v>353</v>
      </c>
      <c r="H57" s="10" t="s">
        <v>354</v>
      </c>
    </row>
    <row r="58" spans="1:8" ht="25.5">
      <c r="A58" s="7" t="s">
        <v>1040</v>
      </c>
      <c r="B58" s="8">
        <v>1</v>
      </c>
      <c r="C58" s="8" t="s">
        <v>1038</v>
      </c>
      <c r="D58" s="145" t="s">
        <v>1041</v>
      </c>
      <c r="E58" s="63" t="s">
        <v>916</v>
      </c>
      <c r="F58" s="132">
        <v>4931</v>
      </c>
      <c r="G58" s="9"/>
      <c r="H58" s="10"/>
    </row>
    <row r="59" spans="1:8" ht="25.5">
      <c r="A59" s="7" t="s">
        <v>1042</v>
      </c>
      <c r="B59" s="8">
        <v>1</v>
      </c>
      <c r="C59" s="8" t="s">
        <v>1038</v>
      </c>
      <c r="D59" s="145" t="s">
        <v>1043</v>
      </c>
      <c r="E59" s="63" t="s">
        <v>916</v>
      </c>
      <c r="F59" s="132">
        <v>5326</v>
      </c>
      <c r="G59" s="9"/>
      <c r="H59" s="10"/>
    </row>
    <row r="60" spans="1:8" ht="25.5">
      <c r="A60" s="7" t="s">
        <v>1044</v>
      </c>
      <c r="B60" s="8">
        <v>1</v>
      </c>
      <c r="C60" s="8" t="s">
        <v>1038</v>
      </c>
      <c r="D60" s="145" t="s">
        <v>1045</v>
      </c>
      <c r="E60" s="63" t="s">
        <v>916</v>
      </c>
      <c r="F60" s="132">
        <v>4831</v>
      </c>
      <c r="G60" s="9"/>
      <c r="H60" s="10"/>
    </row>
    <row r="61" spans="1:8" ht="25.5">
      <c r="A61" s="7" t="s">
        <v>1046</v>
      </c>
      <c r="B61" s="8">
        <v>1</v>
      </c>
      <c r="C61" s="8" t="s">
        <v>1038</v>
      </c>
      <c r="D61" s="145" t="s">
        <v>1047</v>
      </c>
      <c r="E61" s="63" t="s">
        <v>916</v>
      </c>
      <c r="F61" s="132">
        <v>5226</v>
      </c>
      <c r="G61" s="9"/>
      <c r="H61" s="10"/>
    </row>
    <row r="62" spans="1:8" ht="24">
      <c r="A62" s="146" t="s">
        <v>1048</v>
      </c>
      <c r="B62" s="8">
        <v>1</v>
      </c>
      <c r="C62" s="8" t="s">
        <v>1049</v>
      </c>
      <c r="D62" s="145" t="s">
        <v>1050</v>
      </c>
      <c r="E62" s="63" t="s">
        <v>916</v>
      </c>
      <c r="F62" s="132">
        <v>4296</v>
      </c>
      <c r="G62" s="9" t="s">
        <v>105</v>
      </c>
      <c r="H62" s="10" t="s">
        <v>355</v>
      </c>
    </row>
    <row r="63" spans="1:8" ht="24">
      <c r="A63" s="146" t="s">
        <v>1051</v>
      </c>
      <c r="B63" s="8">
        <v>1</v>
      </c>
      <c r="C63" s="8" t="s">
        <v>1049</v>
      </c>
      <c r="D63" s="145" t="s">
        <v>1052</v>
      </c>
      <c r="E63" s="63" t="s">
        <v>916</v>
      </c>
      <c r="F63" s="132">
        <v>4491</v>
      </c>
      <c r="G63" s="9" t="s">
        <v>353</v>
      </c>
      <c r="H63" s="10" t="s">
        <v>355</v>
      </c>
    </row>
    <row r="64" spans="1:8" ht="36">
      <c r="A64" s="146" t="s">
        <v>1053</v>
      </c>
      <c r="B64" s="8">
        <v>1</v>
      </c>
      <c r="C64" s="8" t="s">
        <v>1049</v>
      </c>
      <c r="D64" s="145" t="s">
        <v>1054</v>
      </c>
      <c r="E64" s="63" t="s">
        <v>916</v>
      </c>
      <c r="F64" s="132">
        <v>4901</v>
      </c>
      <c r="G64" s="9"/>
      <c r="H64" s="10"/>
    </row>
    <row r="65" spans="1:8" ht="36">
      <c r="A65" s="146" t="s">
        <v>1055</v>
      </c>
      <c r="B65" s="8">
        <v>1</v>
      </c>
      <c r="C65" s="8" t="s">
        <v>1049</v>
      </c>
      <c r="D65" s="145" t="s">
        <v>1056</v>
      </c>
      <c r="E65" s="63" t="s">
        <v>916</v>
      </c>
      <c r="F65" s="132">
        <v>5271</v>
      </c>
      <c r="G65" s="9"/>
      <c r="H65" s="10"/>
    </row>
    <row r="66" spans="1:8" ht="36">
      <c r="A66" s="146" t="s">
        <v>1057</v>
      </c>
      <c r="B66" s="8">
        <v>1</v>
      </c>
      <c r="C66" s="8" t="s">
        <v>1049</v>
      </c>
      <c r="D66" s="145" t="s">
        <v>1058</v>
      </c>
      <c r="E66" s="63" t="s">
        <v>916</v>
      </c>
      <c r="F66" s="132">
        <v>4801</v>
      </c>
      <c r="G66" s="9"/>
      <c r="H66" s="10"/>
    </row>
    <row r="67" spans="1:8" ht="36">
      <c r="A67" s="146" t="s">
        <v>1059</v>
      </c>
      <c r="B67" s="8">
        <v>1</v>
      </c>
      <c r="C67" s="8" t="s">
        <v>1049</v>
      </c>
      <c r="D67" s="145" t="s">
        <v>1060</v>
      </c>
      <c r="E67" s="63" t="s">
        <v>916</v>
      </c>
      <c r="F67" s="132">
        <v>5196</v>
      </c>
      <c r="G67" s="9"/>
      <c r="H67" s="10"/>
    </row>
    <row r="68" spans="1:8" ht="24">
      <c r="A68" s="146" t="s">
        <v>1061</v>
      </c>
      <c r="B68" s="8">
        <v>1</v>
      </c>
      <c r="C68" s="8" t="s">
        <v>1049</v>
      </c>
      <c r="D68" s="145" t="s">
        <v>1062</v>
      </c>
      <c r="E68" s="63" t="s">
        <v>916</v>
      </c>
      <c r="F68" s="132">
        <v>4761</v>
      </c>
      <c r="G68" s="9" t="s">
        <v>353</v>
      </c>
      <c r="H68" s="10" t="s">
        <v>356</v>
      </c>
    </row>
    <row r="69" spans="1:8" ht="24">
      <c r="A69" s="146" t="s">
        <v>1063</v>
      </c>
      <c r="B69" s="8">
        <v>1</v>
      </c>
      <c r="C69" s="8" t="s">
        <v>1049</v>
      </c>
      <c r="D69" s="145" t="s">
        <v>1064</v>
      </c>
      <c r="E69" s="63" t="s">
        <v>916</v>
      </c>
      <c r="F69" s="132">
        <v>5251</v>
      </c>
      <c r="G69" s="9"/>
      <c r="H69" s="10"/>
    </row>
    <row r="70" spans="1:8" ht="24">
      <c r="A70" s="146" t="s">
        <v>1065</v>
      </c>
      <c r="B70" s="8">
        <v>1</v>
      </c>
      <c r="C70" s="8" t="s">
        <v>1049</v>
      </c>
      <c r="D70" s="145" t="s">
        <v>1066</v>
      </c>
      <c r="E70" s="63" t="s">
        <v>916</v>
      </c>
      <c r="F70" s="132">
        <v>5646</v>
      </c>
      <c r="G70" s="9"/>
      <c r="H70" s="10"/>
    </row>
    <row r="71" spans="1:8" ht="24">
      <c r="A71" s="146" t="s">
        <v>319</v>
      </c>
      <c r="B71" s="8">
        <v>1</v>
      </c>
      <c r="C71" s="8" t="s">
        <v>1049</v>
      </c>
      <c r="D71" s="145" t="s">
        <v>320</v>
      </c>
      <c r="E71" s="63" t="s">
        <v>916</v>
      </c>
      <c r="F71" s="132">
        <v>5156</v>
      </c>
      <c r="G71" s="9"/>
      <c r="H71" s="10"/>
    </row>
    <row r="72" spans="1:8" ht="24">
      <c r="A72" s="146" t="s">
        <v>321</v>
      </c>
      <c r="B72" s="8">
        <v>1</v>
      </c>
      <c r="C72" s="8" t="s">
        <v>1049</v>
      </c>
      <c r="D72" s="145" t="s">
        <v>322</v>
      </c>
      <c r="E72" s="63" t="s">
        <v>916</v>
      </c>
      <c r="F72" s="132">
        <v>5546</v>
      </c>
      <c r="G72" s="9"/>
      <c r="H72" s="10"/>
    </row>
    <row r="73" spans="1:8" ht="25.5">
      <c r="A73" s="7" t="s">
        <v>343</v>
      </c>
      <c r="B73" s="8">
        <v>1</v>
      </c>
      <c r="C73" s="8" t="s">
        <v>800</v>
      </c>
      <c r="D73" s="149" t="s">
        <v>344</v>
      </c>
      <c r="E73" s="63" t="s">
        <v>916</v>
      </c>
      <c r="F73" s="80">
        <v>12055</v>
      </c>
      <c r="G73" s="9"/>
      <c r="H73" s="148"/>
    </row>
    <row r="74" spans="1:8" ht="13.5">
      <c r="A74" s="417" t="s">
        <v>281</v>
      </c>
      <c r="B74" s="418"/>
      <c r="C74" s="418"/>
      <c r="D74" s="419"/>
      <c r="E74" s="419"/>
      <c r="F74" s="419"/>
      <c r="G74" s="418"/>
      <c r="H74" s="420"/>
    </row>
    <row r="75" spans="1:8" ht="12.75">
      <c r="A75" s="7" t="s">
        <v>95</v>
      </c>
      <c r="B75" s="8">
        <v>1</v>
      </c>
      <c r="C75" s="8" t="s">
        <v>426</v>
      </c>
      <c r="D75" s="48"/>
      <c r="E75" s="48"/>
      <c r="F75" s="83">
        <v>5478</v>
      </c>
      <c r="G75" s="9" t="s">
        <v>96</v>
      </c>
      <c r="H75" s="10">
        <v>89</v>
      </c>
    </row>
    <row r="76" spans="1:8" ht="12.75">
      <c r="A76" s="7" t="s">
        <v>97</v>
      </c>
      <c r="B76" s="8">
        <v>1</v>
      </c>
      <c r="C76" s="8" t="s">
        <v>453</v>
      </c>
      <c r="D76" s="57"/>
      <c r="E76" s="57"/>
      <c r="F76" s="84">
        <v>7711</v>
      </c>
      <c r="G76" s="9" t="s">
        <v>98</v>
      </c>
      <c r="H76" s="10">
        <v>135</v>
      </c>
    </row>
    <row r="77" spans="1:8" ht="12.75">
      <c r="A77" s="7" t="s">
        <v>99</v>
      </c>
      <c r="B77" s="8">
        <v>1</v>
      </c>
      <c r="C77" s="8" t="s">
        <v>453</v>
      </c>
      <c r="D77" s="48"/>
      <c r="E77" s="48"/>
      <c r="F77" s="83">
        <v>9867</v>
      </c>
      <c r="G77" s="9" t="s">
        <v>98</v>
      </c>
      <c r="H77" s="10">
        <v>185</v>
      </c>
    </row>
    <row r="78" spans="1:8" ht="24">
      <c r="A78" s="138" t="s">
        <v>1025</v>
      </c>
      <c r="B78" s="8">
        <v>1</v>
      </c>
      <c r="C78" s="144" t="s">
        <v>1026</v>
      </c>
      <c r="D78" s="491" t="s">
        <v>947</v>
      </c>
      <c r="E78" s="492"/>
      <c r="F78" s="493"/>
      <c r="G78" s="137"/>
      <c r="H78" s="137"/>
    </row>
    <row r="79" spans="1:8" ht="24">
      <c r="A79" s="138" t="s">
        <v>1027</v>
      </c>
      <c r="B79" s="8">
        <v>1</v>
      </c>
      <c r="C79" s="144" t="s">
        <v>1026</v>
      </c>
      <c r="D79" s="491" t="s">
        <v>948</v>
      </c>
      <c r="E79" s="492"/>
      <c r="F79" s="493"/>
      <c r="G79" s="137"/>
      <c r="H79" s="137"/>
    </row>
    <row r="80" spans="1:8" ht="24">
      <c r="A80" s="138" t="s">
        <v>1028</v>
      </c>
      <c r="B80" s="8">
        <v>1</v>
      </c>
      <c r="C80" s="144" t="s">
        <v>1026</v>
      </c>
      <c r="D80" s="491" t="s">
        <v>949</v>
      </c>
      <c r="E80" s="492"/>
      <c r="F80" s="493"/>
      <c r="G80" s="137"/>
      <c r="H80" s="137"/>
    </row>
    <row r="81" spans="1:8" ht="24">
      <c r="A81" s="138" t="s">
        <v>1029</v>
      </c>
      <c r="B81" s="8">
        <v>1</v>
      </c>
      <c r="C81" s="144" t="s">
        <v>1026</v>
      </c>
      <c r="D81" s="491" t="s">
        <v>950</v>
      </c>
      <c r="E81" s="492"/>
      <c r="F81" s="493"/>
      <c r="G81" s="35" t="s">
        <v>357</v>
      </c>
      <c r="H81" s="150" t="s">
        <v>358</v>
      </c>
    </row>
    <row r="82" spans="1:8" ht="24">
      <c r="A82" s="138" t="s">
        <v>1032</v>
      </c>
      <c r="B82" s="8">
        <v>1</v>
      </c>
      <c r="C82" s="144" t="s">
        <v>1026</v>
      </c>
      <c r="D82" s="491" t="s">
        <v>951</v>
      </c>
      <c r="E82" s="492"/>
      <c r="F82" s="493"/>
      <c r="G82" s="35"/>
      <c r="H82" s="150"/>
    </row>
    <row r="83" spans="1:8" ht="24">
      <c r="A83" s="138" t="s">
        <v>1031</v>
      </c>
      <c r="B83" s="8">
        <v>1</v>
      </c>
      <c r="C83" s="144" t="s">
        <v>1026</v>
      </c>
      <c r="D83" s="491" t="s">
        <v>952</v>
      </c>
      <c r="E83" s="492"/>
      <c r="F83" s="493"/>
      <c r="G83" s="35"/>
      <c r="H83" s="150"/>
    </row>
    <row r="84" spans="1:8" ht="24">
      <c r="A84" s="138" t="s">
        <v>1030</v>
      </c>
      <c r="B84" s="8">
        <v>1</v>
      </c>
      <c r="C84" s="144" t="s">
        <v>1026</v>
      </c>
      <c r="D84" s="491" t="s">
        <v>953</v>
      </c>
      <c r="E84" s="492"/>
      <c r="F84" s="493"/>
      <c r="G84" s="35"/>
      <c r="H84" s="150"/>
    </row>
    <row r="85" spans="1:8" ht="12.75">
      <c r="A85" s="138" t="s">
        <v>1033</v>
      </c>
      <c r="B85" s="8">
        <v>1</v>
      </c>
      <c r="C85" s="144" t="s">
        <v>1034</v>
      </c>
      <c r="D85" s="139"/>
      <c r="E85" s="140"/>
      <c r="F85" s="141">
        <v>11235</v>
      </c>
      <c r="G85" s="35" t="s">
        <v>220</v>
      </c>
      <c r="H85" s="150">
        <v>130</v>
      </c>
    </row>
    <row r="86" spans="1:8" ht="12.75">
      <c r="A86" s="138" t="s">
        <v>1035</v>
      </c>
      <c r="B86" s="8">
        <v>1</v>
      </c>
      <c r="C86" s="144" t="s">
        <v>1034</v>
      </c>
      <c r="D86" s="142"/>
      <c r="E86" s="143"/>
      <c r="F86" s="141">
        <v>9920</v>
      </c>
      <c r="G86" s="35" t="s">
        <v>220</v>
      </c>
      <c r="H86" s="150">
        <v>132</v>
      </c>
    </row>
    <row r="87" spans="1:8" ht="13.5">
      <c r="A87" s="417" t="s">
        <v>106</v>
      </c>
      <c r="B87" s="418"/>
      <c r="C87" s="418"/>
      <c r="D87" s="419"/>
      <c r="E87" s="419"/>
      <c r="F87" s="419"/>
      <c r="G87" s="418"/>
      <c r="H87" s="420"/>
    </row>
    <row r="88" spans="1:8" ht="25.5">
      <c r="A88" s="7" t="s">
        <v>823</v>
      </c>
      <c r="B88" s="8">
        <v>3</v>
      </c>
      <c r="C88" s="8" t="s">
        <v>456</v>
      </c>
      <c r="D88" s="49"/>
      <c r="E88" s="57"/>
      <c r="F88" s="80">
        <v>10002</v>
      </c>
      <c r="G88" s="9" t="s">
        <v>107</v>
      </c>
      <c r="H88" s="10">
        <v>212</v>
      </c>
    </row>
    <row r="89" spans="1:8" ht="25.5">
      <c r="A89" s="7" t="s">
        <v>824</v>
      </c>
      <c r="B89" s="8">
        <v>3</v>
      </c>
      <c r="C89" s="8" t="s">
        <v>456</v>
      </c>
      <c r="D89" s="48"/>
      <c r="E89" s="48"/>
      <c r="F89" s="83">
        <v>12329</v>
      </c>
      <c r="G89" s="9" t="s">
        <v>108</v>
      </c>
      <c r="H89" s="10">
        <v>231.4</v>
      </c>
    </row>
    <row r="90" spans="1:8" ht="25.5">
      <c r="A90" s="7" t="s">
        <v>819</v>
      </c>
      <c r="B90" s="8">
        <v>4</v>
      </c>
      <c r="C90" s="8" t="s">
        <v>127</v>
      </c>
      <c r="D90" s="49"/>
      <c r="E90" s="57"/>
      <c r="F90" s="80">
        <v>10726</v>
      </c>
      <c r="G90" s="9" t="s">
        <v>255</v>
      </c>
      <c r="H90" s="10">
        <v>210.65</v>
      </c>
    </row>
    <row r="91" spans="1:8" ht="38.25">
      <c r="A91" s="7" t="s">
        <v>820</v>
      </c>
      <c r="B91" s="8">
        <v>4</v>
      </c>
      <c r="C91" s="8" t="s">
        <v>127</v>
      </c>
      <c r="D91" s="48"/>
      <c r="E91" s="48"/>
      <c r="F91" s="83">
        <v>10481</v>
      </c>
      <c r="G91" s="9" t="s">
        <v>255</v>
      </c>
      <c r="H91" s="10">
        <v>211.08</v>
      </c>
    </row>
    <row r="92" spans="1:8" ht="38.25">
      <c r="A92" s="7" t="s">
        <v>821</v>
      </c>
      <c r="B92" s="8">
        <v>4</v>
      </c>
      <c r="C92" s="8" t="s">
        <v>127</v>
      </c>
      <c r="D92" s="49"/>
      <c r="E92" s="57"/>
      <c r="F92" s="80">
        <v>9535</v>
      </c>
      <c r="G92" s="9" t="s">
        <v>255</v>
      </c>
      <c r="H92" s="10">
        <v>208.41</v>
      </c>
    </row>
    <row r="93" spans="1:8" ht="25.5">
      <c r="A93" s="59" t="s">
        <v>822</v>
      </c>
      <c r="B93" s="54">
        <v>6</v>
      </c>
      <c r="C93" s="54" t="s">
        <v>128</v>
      </c>
      <c r="D93" s="48"/>
      <c r="E93" s="48"/>
      <c r="F93" s="83">
        <v>25694</v>
      </c>
      <c r="G93" s="60" t="s">
        <v>809</v>
      </c>
      <c r="H93" s="56">
        <v>401.26</v>
      </c>
    </row>
    <row r="94" spans="1:8" ht="12.75">
      <c r="A94" s="7" t="s">
        <v>109</v>
      </c>
      <c r="B94" s="8">
        <v>1</v>
      </c>
      <c r="C94" s="8" t="s">
        <v>902</v>
      </c>
      <c r="D94" s="49"/>
      <c r="E94" s="57"/>
      <c r="F94" s="80">
        <v>1265</v>
      </c>
      <c r="G94" s="9" t="s">
        <v>110</v>
      </c>
      <c r="H94" s="10">
        <v>8.3</v>
      </c>
    </row>
    <row r="95" spans="1:8" ht="12.75">
      <c r="A95" s="7" t="s">
        <v>111</v>
      </c>
      <c r="B95" s="8">
        <v>1</v>
      </c>
      <c r="C95" s="8" t="s">
        <v>457</v>
      </c>
      <c r="D95" s="49"/>
      <c r="E95" s="57"/>
      <c r="F95" s="80">
        <v>1406</v>
      </c>
      <c r="G95" s="9" t="s">
        <v>110</v>
      </c>
      <c r="H95" s="10">
        <v>10.12</v>
      </c>
    </row>
    <row r="96" spans="1:8" ht="12.75">
      <c r="A96" s="7" t="s">
        <v>1002</v>
      </c>
      <c r="B96" s="8">
        <v>1</v>
      </c>
      <c r="C96" s="8" t="s">
        <v>1004</v>
      </c>
      <c r="D96" s="49"/>
      <c r="E96" s="57"/>
      <c r="F96" s="80">
        <v>1511</v>
      </c>
      <c r="G96" s="9"/>
      <c r="H96" s="10"/>
    </row>
    <row r="97" spans="1:8" ht="12.75">
      <c r="A97" s="7" t="s">
        <v>1003</v>
      </c>
      <c r="B97" s="8">
        <v>1</v>
      </c>
      <c r="C97" s="8" t="s">
        <v>1005</v>
      </c>
      <c r="D97" s="48"/>
      <c r="E97" s="48"/>
      <c r="F97" s="83">
        <v>1100</v>
      </c>
      <c r="G97" s="9"/>
      <c r="H97" s="10"/>
    </row>
    <row r="98" spans="1:8" ht="12.75">
      <c r="A98" s="7" t="s">
        <v>112</v>
      </c>
      <c r="B98" s="8">
        <v>1</v>
      </c>
      <c r="C98" s="8" t="s">
        <v>394</v>
      </c>
      <c r="D98" s="49"/>
      <c r="E98" s="57"/>
      <c r="F98" s="80">
        <v>2940</v>
      </c>
      <c r="G98" s="9" t="s">
        <v>113</v>
      </c>
      <c r="H98" s="10">
        <v>37</v>
      </c>
    </row>
    <row r="99" spans="1:8" ht="12.75">
      <c r="A99" s="7" t="s">
        <v>114</v>
      </c>
      <c r="B99" s="8">
        <v>1</v>
      </c>
      <c r="C99" s="8" t="s">
        <v>395</v>
      </c>
      <c r="D99" s="48"/>
      <c r="E99" s="48"/>
      <c r="F99" s="83">
        <v>3018</v>
      </c>
      <c r="G99" s="9" t="s">
        <v>115</v>
      </c>
      <c r="H99" s="10">
        <v>32.35</v>
      </c>
    </row>
    <row r="100" spans="1:8" ht="12.75">
      <c r="A100" s="7" t="s">
        <v>116</v>
      </c>
      <c r="B100" s="8">
        <v>1</v>
      </c>
      <c r="C100" s="8" t="s">
        <v>458</v>
      </c>
      <c r="D100" s="49"/>
      <c r="E100" s="57"/>
      <c r="F100" s="80">
        <v>1769</v>
      </c>
      <c r="G100" s="9" t="s">
        <v>102</v>
      </c>
      <c r="H100" s="10">
        <v>12.19</v>
      </c>
    </row>
    <row r="101" spans="1:8" ht="12.75">
      <c r="A101" s="7" t="s">
        <v>117</v>
      </c>
      <c r="B101" s="8">
        <v>1</v>
      </c>
      <c r="C101" s="8" t="s">
        <v>459</v>
      </c>
      <c r="D101" s="48"/>
      <c r="E101" s="48"/>
      <c r="F101" s="83">
        <v>2021</v>
      </c>
      <c r="G101" s="9" t="s">
        <v>102</v>
      </c>
      <c r="H101" s="10">
        <v>15.19</v>
      </c>
    </row>
    <row r="102" spans="1:8" ht="12.75">
      <c r="A102" s="7" t="s">
        <v>899</v>
      </c>
      <c r="B102" s="8">
        <v>1</v>
      </c>
      <c r="C102" s="8" t="s">
        <v>118</v>
      </c>
      <c r="D102" s="49"/>
      <c r="E102" s="57"/>
      <c r="F102" s="80">
        <v>2295</v>
      </c>
      <c r="G102" s="9" t="s">
        <v>119</v>
      </c>
      <c r="H102" s="10">
        <v>20.4</v>
      </c>
    </row>
    <row r="103" spans="1:8" ht="12.75">
      <c r="A103" s="7" t="s">
        <v>898</v>
      </c>
      <c r="B103" s="8">
        <v>1</v>
      </c>
      <c r="C103" s="8" t="s">
        <v>120</v>
      </c>
      <c r="D103" s="48"/>
      <c r="E103" s="48"/>
      <c r="F103" s="83">
        <v>1799</v>
      </c>
      <c r="G103" s="9" t="s">
        <v>102</v>
      </c>
      <c r="H103" s="10">
        <v>18</v>
      </c>
    </row>
    <row r="104" spans="1:8" ht="12.75">
      <c r="A104" s="7" t="s">
        <v>897</v>
      </c>
      <c r="B104" s="8">
        <v>1</v>
      </c>
      <c r="C104" s="8" t="s">
        <v>121</v>
      </c>
      <c r="D104" s="49"/>
      <c r="E104" s="57"/>
      <c r="F104" s="80">
        <v>1706</v>
      </c>
      <c r="G104" s="9" t="s">
        <v>102</v>
      </c>
      <c r="H104" s="10">
        <v>14.4</v>
      </c>
    </row>
    <row r="105" spans="1:8" ht="12.75">
      <c r="A105" s="7" t="s">
        <v>896</v>
      </c>
      <c r="B105" s="8">
        <v>1</v>
      </c>
      <c r="C105" s="8" t="s">
        <v>239</v>
      </c>
      <c r="D105" s="48"/>
      <c r="E105" s="48"/>
      <c r="F105" s="83">
        <v>3229</v>
      </c>
      <c r="G105" s="9" t="s">
        <v>102</v>
      </c>
      <c r="H105" s="10">
        <v>14.2</v>
      </c>
    </row>
    <row r="106" spans="1:8" ht="25.5">
      <c r="A106" s="7" t="s">
        <v>900</v>
      </c>
      <c r="B106" s="8">
        <v>5</v>
      </c>
      <c r="C106" s="8" t="s">
        <v>122</v>
      </c>
      <c r="D106" s="49"/>
      <c r="E106" s="57"/>
      <c r="F106" s="80">
        <v>3480</v>
      </c>
      <c r="G106" s="9" t="s">
        <v>230</v>
      </c>
      <c r="H106" s="10">
        <v>42.3</v>
      </c>
    </row>
    <row r="107" spans="1:8" ht="12.75">
      <c r="A107" s="7" t="s">
        <v>1022</v>
      </c>
      <c r="B107" s="8">
        <v>1</v>
      </c>
      <c r="C107" s="8" t="s">
        <v>1024</v>
      </c>
      <c r="D107" s="49"/>
      <c r="E107" s="57"/>
      <c r="F107" s="80">
        <v>1165</v>
      </c>
      <c r="G107" s="9"/>
      <c r="H107" s="10"/>
    </row>
    <row r="108" spans="1:8" ht="12.75">
      <c r="A108" s="7" t="s">
        <v>1023</v>
      </c>
      <c r="B108" s="8">
        <v>1</v>
      </c>
      <c r="C108" s="8" t="s">
        <v>1024</v>
      </c>
      <c r="D108" s="49"/>
      <c r="E108" s="57"/>
      <c r="F108" s="80">
        <v>1225</v>
      </c>
      <c r="G108" s="9"/>
      <c r="H108" s="10"/>
    </row>
    <row r="109" spans="1:8" ht="12.75">
      <c r="A109" s="7" t="s">
        <v>123</v>
      </c>
      <c r="B109" s="8">
        <v>1</v>
      </c>
      <c r="C109" s="8" t="s">
        <v>460</v>
      </c>
      <c r="D109" s="48"/>
      <c r="E109" s="48"/>
      <c r="F109" s="83">
        <v>1997</v>
      </c>
      <c r="G109" s="9" t="s">
        <v>102</v>
      </c>
      <c r="H109" s="10">
        <v>24.5</v>
      </c>
    </row>
    <row r="110" spans="1:8" ht="12" customHeight="1">
      <c r="A110" s="7" t="s">
        <v>124</v>
      </c>
      <c r="B110" s="8">
        <v>1</v>
      </c>
      <c r="C110" s="8" t="s">
        <v>125</v>
      </c>
      <c r="D110" s="49"/>
      <c r="E110" s="57"/>
      <c r="F110" s="80">
        <v>2219</v>
      </c>
      <c r="G110" s="9" t="s">
        <v>119</v>
      </c>
      <c r="H110" s="10">
        <v>18</v>
      </c>
    </row>
    <row r="111" spans="1:8" ht="12.75">
      <c r="A111" s="7" t="s">
        <v>825</v>
      </c>
      <c r="B111" s="8">
        <v>1</v>
      </c>
      <c r="C111" s="8" t="s">
        <v>461</v>
      </c>
      <c r="D111" s="48"/>
      <c r="E111" s="48"/>
      <c r="F111" s="83">
        <v>5720</v>
      </c>
      <c r="G111" s="9" t="s">
        <v>126</v>
      </c>
      <c r="H111" s="10">
        <v>112</v>
      </c>
    </row>
    <row r="112" spans="1:8" ht="12.75">
      <c r="A112" s="7" t="s">
        <v>826</v>
      </c>
      <c r="B112" s="8">
        <v>1</v>
      </c>
      <c r="C112" s="8" t="s">
        <v>741</v>
      </c>
      <c r="D112" s="49"/>
      <c r="E112" s="57"/>
      <c r="F112" s="80">
        <v>7645</v>
      </c>
      <c r="G112" s="9" t="s">
        <v>126</v>
      </c>
      <c r="H112" s="10">
        <v>125</v>
      </c>
    </row>
    <row r="113" spans="1:8" ht="12.75">
      <c r="A113" s="7" t="s">
        <v>386</v>
      </c>
      <c r="B113" s="8">
        <v>1</v>
      </c>
      <c r="C113" s="8" t="s">
        <v>742</v>
      </c>
      <c r="D113" s="49"/>
      <c r="E113" s="57"/>
      <c r="F113" s="80">
        <v>4155</v>
      </c>
      <c r="G113" s="9" t="s">
        <v>146</v>
      </c>
      <c r="H113" s="10">
        <v>59.55</v>
      </c>
    </row>
    <row r="114" spans="1:8" ht="12.75">
      <c r="A114" s="7" t="s">
        <v>1010</v>
      </c>
      <c r="B114" s="8">
        <v>1</v>
      </c>
      <c r="C114" s="133" t="s">
        <v>1011</v>
      </c>
      <c r="D114" s="94"/>
      <c r="E114" s="134"/>
      <c r="F114" s="135">
        <v>4455</v>
      </c>
      <c r="G114" s="25"/>
      <c r="H114" s="25"/>
    </row>
    <row r="115" spans="1:8" ht="12.75">
      <c r="A115" s="7" t="s">
        <v>1012</v>
      </c>
      <c r="B115" s="8">
        <v>1</v>
      </c>
      <c r="C115" s="25" t="s">
        <v>1014</v>
      </c>
      <c r="D115" s="94"/>
      <c r="E115" s="134"/>
      <c r="F115" s="135">
        <v>2800</v>
      </c>
      <c r="G115" s="25"/>
      <c r="H115" s="25"/>
    </row>
    <row r="116" spans="1:8" ht="12.75">
      <c r="A116" s="7" t="s">
        <v>1013</v>
      </c>
      <c r="B116" s="8">
        <v>1</v>
      </c>
      <c r="C116" s="25" t="s">
        <v>1014</v>
      </c>
      <c r="D116" s="94"/>
      <c r="E116" s="134"/>
      <c r="F116" s="135">
        <v>3395</v>
      </c>
      <c r="G116" s="25"/>
      <c r="H116" s="25"/>
    </row>
    <row r="117" spans="1:8" ht="12.75">
      <c r="A117" s="7" t="s">
        <v>1015</v>
      </c>
      <c r="B117" s="8">
        <v>1</v>
      </c>
      <c r="C117" s="25" t="s">
        <v>1016</v>
      </c>
      <c r="D117" s="94"/>
      <c r="E117" s="134"/>
      <c r="F117" s="135">
        <v>3080</v>
      </c>
      <c r="G117" s="25"/>
      <c r="H117" s="25"/>
    </row>
    <row r="118" spans="1:8" ht="12.75">
      <c r="A118" s="7" t="s">
        <v>341</v>
      </c>
      <c r="B118" s="8">
        <v>1</v>
      </c>
      <c r="C118" s="8" t="s">
        <v>1014</v>
      </c>
      <c r="D118" s="94"/>
      <c r="E118" s="134"/>
      <c r="F118" s="135">
        <v>2875</v>
      </c>
      <c r="G118" s="25" t="s">
        <v>102</v>
      </c>
      <c r="H118" s="25">
        <v>33</v>
      </c>
    </row>
    <row r="119" spans="1:8" ht="13.5">
      <c r="A119" s="431" t="s">
        <v>147</v>
      </c>
      <c r="B119" s="432"/>
      <c r="C119" s="432"/>
      <c r="D119" s="433"/>
      <c r="E119" s="433"/>
      <c r="F119" s="433"/>
      <c r="G119" s="432"/>
      <c r="H119" s="434"/>
    </row>
    <row r="120" spans="1:8" ht="12.75">
      <c r="A120" s="38" t="s">
        <v>148</v>
      </c>
      <c r="B120" s="11">
        <v>1</v>
      </c>
      <c r="C120" s="46" t="s">
        <v>749</v>
      </c>
      <c r="D120" s="62"/>
      <c r="E120" s="64"/>
      <c r="F120" s="90">
        <v>1297</v>
      </c>
      <c r="G120" s="47" t="s">
        <v>149</v>
      </c>
      <c r="H120" s="36">
        <v>19.3</v>
      </c>
    </row>
    <row r="121" spans="1:8" ht="12.75">
      <c r="A121" s="38" t="s">
        <v>150</v>
      </c>
      <c r="B121" s="11">
        <v>1</v>
      </c>
      <c r="C121" s="46" t="s">
        <v>750</v>
      </c>
      <c r="D121" s="62"/>
      <c r="E121" s="64"/>
      <c r="F121" s="90">
        <v>1122</v>
      </c>
      <c r="G121" s="47" t="s">
        <v>149</v>
      </c>
      <c r="H121" s="36">
        <v>13.5</v>
      </c>
    </row>
    <row r="122" spans="1:8" ht="12.75">
      <c r="A122" s="66" t="s">
        <v>351</v>
      </c>
      <c r="B122" s="11">
        <v>1</v>
      </c>
      <c r="C122" s="8" t="s">
        <v>375</v>
      </c>
      <c r="D122" s="64"/>
      <c r="E122" s="64"/>
      <c r="F122" s="90">
        <v>1025</v>
      </c>
      <c r="G122" s="47" t="s">
        <v>149</v>
      </c>
      <c r="H122" s="36"/>
    </row>
    <row r="123" spans="1:8" ht="13.5">
      <c r="A123" s="427" t="s">
        <v>129</v>
      </c>
      <c r="B123" s="428"/>
      <c r="C123" s="428"/>
      <c r="D123" s="429"/>
      <c r="E123" s="429"/>
      <c r="F123" s="429"/>
      <c r="G123" s="428"/>
      <c r="H123" s="430"/>
    </row>
    <row r="124" spans="1:8" ht="12.75">
      <c r="A124" s="7" t="s">
        <v>130</v>
      </c>
      <c r="B124" s="9">
        <v>1</v>
      </c>
      <c r="C124" s="11" t="s">
        <v>743</v>
      </c>
      <c r="D124" s="49"/>
      <c r="E124" s="57"/>
      <c r="F124" s="88">
        <v>2195</v>
      </c>
      <c r="G124" s="35" t="s">
        <v>131</v>
      </c>
      <c r="H124" s="36">
        <v>24</v>
      </c>
    </row>
    <row r="125" spans="1:8" ht="12.75">
      <c r="A125" s="7" t="s">
        <v>132</v>
      </c>
      <c r="B125" s="9">
        <v>1</v>
      </c>
      <c r="C125" s="11" t="s">
        <v>133</v>
      </c>
      <c r="D125" s="48"/>
      <c r="E125" s="48"/>
      <c r="F125" s="89">
        <v>1738</v>
      </c>
      <c r="G125" s="35" t="s">
        <v>102</v>
      </c>
      <c r="H125" s="36">
        <v>21.7</v>
      </c>
    </row>
    <row r="126" spans="1:8" ht="12.75">
      <c r="A126" s="7" t="s">
        <v>134</v>
      </c>
      <c r="B126" s="9">
        <v>1</v>
      </c>
      <c r="C126" s="11" t="s">
        <v>390</v>
      </c>
      <c r="D126" s="49"/>
      <c r="E126" s="57"/>
      <c r="F126" s="88">
        <v>1326</v>
      </c>
      <c r="G126" s="35" t="s">
        <v>102</v>
      </c>
      <c r="H126" s="36">
        <v>21.1</v>
      </c>
    </row>
    <row r="127" spans="1:8" ht="12.75">
      <c r="A127" s="7" t="s">
        <v>135</v>
      </c>
      <c r="B127" s="9">
        <v>1</v>
      </c>
      <c r="C127" s="11" t="s">
        <v>136</v>
      </c>
      <c r="D127" s="48"/>
      <c r="E127" s="48"/>
      <c r="F127" s="89">
        <v>2002</v>
      </c>
      <c r="G127" s="35" t="s">
        <v>102</v>
      </c>
      <c r="H127" s="36">
        <v>22.6</v>
      </c>
    </row>
    <row r="128" spans="1:8" ht="12.75">
      <c r="A128" s="7" t="s">
        <v>137</v>
      </c>
      <c r="B128" s="9">
        <v>1</v>
      </c>
      <c r="C128" s="11" t="s">
        <v>744</v>
      </c>
      <c r="D128" s="49"/>
      <c r="E128" s="57"/>
      <c r="F128" s="88">
        <v>2464</v>
      </c>
      <c r="G128" s="35" t="s">
        <v>102</v>
      </c>
      <c r="H128" s="36">
        <v>24.5</v>
      </c>
    </row>
    <row r="129" spans="1:8" ht="12.75">
      <c r="A129" s="7" t="s">
        <v>138</v>
      </c>
      <c r="B129" s="9">
        <v>1</v>
      </c>
      <c r="C129" s="11" t="s">
        <v>745</v>
      </c>
      <c r="D129" s="48"/>
      <c r="E129" s="48"/>
      <c r="F129" s="89">
        <v>3339</v>
      </c>
      <c r="G129" s="35" t="s">
        <v>139</v>
      </c>
      <c r="H129" s="36">
        <v>47</v>
      </c>
    </row>
    <row r="130" spans="1:8" ht="12.75">
      <c r="A130" s="7" t="s">
        <v>140</v>
      </c>
      <c r="B130" s="9">
        <v>1</v>
      </c>
      <c r="C130" s="11" t="s">
        <v>746</v>
      </c>
      <c r="D130" s="49"/>
      <c r="E130" s="57"/>
      <c r="F130" s="88">
        <v>869</v>
      </c>
      <c r="G130" s="35" t="s">
        <v>102</v>
      </c>
      <c r="H130" s="36">
        <v>13.45</v>
      </c>
    </row>
    <row r="131" spans="1:8" ht="12.75">
      <c r="A131" s="7" t="s">
        <v>747</v>
      </c>
      <c r="B131" s="9">
        <v>1</v>
      </c>
      <c r="C131" s="11" t="s">
        <v>141</v>
      </c>
      <c r="D131" s="48"/>
      <c r="E131" s="48"/>
      <c r="F131" s="89">
        <v>1034</v>
      </c>
      <c r="G131" s="35" t="s">
        <v>102</v>
      </c>
      <c r="H131" s="36">
        <v>13.4</v>
      </c>
    </row>
    <row r="132" spans="1:8" ht="12.75">
      <c r="A132" s="7" t="s">
        <v>142</v>
      </c>
      <c r="B132" s="9">
        <v>1</v>
      </c>
      <c r="C132" s="11" t="s">
        <v>389</v>
      </c>
      <c r="D132" s="49"/>
      <c r="E132" s="57"/>
      <c r="F132" s="88">
        <v>1288</v>
      </c>
      <c r="G132" s="35" t="s">
        <v>102</v>
      </c>
      <c r="H132" s="36">
        <v>18.5</v>
      </c>
    </row>
    <row r="133" spans="1:8" ht="12.75">
      <c r="A133" s="7" t="s">
        <v>143</v>
      </c>
      <c r="B133" s="9">
        <v>1</v>
      </c>
      <c r="C133" s="11" t="s">
        <v>748</v>
      </c>
      <c r="D133" s="48"/>
      <c r="E133" s="48"/>
      <c r="F133" s="89">
        <v>2019</v>
      </c>
      <c r="G133" s="35" t="s">
        <v>102</v>
      </c>
      <c r="H133" s="36">
        <v>28</v>
      </c>
    </row>
    <row r="134" spans="1:8" ht="12.75">
      <c r="A134" s="37" t="s">
        <v>144</v>
      </c>
      <c r="B134" s="35">
        <v>1</v>
      </c>
      <c r="C134" s="8" t="s">
        <v>145</v>
      </c>
      <c r="D134" s="62"/>
      <c r="E134" s="64"/>
      <c r="F134" s="90">
        <v>4285</v>
      </c>
      <c r="G134" s="9" t="s">
        <v>146</v>
      </c>
      <c r="H134" s="36">
        <v>58.9</v>
      </c>
    </row>
    <row r="135" spans="1:8" ht="12.75">
      <c r="A135" s="421" t="s">
        <v>151</v>
      </c>
      <c r="B135" s="422"/>
      <c r="C135" s="422"/>
      <c r="D135" s="423"/>
      <c r="E135" s="423"/>
      <c r="F135" s="423"/>
      <c r="G135" s="424"/>
      <c r="H135" s="425"/>
    </row>
    <row r="136" spans="1:8" ht="12.75">
      <c r="A136" s="66" t="s">
        <v>383</v>
      </c>
      <c r="B136" s="11">
        <v>1</v>
      </c>
      <c r="C136" s="8" t="s">
        <v>152</v>
      </c>
      <c r="D136" s="64"/>
      <c r="E136" s="64"/>
      <c r="F136" s="90">
        <v>3951</v>
      </c>
      <c r="G136" s="9" t="s">
        <v>105</v>
      </c>
      <c r="H136" s="36">
        <v>69.08</v>
      </c>
    </row>
    <row r="137" spans="1:8" ht="12.75">
      <c r="A137" s="66" t="s">
        <v>888</v>
      </c>
      <c r="B137" s="11">
        <v>2</v>
      </c>
      <c r="C137" s="8" t="s">
        <v>259</v>
      </c>
      <c r="D137" s="64"/>
      <c r="E137" s="64"/>
      <c r="F137" s="90">
        <v>7424</v>
      </c>
      <c r="G137" s="35" t="s">
        <v>806</v>
      </c>
      <c r="H137" s="36">
        <v>103.68</v>
      </c>
    </row>
    <row r="138" spans="1:8" ht="12.75">
      <c r="A138" s="66" t="s">
        <v>1006</v>
      </c>
      <c r="B138" s="11">
        <v>1</v>
      </c>
      <c r="C138" s="8" t="s">
        <v>1007</v>
      </c>
      <c r="D138" s="64"/>
      <c r="E138" s="64"/>
      <c r="F138" s="90">
        <v>2500</v>
      </c>
      <c r="G138" s="35"/>
      <c r="H138" s="36"/>
    </row>
    <row r="139" spans="1:8" ht="12.75">
      <c r="A139" s="66" t="s">
        <v>1008</v>
      </c>
      <c r="B139" s="11">
        <v>1</v>
      </c>
      <c r="C139" s="8" t="s">
        <v>1009</v>
      </c>
      <c r="D139" s="64"/>
      <c r="E139" s="64"/>
      <c r="F139" s="90">
        <v>3715</v>
      </c>
      <c r="G139" s="35"/>
      <c r="H139" s="36"/>
    </row>
    <row r="140" spans="1:8" ht="12.75">
      <c r="A140" s="66" t="s">
        <v>349</v>
      </c>
      <c r="B140" s="11">
        <v>1</v>
      </c>
      <c r="C140" s="8" t="s">
        <v>377</v>
      </c>
      <c r="D140" s="64"/>
      <c r="E140" s="64"/>
      <c r="F140" s="90">
        <v>1435</v>
      </c>
      <c r="G140" s="35"/>
      <c r="H140" s="36"/>
    </row>
    <row r="141" spans="1:8" ht="12.75">
      <c r="A141" s="66" t="s">
        <v>350</v>
      </c>
      <c r="B141" s="11">
        <v>1</v>
      </c>
      <c r="C141" s="8" t="s">
        <v>377</v>
      </c>
      <c r="D141" s="64"/>
      <c r="E141" s="64"/>
      <c r="F141" s="90">
        <v>1295</v>
      </c>
      <c r="G141" s="35"/>
      <c r="H141" s="3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</sheetData>
  <sheetProtection/>
  <mergeCells count="25">
    <mergeCell ref="A12:H12"/>
    <mergeCell ref="D84:F84"/>
    <mergeCell ref="D81:F81"/>
    <mergeCell ref="D82:F82"/>
    <mergeCell ref="D83:F83"/>
    <mergeCell ref="A74:H74"/>
    <mergeCell ref="A51:H51"/>
    <mergeCell ref="D78:F78"/>
    <mergeCell ref="A10:A11"/>
    <mergeCell ref="B10:B11"/>
    <mergeCell ref="D10:F11"/>
    <mergeCell ref="A6:H6"/>
    <mergeCell ref="A7:H7"/>
    <mergeCell ref="A8:H8"/>
    <mergeCell ref="A9:H9"/>
    <mergeCell ref="G10:G11"/>
    <mergeCell ref="H10:H11"/>
    <mergeCell ref="C10:C11"/>
    <mergeCell ref="A135:H135"/>
    <mergeCell ref="A26:H26"/>
    <mergeCell ref="A87:H87"/>
    <mergeCell ref="A123:H123"/>
    <mergeCell ref="A119:H119"/>
    <mergeCell ref="D80:F80"/>
    <mergeCell ref="D79:F7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rowBreaks count="3" manualBreakCount="3">
    <brk id="35" max="7" man="1"/>
    <brk id="71" max="7" man="1"/>
    <brk id="118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155"/>
  <sheetViews>
    <sheetView view="pageBreakPreview" zoomScaleSheetLayoutView="100" zoomScalePageLayoutView="0" workbookViewId="0" topLeftCell="A1">
      <selection activeCell="C14" sqref="C14:H14"/>
    </sheetView>
  </sheetViews>
  <sheetFormatPr defaultColWidth="9.00390625" defaultRowHeight="12.75"/>
  <cols>
    <col min="1" max="1" width="27.00390625" style="13" customWidth="1"/>
    <col min="2" max="2" width="4.875" style="151" customWidth="1"/>
    <col min="3" max="3" width="29.375" style="152" customWidth="1"/>
    <col min="4" max="4" width="8.75390625" style="4" bestFit="1" customWidth="1"/>
    <col min="5" max="5" width="1.625" style="4" bestFit="1" customWidth="1"/>
    <col min="6" max="6" width="7.375" style="4" bestFit="1" customWidth="1"/>
    <col min="7" max="7" width="13.75390625" style="153" customWidth="1"/>
    <col min="8" max="8" width="6.125" style="5" customWidth="1"/>
    <col min="9" max="16384" width="9.125" style="6" customWidth="1"/>
  </cols>
  <sheetData>
    <row r="5" ht="15.75">
      <c r="A5" s="1"/>
    </row>
    <row r="6" spans="1:8" ht="48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43" t="s">
        <v>22</v>
      </c>
      <c r="B7" s="443"/>
      <c r="C7" s="443"/>
      <c r="D7" s="443"/>
      <c r="E7" s="443"/>
      <c r="F7" s="443"/>
      <c r="G7" s="443"/>
      <c r="H7" s="443"/>
    </row>
    <row r="8" spans="1:8" ht="20.25">
      <c r="A8" s="443" t="s">
        <v>23</v>
      </c>
      <c r="B8" s="443"/>
      <c r="C8" s="443"/>
      <c r="D8" s="443"/>
      <c r="E8" s="443"/>
      <c r="F8" s="443"/>
      <c r="G8" s="443"/>
      <c r="H8" s="443"/>
    </row>
    <row r="9" spans="1:8" ht="15.75">
      <c r="A9" s="444" t="s">
        <v>955</v>
      </c>
      <c r="B9" s="444"/>
      <c r="C9" s="444"/>
      <c r="D9" s="444"/>
      <c r="E9" s="444"/>
      <c r="F9" s="444"/>
      <c r="G9" s="444"/>
      <c r="H9" s="444"/>
    </row>
    <row r="10" spans="1:8" s="26" customFormat="1" ht="27" customHeight="1">
      <c r="A10" s="441" t="s">
        <v>24</v>
      </c>
      <c r="B10" s="494" t="s">
        <v>25</v>
      </c>
      <c r="C10" s="496" t="s">
        <v>186</v>
      </c>
      <c r="D10" s="435" t="s">
        <v>26</v>
      </c>
      <c r="E10" s="436"/>
      <c r="F10" s="437"/>
      <c r="G10" s="494" t="s">
        <v>27</v>
      </c>
      <c r="H10" s="441" t="s">
        <v>28</v>
      </c>
    </row>
    <row r="11" spans="1:8" s="26" customFormat="1" ht="13.5" customHeight="1">
      <c r="A11" s="442"/>
      <c r="B11" s="495"/>
      <c r="C11" s="496"/>
      <c r="D11" s="438"/>
      <c r="E11" s="439"/>
      <c r="F11" s="440"/>
      <c r="G11" s="495"/>
      <c r="H11" s="442"/>
    </row>
    <row r="12" spans="1:8" s="26" customFormat="1" ht="13.5">
      <c r="A12" s="417" t="s">
        <v>30</v>
      </c>
      <c r="B12" s="418"/>
      <c r="C12" s="418"/>
      <c r="D12" s="419"/>
      <c r="E12" s="419"/>
      <c r="F12" s="419"/>
      <c r="G12" s="418"/>
      <c r="H12" s="420"/>
    </row>
    <row r="13" spans="1:8" ht="25.5" customHeight="1">
      <c r="A13" s="7" t="str">
        <f>'мдф 01.05.12'!A13</f>
        <v>Кухонный гарнитур    ОЛИМПИЯ-4  мат/гл</v>
      </c>
      <c r="B13" s="8">
        <v>6</v>
      </c>
      <c r="C13" s="46" t="s">
        <v>31</v>
      </c>
      <c r="D13" s="92">
        <f>'мдф 01.05.12'!D13*1.05</f>
        <v>8495.550000000001</v>
      </c>
      <c r="E13" s="63" t="s">
        <v>916</v>
      </c>
      <c r="F13" s="86">
        <f>'мдф 01.05.12'!F13*1.05</f>
        <v>10234.35</v>
      </c>
      <c r="G13" s="155" t="str">
        <f>'мдф 01.05.12'!G13</f>
        <v>6+фурн+мойка+сушка</v>
      </c>
      <c r="H13" s="86">
        <f>'мдф 01.05.12'!H13</f>
        <v>128.3</v>
      </c>
    </row>
    <row r="14" spans="1:8" ht="25.5" customHeight="1">
      <c r="A14" s="7" t="str">
        <f>'мдф 01.05.12'!A14</f>
        <v>Кухонный гарнитур    ОЛИМПИЯ-5  мат/гл</v>
      </c>
      <c r="B14" s="8">
        <v>6</v>
      </c>
      <c r="C14" s="46" t="s">
        <v>33</v>
      </c>
      <c r="D14" s="92">
        <f>'мдф 01.05.12'!D14*1.05</f>
        <v>10340.4</v>
      </c>
      <c r="E14" s="57" t="s">
        <v>916</v>
      </c>
      <c r="F14" s="86">
        <f>'мдф 01.05.12'!F14*1.05</f>
        <v>11046</v>
      </c>
      <c r="G14" s="155" t="str">
        <f>'мдф 01.05.12'!G14</f>
        <v>6+фурн+мойка+суш+стекло</v>
      </c>
      <c r="H14" s="86">
        <f>'мдф 01.05.12'!H14</f>
        <v>148.5</v>
      </c>
    </row>
    <row r="15" spans="1:8" ht="25.5" customHeight="1">
      <c r="A15" s="7" t="str">
        <f>'мдф 01.05.12'!A15</f>
        <v>Кухонный гарнитур    ОЛИМПИЯ-5  БРИЗ мат/гл</v>
      </c>
      <c r="B15" s="8"/>
      <c r="C15" s="46" t="s">
        <v>996</v>
      </c>
      <c r="D15" s="92">
        <f>'мдф 01.05.12'!D15*1.05</f>
        <v>10846.5</v>
      </c>
      <c r="E15" s="57" t="s">
        <v>916</v>
      </c>
      <c r="F15" s="86">
        <f>'мдф 01.05.12'!F15*1.05</f>
        <v>12332.25</v>
      </c>
      <c r="G15" s="155"/>
      <c r="H15" s="86"/>
    </row>
    <row r="16" spans="1:8" ht="25.5" customHeight="1">
      <c r="A16" s="7" t="str">
        <f>'мдф 01.05.12'!A16</f>
        <v>Кухонный гарнитур    ОЛИМПИЯ-5.1.  мат/гл</v>
      </c>
      <c r="B16" s="8"/>
      <c r="C16" s="46" t="s">
        <v>996</v>
      </c>
      <c r="D16" s="92">
        <f>'мдф 01.05.12'!D16*1.05</f>
        <v>10725.75</v>
      </c>
      <c r="E16" s="57" t="s">
        <v>916</v>
      </c>
      <c r="F16" s="86">
        <f>'мдф 01.05.12'!F16*1.05</f>
        <v>12138</v>
      </c>
      <c r="G16" s="155"/>
      <c r="H16" s="86"/>
    </row>
    <row r="17" spans="1:8" ht="25.5" customHeight="1">
      <c r="A17" s="7" t="str">
        <f>'мдф 01.05.12'!A17</f>
        <v>Кухонный гарнитур    ОЛИМПИЯ-5.2.  мат/гл</v>
      </c>
      <c r="B17" s="8"/>
      <c r="C17" s="46" t="s">
        <v>996</v>
      </c>
      <c r="D17" s="92">
        <f>'мдф 01.05.12'!D17*1.05</f>
        <v>10683.75</v>
      </c>
      <c r="E17" s="57" t="s">
        <v>916</v>
      </c>
      <c r="F17" s="86">
        <f>'мдф 01.05.12'!F17*1.05</f>
        <v>12090.75</v>
      </c>
      <c r="G17" s="155"/>
      <c r="H17" s="86"/>
    </row>
    <row r="18" spans="1:8" ht="25.5" customHeight="1">
      <c r="A18" s="7" t="str">
        <f>'мдф 01.05.12'!A18</f>
        <v>Кухонный гарнитур   ОЛИМПИЯ-8/1.6  </v>
      </c>
      <c r="B18" s="8">
        <v>4</v>
      </c>
      <c r="C18" s="46" t="s">
        <v>35</v>
      </c>
      <c r="D18" s="92"/>
      <c r="E18" s="57"/>
      <c r="F18" s="86">
        <f>'мдф 01.05.12'!F18*1.05</f>
        <v>10655.4</v>
      </c>
      <c r="G18" s="155" t="str">
        <f>'мдф 01.05.12'!G18</f>
        <v>4+фурн.+мойка+суш.</v>
      </c>
      <c r="H18" s="86">
        <f>'мдф 01.05.12'!H18</f>
        <v>117.4</v>
      </c>
    </row>
    <row r="19" spans="1:8" ht="25.5" customHeight="1">
      <c r="A19" s="7" t="str">
        <f>'мдф 01.05.12'!A19</f>
        <v>Кухонный гарнитур    ОЛИМПИЯ-8/2</v>
      </c>
      <c r="B19" s="8">
        <v>6</v>
      </c>
      <c r="C19" s="46" t="s">
        <v>33</v>
      </c>
      <c r="D19" s="92"/>
      <c r="E19" s="57"/>
      <c r="F19" s="86">
        <f>'мдф 01.05.12'!F19*1.05</f>
        <v>14131.95</v>
      </c>
      <c r="G19" s="155" t="str">
        <f>'мдф 01.05.12'!G19</f>
        <v>6+фурн+мойка+суш</v>
      </c>
      <c r="H19" s="86">
        <f>'мдф 01.05.12'!H19</f>
        <v>174</v>
      </c>
    </row>
    <row r="20" spans="1:8" ht="25.5" customHeight="1">
      <c r="A20" s="7" t="str">
        <f>'мдф 01.05.12'!A20</f>
        <v>Угловой кухонный гарнитур ОЛИМПИЯ-9 мат/гл</v>
      </c>
      <c r="B20" s="8">
        <v>12</v>
      </c>
      <c r="C20" s="46" t="s">
        <v>38</v>
      </c>
      <c r="D20" s="92">
        <f>'мдф 01.05.12'!D20*1.05</f>
        <v>18669</v>
      </c>
      <c r="E20" s="57" t="s">
        <v>916</v>
      </c>
      <c r="F20" s="86">
        <f>'мдф 01.05.12'!F20*1.05</f>
        <v>21397.95</v>
      </c>
      <c r="G20" s="155" t="str">
        <f>'мдф 01.05.12'!G20</f>
        <v>8+фурн+мойка+суш+стекло</v>
      </c>
      <c r="H20" s="86">
        <f>'мдф 01.05.12'!H20</f>
        <v>280</v>
      </c>
    </row>
    <row r="21" spans="1:8" ht="25.5" customHeight="1">
      <c r="A21" s="7" t="str">
        <f>'мдф 01.05.12'!A21</f>
        <v>Угловой кухонный гарнитур ОЛИМПИЯ-10 мат/гл</v>
      </c>
      <c r="B21" s="8">
        <v>9</v>
      </c>
      <c r="C21" s="46" t="s">
        <v>39</v>
      </c>
      <c r="D21" s="92">
        <f>'мдф 01.05.12'!D21*1.05</f>
        <v>20462.4</v>
      </c>
      <c r="E21" s="57" t="s">
        <v>916</v>
      </c>
      <c r="F21" s="86">
        <f>'мдф 01.05.12'!F21*1.05</f>
        <v>22318.8</v>
      </c>
      <c r="G21" s="155" t="str">
        <f>'мдф 01.05.12'!G21</f>
        <v>9+фурн+мойка+суш+стекло</v>
      </c>
      <c r="H21" s="86">
        <f>'мдф 01.05.12'!H21</f>
        <v>306.41</v>
      </c>
    </row>
    <row r="22" spans="1:8" ht="25.5" customHeight="1">
      <c r="A22" s="7" t="str">
        <f>'мдф 01.05.12'!A22</f>
        <v>Угловой кухонный гарнитур ОЛИМПИЯ-11 мат/гл</v>
      </c>
      <c r="B22" s="8">
        <v>14</v>
      </c>
      <c r="C22" s="46" t="s">
        <v>40</v>
      </c>
      <c r="D22" s="92">
        <f>'мдф 01.05.12'!D22*1.05</f>
        <v>20157.9</v>
      </c>
      <c r="E22" s="57" t="s">
        <v>916</v>
      </c>
      <c r="F22" s="86">
        <f>'мдф 01.05.12'!F22*1.05</f>
        <v>22279.95</v>
      </c>
      <c r="G22" s="155"/>
      <c r="H22" s="86"/>
    </row>
    <row r="23" spans="1:8" ht="25.5" customHeight="1">
      <c r="A23" s="7" t="str">
        <f>'мдф 01.05.12'!A23</f>
        <v>Угловой кухонный гарнитур ОЛИМПИЯ-14/15 ПРОВИНЦИЯ</v>
      </c>
      <c r="B23" s="8"/>
      <c r="C23" s="46" t="s">
        <v>999</v>
      </c>
      <c r="D23" s="92">
        <f>'мдф 01.05.12'!D23*1.05</f>
        <v>9219</v>
      </c>
      <c r="E23" s="57" t="s">
        <v>916</v>
      </c>
      <c r="F23" s="86">
        <f>'мдф 01.05.12'!F23*1.05</f>
        <v>10127.25</v>
      </c>
      <c r="G23" s="155"/>
      <c r="H23" s="86"/>
    </row>
    <row r="24" spans="1:8" ht="25.5" customHeight="1">
      <c r="A24" s="7" t="str">
        <f>'мдф 01.05.12'!A24</f>
        <v>Угловой кухонный гарнитур ОЛИМПИЯ-12 СОЧИ</v>
      </c>
      <c r="B24" s="8"/>
      <c r="C24" s="46" t="s">
        <v>1001</v>
      </c>
      <c r="D24" s="92"/>
      <c r="E24" s="57"/>
      <c r="F24" s="86">
        <f>'мдф 01.05.12'!F24*1.05</f>
        <v>16779</v>
      </c>
      <c r="G24" s="155"/>
      <c r="H24" s="86"/>
    </row>
    <row r="25" spans="1:8" ht="12.75">
      <c r="A25" s="7" t="str">
        <f>'мдф 01.05.12'!A25</f>
        <v>Буфет с 1 ящ./ с 4 ящ.</v>
      </c>
      <c r="B25" s="8"/>
      <c r="C25" s="8" t="s">
        <v>994</v>
      </c>
      <c r="D25" s="92">
        <f>'мдф 01.05.12'!D25*1.05</f>
        <v>4956</v>
      </c>
      <c r="E25" s="57" t="s">
        <v>916</v>
      </c>
      <c r="F25" s="80">
        <f>'мдф 01.05.12'!F25*1.05</f>
        <v>5743.5</v>
      </c>
      <c r="G25" s="155" t="str">
        <f>'мдф 01.05.12'!G25</f>
        <v>4+фурн</v>
      </c>
      <c r="H25" s="86" t="str">
        <f>'мдф 01.05.12'!H25</f>
        <v>81/ 91</v>
      </c>
    </row>
    <row r="26" spans="1:8" ht="13.5">
      <c r="A26" s="417" t="s">
        <v>41</v>
      </c>
      <c r="B26" s="418"/>
      <c r="C26" s="418"/>
      <c r="D26" s="490"/>
      <c r="E26" s="490"/>
      <c r="F26" s="490"/>
      <c r="G26" s="418"/>
      <c r="H26" s="420"/>
    </row>
    <row r="27" spans="1:8" ht="12.75">
      <c r="A27" s="7" t="s">
        <v>862</v>
      </c>
      <c r="B27" s="8">
        <v>1</v>
      </c>
      <c r="C27" s="8" t="s">
        <v>254</v>
      </c>
      <c r="D27" s="57"/>
      <c r="E27" s="57"/>
      <c r="F27" s="84">
        <f>'мдф 01.05.12'!F27*1.05</f>
        <v>10737.300000000001</v>
      </c>
      <c r="G27" s="157" t="str">
        <f>'мдф 01.05.12'!G27</f>
        <v>7+Фурн </v>
      </c>
      <c r="H27" s="10">
        <v>174</v>
      </c>
    </row>
    <row r="28" spans="1:8" ht="33.75">
      <c r="A28" s="7" t="s">
        <v>863</v>
      </c>
      <c r="B28" s="8">
        <v>6</v>
      </c>
      <c r="C28" s="8" t="s">
        <v>43</v>
      </c>
      <c r="D28" s="57"/>
      <c r="E28" s="57"/>
      <c r="F28" s="84">
        <f>'мдф 01.05.12'!F28*1.05</f>
        <v>15201.900000000001</v>
      </c>
      <c r="G28" s="157" t="str">
        <f>'мдф 01.05.12'!G28</f>
        <v>10+фурн.</v>
      </c>
      <c r="H28" s="10">
        <v>252.5</v>
      </c>
    </row>
    <row r="29" spans="1:8" ht="22.5">
      <c r="A29" s="7" t="s">
        <v>864</v>
      </c>
      <c r="B29" s="8">
        <v>5</v>
      </c>
      <c r="C29" s="8" t="s">
        <v>45</v>
      </c>
      <c r="D29" s="48"/>
      <c r="E29" s="48"/>
      <c r="F29" s="84">
        <f>'мдф 01.05.12'!F29*1.05</f>
        <v>16177.35</v>
      </c>
      <c r="G29" s="157" t="str">
        <f>'мдф 01.05.12'!G29</f>
        <v>12+фурн</v>
      </c>
      <c r="H29" s="10">
        <v>315.4</v>
      </c>
    </row>
    <row r="30" spans="1:8" ht="33.75">
      <c r="A30" s="7" t="s">
        <v>860</v>
      </c>
      <c r="B30" s="8">
        <v>6</v>
      </c>
      <c r="C30" s="8" t="s">
        <v>861</v>
      </c>
      <c r="D30" s="57"/>
      <c r="E30" s="57"/>
      <c r="F30" s="84">
        <f>'мдф 01.05.12'!F30*1.05</f>
        <v>26723.550000000003</v>
      </c>
      <c r="G30" s="157" t="str">
        <f>'мдф 01.05.12'!G30</f>
        <v>15+фурн+зерк</v>
      </c>
      <c r="H30" s="10">
        <v>341.85</v>
      </c>
    </row>
    <row r="31" spans="1:8" ht="33.75">
      <c r="A31" s="7" t="s">
        <v>47</v>
      </c>
      <c r="B31" s="8">
        <v>6</v>
      </c>
      <c r="C31" s="8" t="s">
        <v>48</v>
      </c>
      <c r="D31" s="91">
        <f>'мдф 01.05.12'!D31*1.05</f>
        <v>22535.100000000002</v>
      </c>
      <c r="E31" s="52" t="s">
        <v>916</v>
      </c>
      <c r="F31" s="132">
        <f>'мдф 01.05.12'!F31*1.05</f>
        <v>21961.8</v>
      </c>
      <c r="G31" s="157" t="str">
        <f>'мдф 01.05.12'!G31</f>
        <v>15+фурн+3зеркало</v>
      </c>
      <c r="H31" s="10" t="s">
        <v>50</v>
      </c>
    </row>
    <row r="32" spans="1:8" ht="33.75">
      <c r="A32" s="7" t="s">
        <v>51</v>
      </c>
      <c r="B32" s="8">
        <v>6</v>
      </c>
      <c r="C32" s="8" t="s">
        <v>52</v>
      </c>
      <c r="D32" s="82">
        <f>'мдф 01.05.12'!D32*1.05</f>
        <v>20202</v>
      </c>
      <c r="E32" s="58" t="s">
        <v>916</v>
      </c>
      <c r="F32" s="84">
        <f>'мдф 01.05.12'!F32*1.05</f>
        <v>19632.9</v>
      </c>
      <c r="G32" s="157" t="str">
        <f>'мдф 01.05.12'!G32</f>
        <v>15+фурн+3 зеркало</v>
      </c>
      <c r="H32" s="10" t="s">
        <v>54</v>
      </c>
    </row>
    <row r="33" spans="1:8" ht="22.5">
      <c r="A33" s="7" t="s">
        <v>55</v>
      </c>
      <c r="B33" s="8">
        <v>5</v>
      </c>
      <c r="C33" s="8" t="s">
        <v>56</v>
      </c>
      <c r="D33" s="91">
        <f>'мдф 01.05.12'!D33*1.05</f>
        <v>19185.600000000002</v>
      </c>
      <c r="E33" s="52" t="s">
        <v>916</v>
      </c>
      <c r="F33" s="83">
        <f>'мдф 01.05.12'!F33*1.05</f>
        <v>18615.45</v>
      </c>
      <c r="G33" s="157" t="str">
        <f>'мдф 01.05.12'!G33</f>
        <v>12+фурн+3зерк</v>
      </c>
      <c r="H33" s="10" t="s">
        <v>58</v>
      </c>
    </row>
    <row r="34" spans="1:8" ht="25.5">
      <c r="A34" s="7" t="s">
        <v>59</v>
      </c>
      <c r="B34" s="8">
        <v>5</v>
      </c>
      <c r="C34" s="8" t="s">
        <v>60</v>
      </c>
      <c r="D34" s="82">
        <f>'мдф 01.05.12'!D34*1.05</f>
        <v>16920.75</v>
      </c>
      <c r="E34" s="58" t="s">
        <v>916</v>
      </c>
      <c r="F34" s="84">
        <f>'мдф 01.05.12'!F34*1.05</f>
        <v>16350.6</v>
      </c>
      <c r="G34" s="157" t="str">
        <f>'мдф 01.05.12'!G34</f>
        <v>12+фурн+3зеркало</v>
      </c>
      <c r="H34" s="10" t="s">
        <v>62</v>
      </c>
    </row>
    <row r="35" spans="1:8" ht="25.5">
      <c r="A35" s="7" t="s">
        <v>63</v>
      </c>
      <c r="B35" s="8">
        <v>5</v>
      </c>
      <c r="C35" s="8" t="s">
        <v>64</v>
      </c>
      <c r="D35" s="82">
        <f>'мдф 01.05.12'!D35*1.05</f>
        <v>19485.9</v>
      </c>
      <c r="E35" s="58" t="s">
        <v>916</v>
      </c>
      <c r="F35" s="80">
        <f>'мдф 01.05.12'!F35*1.05</f>
        <v>18915.75</v>
      </c>
      <c r="G35" s="156" t="str">
        <f>'мдф 01.05.12'!G35</f>
        <v>13+фурн+2зеркало</v>
      </c>
      <c r="H35" s="10" t="s">
        <v>66</v>
      </c>
    </row>
    <row r="36" spans="1:8" ht="25.5">
      <c r="A36" s="7" t="s">
        <v>67</v>
      </c>
      <c r="B36" s="8">
        <v>5</v>
      </c>
      <c r="C36" s="8" t="s">
        <v>68</v>
      </c>
      <c r="D36" s="82">
        <f>'мдф 01.05.12'!D36*1.05</f>
        <v>17222.100000000002</v>
      </c>
      <c r="E36" s="58" t="s">
        <v>916</v>
      </c>
      <c r="F36" s="84">
        <f>'мдф 01.05.12'!F36*1.05</f>
        <v>16651.95</v>
      </c>
      <c r="G36" s="157" t="str">
        <f>'мдф 01.05.12'!G36</f>
        <v>13+фурн+2зеркало</v>
      </c>
      <c r="H36" s="148" t="s">
        <v>69</v>
      </c>
    </row>
    <row r="37" spans="1:8" ht="25.5">
      <c r="A37" s="7" t="s">
        <v>70</v>
      </c>
      <c r="B37" s="8">
        <v>6</v>
      </c>
      <c r="C37" s="8" t="s">
        <v>71</v>
      </c>
      <c r="D37" s="91">
        <f>'мдф 01.05.12'!D37*1.05</f>
        <v>18803.4</v>
      </c>
      <c r="E37" s="52" t="s">
        <v>916</v>
      </c>
      <c r="F37" s="83">
        <f>'мдф 01.05.12'!F37*1.05</f>
        <v>18388.65</v>
      </c>
      <c r="G37" s="157" t="str">
        <f>'мдф 01.05.12'!G37</f>
        <v>13+фурн+3зеркало</v>
      </c>
      <c r="H37" s="148" t="s">
        <v>73</v>
      </c>
    </row>
    <row r="38" spans="1:8" ht="25.5">
      <c r="A38" s="7" t="s">
        <v>74</v>
      </c>
      <c r="B38" s="8">
        <v>6</v>
      </c>
      <c r="C38" s="8" t="s">
        <v>75</v>
      </c>
      <c r="D38" s="82">
        <f>'мдф 01.05.12'!D38*1.05</f>
        <v>16647.75</v>
      </c>
      <c r="E38" s="58" t="s">
        <v>916</v>
      </c>
      <c r="F38" s="84">
        <f>'мдф 01.05.12'!F38*1.05</f>
        <v>16077.6</v>
      </c>
      <c r="G38" s="157" t="str">
        <f>'мдф 01.05.12'!G38</f>
        <v>13+фурн+3зеркало</v>
      </c>
      <c r="H38" s="148" t="s">
        <v>76</v>
      </c>
    </row>
    <row r="39" spans="1:8" ht="25.5">
      <c r="A39" s="7" t="s">
        <v>77</v>
      </c>
      <c r="B39" s="33">
        <v>6</v>
      </c>
      <c r="C39" s="8" t="s">
        <v>944</v>
      </c>
      <c r="D39" s="91">
        <f>'мдф 01.05.12'!D39*1.05</f>
        <v>20926.5</v>
      </c>
      <c r="E39" s="52" t="s">
        <v>916</v>
      </c>
      <c r="F39" s="83">
        <f>'мдф 01.05.12'!F39*1.05</f>
        <v>20228.25</v>
      </c>
      <c r="G39" s="157" t="str">
        <f>'мдф 01.05.12'!G39</f>
        <v>14+фурн+зер     13-фурн</v>
      </c>
      <c r="H39" s="148" t="s">
        <v>80</v>
      </c>
    </row>
    <row r="40" spans="1:8" ht="33.75">
      <c r="A40" s="7" t="s">
        <v>81</v>
      </c>
      <c r="B40" s="33">
        <v>5</v>
      </c>
      <c r="C40" s="8" t="s">
        <v>82</v>
      </c>
      <c r="D40" s="82">
        <f>'мдф 01.05.12'!D40*1.05</f>
        <v>23737.350000000002</v>
      </c>
      <c r="E40" s="58" t="s">
        <v>916</v>
      </c>
      <c r="F40" s="84">
        <f>'мдф 01.05.12'!F40*1.05</f>
        <v>23214.45</v>
      </c>
      <c r="G40" s="157" t="str">
        <f>'мдф 01.05.12'!G40</f>
        <v>14+фурн</v>
      </c>
      <c r="H40" s="148" t="s">
        <v>84</v>
      </c>
    </row>
    <row r="41" spans="1:8" ht="25.5">
      <c r="A41" s="7" t="s">
        <v>85</v>
      </c>
      <c r="B41" s="33">
        <v>5</v>
      </c>
      <c r="C41" s="8" t="s">
        <v>86</v>
      </c>
      <c r="D41" s="91">
        <f>'мдф 01.05.12'!D41*1.05</f>
        <v>22357.65</v>
      </c>
      <c r="E41" s="52" t="s">
        <v>916</v>
      </c>
      <c r="F41" s="83">
        <f>'мдф 01.05.12'!F41*1.05</f>
        <v>21905.100000000002</v>
      </c>
      <c r="G41" s="157" t="str">
        <f>'мдф 01.05.12'!G41</f>
        <v>13+фурн+2зерк</v>
      </c>
      <c r="H41" s="148" t="s">
        <v>88</v>
      </c>
    </row>
    <row r="42" spans="1:8" ht="45">
      <c r="A42" s="7" t="s">
        <v>307</v>
      </c>
      <c r="B42" s="33">
        <v>9</v>
      </c>
      <c r="C42" s="8" t="s">
        <v>308</v>
      </c>
      <c r="D42" s="82">
        <f>'мдф 01.05.12'!D42*1.05</f>
        <v>41717.55</v>
      </c>
      <c r="E42" s="58" t="s">
        <v>916</v>
      </c>
      <c r="F42" s="84">
        <f>'мдф 01.05.12'!F42*1.05</f>
        <v>41259.75</v>
      </c>
      <c r="G42" s="157" t="str">
        <f>'мдф 01.05.12'!G42</f>
        <v>19+фурн+зерк</v>
      </c>
      <c r="H42" s="65" t="s">
        <v>391</v>
      </c>
    </row>
    <row r="43" spans="1:8" ht="22.5">
      <c r="A43" s="7" t="s">
        <v>309</v>
      </c>
      <c r="B43" s="33">
        <v>5</v>
      </c>
      <c r="C43" s="8" t="s">
        <v>310</v>
      </c>
      <c r="D43" s="91">
        <f>'мдф 01.05.12'!D43*1.05</f>
        <v>28071.75</v>
      </c>
      <c r="E43" s="52" t="s">
        <v>916</v>
      </c>
      <c r="F43" s="83">
        <f>'мдф 01.05.12'!F43*1.05</f>
        <v>27587.7</v>
      </c>
      <c r="G43" s="157" t="str">
        <f>'мдф 01.05.12'!G43</f>
        <v>14+фурн+зерк</v>
      </c>
      <c r="H43" s="148" t="s">
        <v>392</v>
      </c>
    </row>
    <row r="44" spans="1:8" ht="12.75">
      <c r="A44" s="7" t="s">
        <v>100</v>
      </c>
      <c r="B44" s="8">
        <v>1</v>
      </c>
      <c r="C44" s="8" t="s">
        <v>454</v>
      </c>
      <c r="D44" s="82"/>
      <c r="E44" s="57"/>
      <c r="F44" s="84">
        <f>'мдф 01.05.12'!F44*1.05</f>
        <v>623.7</v>
      </c>
      <c r="G44" s="157" t="str">
        <f>'мдф 01.05.12'!G44</f>
        <v>1+фурн</v>
      </c>
      <c r="H44" s="148">
        <v>10.4</v>
      </c>
    </row>
    <row r="45" spans="1:8" ht="12.75">
      <c r="A45" s="22" t="s">
        <v>1020</v>
      </c>
      <c r="B45" s="8">
        <v>1</v>
      </c>
      <c r="C45" s="8" t="s">
        <v>1019</v>
      </c>
      <c r="D45" s="91">
        <f>'мдф 01.05.12'!D45*1.05</f>
        <v>3446.1000000000004</v>
      </c>
      <c r="E45" s="48" t="s">
        <v>916</v>
      </c>
      <c r="F45" s="131">
        <f>'мдф 01.05.12'!F45*1.05</f>
        <v>4117.05</v>
      </c>
      <c r="G45" s="157" t="str">
        <f>'мдф 01.05.12'!G45</f>
        <v>3+фурн</v>
      </c>
      <c r="H45" s="148">
        <v>58.6</v>
      </c>
    </row>
    <row r="46" spans="1:8" ht="12.75">
      <c r="A46" s="22" t="s">
        <v>634</v>
      </c>
      <c r="B46" s="8">
        <v>1</v>
      </c>
      <c r="C46" s="11" t="s">
        <v>635</v>
      </c>
      <c r="D46" s="57"/>
      <c r="E46" s="57"/>
      <c r="F46" s="84">
        <f>'мдф 01.05.12'!F46*1.05</f>
        <v>1861.65</v>
      </c>
      <c r="G46" s="157" t="str">
        <f>'мдф 01.05.12'!G46</f>
        <v>1+фурн</v>
      </c>
      <c r="H46" s="148">
        <v>26.34</v>
      </c>
    </row>
    <row r="47" spans="1:8" ht="12.75">
      <c r="A47" s="22" t="s">
        <v>636</v>
      </c>
      <c r="B47" s="8">
        <v>1</v>
      </c>
      <c r="C47" s="11" t="s">
        <v>637</v>
      </c>
      <c r="D47" s="48"/>
      <c r="E47" s="48"/>
      <c r="F47" s="84">
        <f>'мдф 01.05.12'!F47*1.05</f>
        <v>2492.7000000000003</v>
      </c>
      <c r="G47" s="157" t="str">
        <f>'мдф 01.05.12'!G47</f>
        <v>1+фурн</v>
      </c>
      <c r="H47" s="148">
        <v>34.2</v>
      </c>
    </row>
    <row r="48" spans="1:8" ht="12.75">
      <c r="A48" s="22" t="s">
        <v>638</v>
      </c>
      <c r="B48" s="8">
        <v>1</v>
      </c>
      <c r="C48" s="11" t="s">
        <v>639</v>
      </c>
      <c r="D48" s="57"/>
      <c r="E48" s="57"/>
      <c r="F48" s="84">
        <f>'мдф 01.05.12'!F48*1.05</f>
        <v>3063.9</v>
      </c>
      <c r="G48" s="157" t="str">
        <f>'мдф 01.05.12'!G48</f>
        <v>1+фурн</v>
      </c>
      <c r="H48" s="148">
        <v>41.6</v>
      </c>
    </row>
    <row r="49" spans="1:8" ht="12.75">
      <c r="A49" s="53" t="s">
        <v>640</v>
      </c>
      <c r="B49" s="54">
        <v>1</v>
      </c>
      <c r="C49" s="11" t="s">
        <v>641</v>
      </c>
      <c r="D49" s="48"/>
      <c r="E49" s="48"/>
      <c r="F49" s="84">
        <f>'мдф 01.05.12'!F49*1.05</f>
        <v>3656.1000000000004</v>
      </c>
      <c r="G49" s="157" t="str">
        <f>'мдф 01.05.12'!G49</f>
        <v>1+фурн</v>
      </c>
      <c r="H49" s="158">
        <v>49.4</v>
      </c>
    </row>
    <row r="50" spans="1:8" ht="12.75">
      <c r="A50" s="7" t="s">
        <v>1017</v>
      </c>
      <c r="B50" s="8"/>
      <c r="C50" s="11" t="s">
        <v>1018</v>
      </c>
      <c r="D50" s="49"/>
      <c r="E50" s="57"/>
      <c r="F50" s="84">
        <f>'мдф 01.05.12'!F50*1.05</f>
        <v>5139.75</v>
      </c>
      <c r="G50" s="157" t="str">
        <f>'мдф 01.05.12'!G50</f>
        <v>4+фурн</v>
      </c>
      <c r="H50" s="9">
        <f>'мдф 01.05.12'!H50</f>
        <v>90</v>
      </c>
    </row>
    <row r="51" spans="1:8" ht="13.5">
      <c r="A51" s="417" t="s">
        <v>1036</v>
      </c>
      <c r="B51" s="418"/>
      <c r="C51" s="418"/>
      <c r="D51" s="419"/>
      <c r="E51" s="419"/>
      <c r="F51" s="419"/>
      <c r="G51" s="418"/>
      <c r="H51" s="420"/>
    </row>
    <row r="52" spans="1:8" ht="12.75">
      <c r="A52" s="7" t="s">
        <v>91</v>
      </c>
      <c r="B52" s="8">
        <v>1</v>
      </c>
      <c r="C52" s="8" t="s">
        <v>451</v>
      </c>
      <c r="D52" s="57"/>
      <c r="E52" s="57"/>
      <c r="F52" s="84">
        <f>'мдф 01.05.12'!F52*1.05</f>
        <v>4605.3</v>
      </c>
      <c r="G52" s="9" t="str">
        <f>'мдф 01.05.12'!G52</f>
        <v>3+фурн /швел</v>
      </c>
      <c r="H52" s="9">
        <f>'мдф 01.05.12'!H52</f>
        <v>74.6</v>
      </c>
    </row>
    <row r="53" spans="1:8" ht="12.75">
      <c r="A53" s="7" t="s">
        <v>89</v>
      </c>
      <c r="B53" s="8">
        <v>1</v>
      </c>
      <c r="C53" s="8" t="s">
        <v>452</v>
      </c>
      <c r="D53" s="48"/>
      <c r="E53" s="48"/>
      <c r="F53" s="84">
        <f>'мдф 01.05.12'!F53*1.05</f>
        <v>4037.25</v>
      </c>
      <c r="G53" s="9" t="str">
        <f>'мдф 01.05.12'!G53</f>
        <v>3+фурн /швел</v>
      </c>
      <c r="H53" s="9">
        <f>'мдф 01.05.12'!H53</f>
        <v>69.2</v>
      </c>
    </row>
    <row r="54" spans="1:8" ht="12.75">
      <c r="A54" s="7" t="s">
        <v>92</v>
      </c>
      <c r="B54" s="8">
        <v>1</v>
      </c>
      <c r="C54" s="8" t="s">
        <v>449</v>
      </c>
      <c r="D54" s="57"/>
      <c r="E54" s="57"/>
      <c r="F54" s="84">
        <f>'мдф 01.05.12'!F54*1.05</f>
        <v>3621.4500000000003</v>
      </c>
      <c r="G54" s="9" t="str">
        <f>'мдф 01.05.12'!G54</f>
        <v>3+фурн /швел</v>
      </c>
      <c r="H54" s="9">
        <f>'мдф 01.05.12'!H54</f>
        <v>62.3</v>
      </c>
    </row>
    <row r="55" spans="1:8" ht="12.75">
      <c r="A55" s="7" t="s">
        <v>93</v>
      </c>
      <c r="B55" s="8">
        <v>1</v>
      </c>
      <c r="C55" s="8" t="s">
        <v>450</v>
      </c>
      <c r="D55" s="48"/>
      <c r="E55" s="48"/>
      <c r="F55" s="84">
        <f>'мдф 01.05.12'!F55*1.05</f>
        <v>2587.2000000000003</v>
      </c>
      <c r="G55" s="9" t="str">
        <f>'мдф 01.05.12'!G55</f>
        <v>3+фурн /швел</v>
      </c>
      <c r="H55" s="9">
        <f>'мдф 01.05.12'!H55</f>
        <v>46</v>
      </c>
    </row>
    <row r="56" spans="1:8" ht="25.5">
      <c r="A56" s="7" t="s">
        <v>858</v>
      </c>
      <c r="B56" s="8">
        <v>1</v>
      </c>
      <c r="C56" s="8" t="s">
        <v>94</v>
      </c>
      <c r="D56" s="63"/>
      <c r="E56" s="63"/>
      <c r="F56" s="84">
        <f>'мдф 01.05.12'!F56*1.05</f>
        <v>9992.85</v>
      </c>
      <c r="G56" s="9" t="str">
        <f>'мдф 01.05.12'!G56</f>
        <v>3+фурн </v>
      </c>
      <c r="H56" s="9">
        <f>'мдф 01.05.12'!H56</f>
        <v>134</v>
      </c>
    </row>
    <row r="57" spans="1:8" ht="25.5">
      <c r="A57" s="7" t="s">
        <v>1037</v>
      </c>
      <c r="B57" s="8"/>
      <c r="C57" s="8" t="s">
        <v>1038</v>
      </c>
      <c r="D57" s="78">
        <f>'мдф 01.05.12'!D57*1.05</f>
        <v>4683</v>
      </c>
      <c r="E57" s="63" t="s">
        <v>916</v>
      </c>
      <c r="F57" s="84">
        <f>'мдф 01.05.12'!F57*1.05</f>
        <v>4878.3</v>
      </c>
      <c r="G57" s="9" t="str">
        <f>'мдф 01.05.12'!G57</f>
        <v>4+фурн </v>
      </c>
      <c r="H57" s="9" t="str">
        <f>'мдф 01.05.12'!H57</f>
        <v>73/ 77</v>
      </c>
    </row>
    <row r="58" spans="1:8" ht="25.5">
      <c r="A58" s="7" t="s">
        <v>1040</v>
      </c>
      <c r="B58" s="8"/>
      <c r="C58" s="8" t="s">
        <v>1038</v>
      </c>
      <c r="D58" s="78">
        <f>'мдф 01.05.12'!D58*1.05</f>
        <v>4977</v>
      </c>
      <c r="E58" s="63" t="s">
        <v>916</v>
      </c>
      <c r="F58" s="84">
        <f>'мдф 01.05.12'!F58*1.05</f>
        <v>5177.55</v>
      </c>
      <c r="G58" s="9"/>
      <c r="H58" s="9"/>
    </row>
    <row r="59" spans="1:8" ht="25.5">
      <c r="A59" s="7" t="s">
        <v>1042</v>
      </c>
      <c r="B59" s="8"/>
      <c r="C59" s="8" t="s">
        <v>1038</v>
      </c>
      <c r="D59" s="78">
        <f>'мдф 01.05.12'!D59*1.05</f>
        <v>5386.5</v>
      </c>
      <c r="E59" s="63" t="s">
        <v>916</v>
      </c>
      <c r="F59" s="84">
        <f>'мдф 01.05.12'!F59*1.05</f>
        <v>5592.3</v>
      </c>
      <c r="G59" s="9"/>
      <c r="H59" s="9"/>
    </row>
    <row r="60" spans="1:8" ht="25.5">
      <c r="A60" s="7" t="s">
        <v>1044</v>
      </c>
      <c r="B60" s="8"/>
      <c r="C60" s="8" t="s">
        <v>1038</v>
      </c>
      <c r="D60" s="78">
        <f>'мдф 01.05.12'!D60*1.05</f>
        <v>4882.5</v>
      </c>
      <c r="E60" s="63" t="s">
        <v>916</v>
      </c>
      <c r="F60" s="84">
        <f>'мдф 01.05.12'!F60*1.05</f>
        <v>5072.55</v>
      </c>
      <c r="G60" s="9"/>
      <c r="H60" s="9"/>
    </row>
    <row r="61" spans="1:8" ht="25.5">
      <c r="A61" s="7" t="s">
        <v>1046</v>
      </c>
      <c r="B61" s="8"/>
      <c r="C61" s="8" t="s">
        <v>1038</v>
      </c>
      <c r="D61" s="78">
        <f>'мдф 01.05.12'!D61*1.05</f>
        <v>5297.25</v>
      </c>
      <c r="E61" s="63" t="s">
        <v>916</v>
      </c>
      <c r="F61" s="84">
        <f>'мдф 01.05.12'!F61*1.05</f>
        <v>5487.3</v>
      </c>
      <c r="G61" s="9"/>
      <c r="H61" s="9"/>
    </row>
    <row r="62" spans="1:8" ht="24">
      <c r="A62" s="146" t="s">
        <v>1048</v>
      </c>
      <c r="B62" s="8"/>
      <c r="C62" s="8" t="s">
        <v>1049</v>
      </c>
      <c r="D62" s="78">
        <f>'мдф 01.05.12'!D62*1.05</f>
        <v>4257.75</v>
      </c>
      <c r="E62" s="63" t="s">
        <v>916</v>
      </c>
      <c r="F62" s="84">
        <f>'мдф 01.05.12'!F62*1.05</f>
        <v>4510.8</v>
      </c>
      <c r="G62" s="9" t="str">
        <f>'мдф 01.05.12'!G62</f>
        <v>3+фурн</v>
      </c>
      <c r="H62" s="9" t="str">
        <f>'мдф 01.05.12'!H62</f>
        <v>66/ 71</v>
      </c>
    </row>
    <row r="63" spans="1:8" ht="24">
      <c r="A63" s="146" t="s">
        <v>1051</v>
      </c>
      <c r="B63" s="8"/>
      <c r="C63" s="8" t="s">
        <v>1049</v>
      </c>
      <c r="D63" s="78">
        <f>'мдф 01.05.12'!D63*1.05</f>
        <v>4478.25</v>
      </c>
      <c r="E63" s="63" t="s">
        <v>916</v>
      </c>
      <c r="F63" s="84">
        <f>'мдф 01.05.12'!F63*1.05</f>
        <v>4715.55</v>
      </c>
      <c r="G63" s="9" t="str">
        <f>'мдф 01.05.12'!G63</f>
        <v>4+фурн </v>
      </c>
      <c r="H63" s="9" t="str">
        <f>'мдф 01.05.12'!H63</f>
        <v>66/ 71</v>
      </c>
    </row>
    <row r="64" spans="1:8" ht="36">
      <c r="A64" s="146" t="s">
        <v>1053</v>
      </c>
      <c r="B64" s="8"/>
      <c r="C64" s="8" t="s">
        <v>1049</v>
      </c>
      <c r="D64" s="78">
        <f>'мдф 01.05.12'!D64*1.05</f>
        <v>4903.5</v>
      </c>
      <c r="E64" s="63" t="s">
        <v>916</v>
      </c>
      <c r="F64" s="84">
        <f>'мдф 01.05.12'!F64*1.05</f>
        <v>5146.05</v>
      </c>
      <c r="G64" s="9"/>
      <c r="H64" s="9"/>
    </row>
    <row r="65" spans="1:8" ht="36">
      <c r="A65" s="146" t="s">
        <v>1055</v>
      </c>
      <c r="B65" s="8"/>
      <c r="C65" s="8" t="s">
        <v>1049</v>
      </c>
      <c r="D65" s="78">
        <f>'мдф 01.05.12'!D65*1.05</f>
        <v>5318.25</v>
      </c>
      <c r="E65" s="63" t="s">
        <v>916</v>
      </c>
      <c r="F65" s="84">
        <f>'мдф 01.05.12'!F65*1.05</f>
        <v>5534.55</v>
      </c>
      <c r="G65" s="9"/>
      <c r="H65" s="9"/>
    </row>
    <row r="66" spans="1:8" ht="36">
      <c r="A66" s="146" t="s">
        <v>1057</v>
      </c>
      <c r="B66" s="8"/>
      <c r="C66" s="8" t="s">
        <v>1049</v>
      </c>
      <c r="D66" s="78">
        <f>'мдф 01.05.12'!D66*1.05</f>
        <v>4814.25</v>
      </c>
      <c r="E66" s="63" t="s">
        <v>916</v>
      </c>
      <c r="F66" s="84">
        <f>'мдф 01.05.12'!F66*1.05</f>
        <v>5041.05</v>
      </c>
      <c r="G66" s="9"/>
      <c r="H66" s="9"/>
    </row>
    <row r="67" spans="1:8" ht="36">
      <c r="A67" s="146" t="s">
        <v>1059</v>
      </c>
      <c r="B67" s="8"/>
      <c r="C67" s="8" t="s">
        <v>1049</v>
      </c>
      <c r="D67" s="78">
        <f>'мдф 01.05.12'!D67*1.05</f>
        <v>5229</v>
      </c>
      <c r="E67" s="63" t="s">
        <v>916</v>
      </c>
      <c r="F67" s="84">
        <f>'мдф 01.05.12'!F67*1.05</f>
        <v>5455.8</v>
      </c>
      <c r="G67" s="9"/>
      <c r="H67" s="9"/>
    </row>
    <row r="68" spans="1:8" ht="24">
      <c r="A68" s="146" t="s">
        <v>1061</v>
      </c>
      <c r="B68" s="8"/>
      <c r="C68" s="8" t="s">
        <v>1049</v>
      </c>
      <c r="D68" s="78">
        <f>'мдф 01.05.12'!D68*1.05</f>
        <v>4840.5</v>
      </c>
      <c r="E68" s="63" t="s">
        <v>916</v>
      </c>
      <c r="F68" s="84">
        <f>'мдф 01.05.12'!F68*1.05</f>
        <v>4999.05</v>
      </c>
      <c r="G68" s="9" t="str">
        <f>'мдф 01.05.12'!G68</f>
        <v>4+фурн </v>
      </c>
      <c r="H68" s="9" t="str">
        <f>'мдф 01.05.12'!H68</f>
        <v>70/ 75</v>
      </c>
    </row>
    <row r="69" spans="1:8" ht="24">
      <c r="A69" s="146" t="s">
        <v>1063</v>
      </c>
      <c r="B69" s="8"/>
      <c r="C69" s="8" t="s">
        <v>1049</v>
      </c>
      <c r="D69" s="78">
        <f>'мдф 01.05.12'!D69*1.05</f>
        <v>5265.75</v>
      </c>
      <c r="E69" s="63" t="s">
        <v>916</v>
      </c>
      <c r="F69" s="84">
        <f>'мдф 01.05.12'!F69*1.05</f>
        <v>5513.55</v>
      </c>
      <c r="G69" s="9"/>
      <c r="H69" s="9"/>
    </row>
    <row r="70" spans="1:8" ht="24">
      <c r="A70" s="146" t="s">
        <v>1065</v>
      </c>
      <c r="B70" s="8"/>
      <c r="C70" s="8" t="s">
        <v>1049</v>
      </c>
      <c r="D70" s="78">
        <f>'мдф 01.05.12'!D70*1.05</f>
        <v>5680.5</v>
      </c>
      <c r="E70" s="63" t="s">
        <v>916</v>
      </c>
      <c r="F70" s="84">
        <f>'мдф 01.05.12'!F70*1.05</f>
        <v>5928.3</v>
      </c>
      <c r="G70" s="9"/>
      <c r="H70" s="9"/>
    </row>
    <row r="71" spans="1:8" ht="24">
      <c r="A71" s="146" t="s">
        <v>319</v>
      </c>
      <c r="B71" s="8"/>
      <c r="C71" s="8" t="s">
        <v>1049</v>
      </c>
      <c r="D71" s="78">
        <f>'мдф 01.05.12'!D71*1.05</f>
        <v>5176.5</v>
      </c>
      <c r="E71" s="63" t="s">
        <v>916</v>
      </c>
      <c r="F71" s="84">
        <f>'мдф 01.05.12'!F71*1.05</f>
        <v>5413.8</v>
      </c>
      <c r="G71" s="9"/>
      <c r="H71" s="9"/>
    </row>
    <row r="72" spans="1:8" ht="24">
      <c r="A72" s="146" t="s">
        <v>321</v>
      </c>
      <c r="B72" s="8"/>
      <c r="C72" s="8" t="s">
        <v>1049</v>
      </c>
      <c r="D72" s="78">
        <f>'мдф 01.05.12'!D72*1.05</f>
        <v>5591.25</v>
      </c>
      <c r="E72" s="63" t="s">
        <v>916</v>
      </c>
      <c r="F72" s="84">
        <f>'мдф 01.05.12'!F72*1.05</f>
        <v>5823.3</v>
      </c>
      <c r="G72" s="9"/>
      <c r="H72" s="9"/>
    </row>
    <row r="73" spans="1:8" ht="24">
      <c r="A73" s="146" t="str">
        <f>'мдф 01.05.12'!A73</f>
        <v>Каркас 2-х ярусной кровати-2 /          с декором</v>
      </c>
      <c r="B73" s="130"/>
      <c r="C73" s="8" t="str">
        <f>'мдф 01.05.12'!C73</f>
        <v>2300*870*1700</v>
      </c>
      <c r="D73" s="78">
        <f>'мдф 01.05.12'!D73*1.05</f>
        <v>11156.25</v>
      </c>
      <c r="E73" s="63" t="s">
        <v>916</v>
      </c>
      <c r="F73" s="84">
        <f>'мдф 01.05.12'!F73*1.05</f>
        <v>12657.75</v>
      </c>
      <c r="G73" s="9"/>
      <c r="H73" s="9"/>
    </row>
    <row r="74" spans="1:8" ht="13.5">
      <c r="A74" s="417" t="s">
        <v>281</v>
      </c>
      <c r="B74" s="418"/>
      <c r="C74" s="418"/>
      <c r="D74" s="419"/>
      <c r="E74" s="419"/>
      <c r="F74" s="419"/>
      <c r="G74" s="418"/>
      <c r="H74" s="420"/>
    </row>
    <row r="75" spans="1:8" ht="12.75">
      <c r="A75" s="7" t="s">
        <v>95</v>
      </c>
      <c r="B75" s="8">
        <v>1</v>
      </c>
      <c r="C75" s="8" t="s">
        <v>426</v>
      </c>
      <c r="D75" s="49"/>
      <c r="E75" s="57"/>
      <c r="F75" s="80">
        <f>'мдф 01.05.12'!F75*1.05</f>
        <v>5751.900000000001</v>
      </c>
      <c r="G75" s="9" t="str">
        <f>'мдф 01.05.12'!G75</f>
        <v>4+фурн+2 зерк</v>
      </c>
      <c r="H75" s="9">
        <f>'мдф 01.05.12'!H75</f>
        <v>89</v>
      </c>
    </row>
    <row r="76" spans="1:8" ht="12.75">
      <c r="A76" s="7" t="s">
        <v>97</v>
      </c>
      <c r="B76" s="8">
        <v>1</v>
      </c>
      <c r="C76" s="8" t="s">
        <v>453</v>
      </c>
      <c r="D76" s="57"/>
      <c r="E76" s="57"/>
      <c r="F76" s="80">
        <f>'мдф 01.05.12'!F76*1.05</f>
        <v>8096.55</v>
      </c>
      <c r="G76" s="9" t="str">
        <f>'мдф 01.05.12'!G76</f>
        <v>5+фурн+2 зерк</v>
      </c>
      <c r="H76" s="9">
        <f>'мдф 01.05.12'!H76</f>
        <v>135</v>
      </c>
    </row>
    <row r="77" spans="1:8" ht="12.75">
      <c r="A77" s="7" t="s">
        <v>99</v>
      </c>
      <c r="B77" s="8">
        <v>1</v>
      </c>
      <c r="C77" s="8" t="s">
        <v>453</v>
      </c>
      <c r="D77" s="48"/>
      <c r="E77" s="48"/>
      <c r="F77" s="80">
        <f>'мдф 01.05.12'!F77*1.05</f>
        <v>10360.35</v>
      </c>
      <c r="G77" s="9" t="str">
        <f>'мдф 01.05.12'!G77</f>
        <v>5+фурн+2 зерк</v>
      </c>
      <c r="H77" s="9">
        <f>'мдф 01.05.12'!H77</f>
        <v>185</v>
      </c>
    </row>
    <row r="78" spans="1:8" ht="24">
      <c r="A78" s="138" t="s">
        <v>1025</v>
      </c>
      <c r="B78" s="32"/>
      <c r="C78" s="8" t="s">
        <v>1026</v>
      </c>
      <c r="D78" s="491" t="s">
        <v>323</v>
      </c>
      <c r="E78" s="492"/>
      <c r="F78" s="493"/>
      <c r="G78" s="9"/>
      <c r="H78" s="9"/>
    </row>
    <row r="79" spans="1:8" ht="24">
      <c r="A79" s="138" t="s">
        <v>1027</v>
      </c>
      <c r="B79" s="32"/>
      <c r="C79" s="8" t="s">
        <v>1026</v>
      </c>
      <c r="D79" s="491" t="s">
        <v>324</v>
      </c>
      <c r="E79" s="492"/>
      <c r="F79" s="493"/>
      <c r="G79" s="9"/>
      <c r="H79" s="9"/>
    </row>
    <row r="80" spans="1:8" ht="24">
      <c r="A80" s="138" t="s">
        <v>1028</v>
      </c>
      <c r="B80" s="32"/>
      <c r="C80" s="8" t="s">
        <v>1026</v>
      </c>
      <c r="D80" s="491" t="s">
        <v>325</v>
      </c>
      <c r="E80" s="492"/>
      <c r="F80" s="493"/>
      <c r="G80" s="9"/>
      <c r="H80" s="9"/>
    </row>
    <row r="81" spans="1:8" ht="38.25">
      <c r="A81" s="138" t="s">
        <v>1029</v>
      </c>
      <c r="B81" s="32"/>
      <c r="C81" s="8" t="s">
        <v>1026</v>
      </c>
      <c r="D81" s="491" t="s">
        <v>326</v>
      </c>
      <c r="E81" s="492"/>
      <c r="F81" s="493"/>
      <c r="G81" s="9" t="str">
        <f>'мдф 01.05.12'!G81</f>
        <v>6+фурн+зерк</v>
      </c>
      <c r="H81" s="9" t="str">
        <f>'мдф 01.05.12'!H81</f>
        <v>0/0/157 /0/0/0</v>
      </c>
    </row>
    <row r="82" spans="1:8" ht="24">
      <c r="A82" s="138" t="s">
        <v>1032</v>
      </c>
      <c r="B82" s="32"/>
      <c r="C82" s="8" t="s">
        <v>1026</v>
      </c>
      <c r="D82" s="491" t="s">
        <v>327</v>
      </c>
      <c r="E82" s="492"/>
      <c r="F82" s="493"/>
      <c r="G82" s="9"/>
      <c r="H82" s="9"/>
    </row>
    <row r="83" spans="1:8" ht="24">
      <c r="A83" s="138" t="s">
        <v>1031</v>
      </c>
      <c r="B83" s="32"/>
      <c r="C83" s="8" t="s">
        <v>1026</v>
      </c>
      <c r="D83" s="491" t="s">
        <v>328</v>
      </c>
      <c r="E83" s="492"/>
      <c r="F83" s="493"/>
      <c r="G83" s="9"/>
      <c r="H83" s="9"/>
    </row>
    <row r="84" spans="1:8" ht="24">
      <c r="A84" s="138" t="s">
        <v>1030</v>
      </c>
      <c r="B84" s="32"/>
      <c r="C84" s="8" t="s">
        <v>1026</v>
      </c>
      <c r="D84" s="491" t="s">
        <v>329</v>
      </c>
      <c r="E84" s="492"/>
      <c r="F84" s="493"/>
      <c r="G84" s="9"/>
      <c r="H84" s="9"/>
    </row>
    <row r="85" spans="1:8" ht="12.75">
      <c r="A85" s="138" t="s">
        <v>1033</v>
      </c>
      <c r="B85" s="32"/>
      <c r="C85" s="8" t="s">
        <v>1034</v>
      </c>
      <c r="D85" s="139"/>
      <c r="E85" s="140"/>
      <c r="F85" s="147">
        <f>'мдф 01.05.12'!F85*1.05</f>
        <v>11796.75</v>
      </c>
      <c r="G85" s="9" t="str">
        <f>'мдф 01.05.12'!G85</f>
        <v>4+фурн</v>
      </c>
      <c r="H85" s="9">
        <f>'мдф 01.05.12'!H85</f>
        <v>130</v>
      </c>
    </row>
    <row r="86" spans="1:8" ht="12.75">
      <c r="A86" s="138" t="s">
        <v>1035</v>
      </c>
      <c r="B86" s="32"/>
      <c r="C86" s="8" t="s">
        <v>1034</v>
      </c>
      <c r="D86" s="142"/>
      <c r="E86" s="143"/>
      <c r="F86" s="147">
        <f>'мдф 01.05.12'!F86*1.05</f>
        <v>10416</v>
      </c>
      <c r="G86" s="9" t="str">
        <f>'мдф 01.05.12'!G86</f>
        <v>4+фурн</v>
      </c>
      <c r="H86" s="9">
        <f>'мдф 01.05.12'!H86</f>
        <v>132</v>
      </c>
    </row>
    <row r="87" spans="1:8" ht="13.5">
      <c r="A87" s="417" t="s">
        <v>106</v>
      </c>
      <c r="B87" s="418"/>
      <c r="C87" s="418"/>
      <c r="D87" s="419"/>
      <c r="E87" s="419"/>
      <c r="F87" s="419"/>
      <c r="G87" s="418"/>
      <c r="H87" s="420"/>
    </row>
    <row r="88" spans="1:8" ht="25.5">
      <c r="A88" s="7" t="s">
        <v>823</v>
      </c>
      <c r="B88" s="8">
        <v>3</v>
      </c>
      <c r="C88" s="8" t="s">
        <v>456</v>
      </c>
      <c r="D88" s="49"/>
      <c r="E88" s="57"/>
      <c r="F88" s="80">
        <f>'мдф 01.05.12'!F88*1.05</f>
        <v>10502.1</v>
      </c>
      <c r="G88" s="80" t="str">
        <f>'мдф 01.05.12'!G88</f>
        <v>6+фурн+2стек</v>
      </c>
      <c r="H88" s="80">
        <f>'мдф 01.05.12'!H88</f>
        <v>212</v>
      </c>
    </row>
    <row r="89" spans="1:8" ht="25.5">
      <c r="A89" s="7" t="s">
        <v>824</v>
      </c>
      <c r="B89" s="8">
        <v>3</v>
      </c>
      <c r="C89" s="8" t="s">
        <v>456</v>
      </c>
      <c r="D89" s="48"/>
      <c r="E89" s="48"/>
      <c r="F89" s="80">
        <f>'мдф 01.05.12'!F89*1.05</f>
        <v>12945.45</v>
      </c>
      <c r="G89" s="80" t="str">
        <f>'мдф 01.05.12'!G89</f>
        <v>7+фурн+2стек</v>
      </c>
      <c r="H89" s="80">
        <f>'мдф 01.05.12'!H89</f>
        <v>231.4</v>
      </c>
    </row>
    <row r="90" spans="1:8" ht="25.5">
      <c r="A90" s="7" t="s">
        <v>819</v>
      </c>
      <c r="B90" s="8">
        <v>4</v>
      </c>
      <c r="C90" s="8" t="s">
        <v>127</v>
      </c>
      <c r="D90" s="49"/>
      <c r="E90" s="57"/>
      <c r="F90" s="80">
        <f>'мдф 01.05.12'!F90*1.05</f>
        <v>11262.300000000001</v>
      </c>
      <c r="G90" s="80" t="str">
        <f>'мдф 01.05.12'!G90</f>
        <v>6+фурн</v>
      </c>
      <c r="H90" s="80">
        <f>'мдф 01.05.12'!H90</f>
        <v>210.65</v>
      </c>
    </row>
    <row r="91" spans="1:8" ht="38.25">
      <c r="A91" s="7" t="s">
        <v>820</v>
      </c>
      <c r="B91" s="8">
        <v>4</v>
      </c>
      <c r="C91" s="8" t="s">
        <v>127</v>
      </c>
      <c r="D91" s="48"/>
      <c r="E91" s="48"/>
      <c r="F91" s="80">
        <f>'мдф 01.05.12'!F91*1.05</f>
        <v>11005.050000000001</v>
      </c>
      <c r="G91" s="80" t="str">
        <f>'мдф 01.05.12'!G91</f>
        <v>6+фурн</v>
      </c>
      <c r="H91" s="80">
        <f>'мдф 01.05.12'!H91</f>
        <v>211.08</v>
      </c>
    </row>
    <row r="92" spans="1:8" ht="38.25">
      <c r="A92" s="7" t="s">
        <v>821</v>
      </c>
      <c r="B92" s="8"/>
      <c r="C92" s="8" t="s">
        <v>127</v>
      </c>
      <c r="D92" s="49"/>
      <c r="E92" s="57"/>
      <c r="F92" s="80">
        <f>'мдф 01.05.12'!F92*1.05</f>
        <v>10011.75</v>
      </c>
      <c r="G92" s="80" t="str">
        <f>'мдф 01.05.12'!G92</f>
        <v>6+фурн</v>
      </c>
      <c r="H92" s="80">
        <f>'мдф 01.05.12'!H92</f>
        <v>208.41</v>
      </c>
    </row>
    <row r="93" spans="1:8" ht="25.5">
      <c r="A93" s="59" t="s">
        <v>822</v>
      </c>
      <c r="B93" s="54">
        <v>6</v>
      </c>
      <c r="C93" s="54" t="s">
        <v>128</v>
      </c>
      <c r="D93" s="48"/>
      <c r="E93" s="48"/>
      <c r="F93" s="80">
        <f>'мдф 01.05.12'!F93*1.05</f>
        <v>26978.7</v>
      </c>
      <c r="G93" s="80" t="str">
        <f>'мдф 01.05.12'!G93</f>
        <v>11+стек+фурн</v>
      </c>
      <c r="H93" s="80">
        <f>'мдф 01.05.12'!H93</f>
        <v>401.26</v>
      </c>
    </row>
    <row r="94" spans="1:8" ht="25.5">
      <c r="A94" s="7" t="s">
        <v>109</v>
      </c>
      <c r="B94" s="8">
        <v>1</v>
      </c>
      <c r="C94" s="8" t="s">
        <v>902</v>
      </c>
      <c r="D94" s="49"/>
      <c r="E94" s="57"/>
      <c r="F94" s="80">
        <f>'мдф 01.05.12'!F94*1.05</f>
        <v>1328.25</v>
      </c>
      <c r="G94" s="80" t="str">
        <f>'мдф 01.05.12'!G94</f>
        <v>1+стойки+фурн</v>
      </c>
      <c r="H94" s="80">
        <f>'мдф 01.05.12'!H94</f>
        <v>8.3</v>
      </c>
    </row>
    <row r="95" spans="1:8" ht="25.5">
      <c r="A95" s="7" t="s">
        <v>111</v>
      </c>
      <c r="B95" s="8">
        <v>1</v>
      </c>
      <c r="C95" s="8" t="s">
        <v>457</v>
      </c>
      <c r="D95" s="49"/>
      <c r="E95" s="57"/>
      <c r="F95" s="80">
        <f>'мдф 01.05.12'!F95*1.05</f>
        <v>1476.3</v>
      </c>
      <c r="G95" s="80" t="str">
        <f>'мдф 01.05.12'!G95</f>
        <v>1+стойки+фурн</v>
      </c>
      <c r="H95" s="80">
        <f>'мдф 01.05.12'!H95</f>
        <v>10.12</v>
      </c>
    </row>
    <row r="96" spans="1:8" ht="12.75">
      <c r="A96" s="7" t="s">
        <v>1002</v>
      </c>
      <c r="B96" s="8">
        <v>1</v>
      </c>
      <c r="C96" s="8" t="s">
        <v>1004</v>
      </c>
      <c r="D96" s="49"/>
      <c r="E96" s="57"/>
      <c r="F96" s="80">
        <f>'мдф 01.05.12'!F96*1.05</f>
        <v>1586.55</v>
      </c>
      <c r="G96" s="80"/>
      <c r="H96" s="80"/>
    </row>
    <row r="97" spans="1:8" ht="12.75">
      <c r="A97" s="7" t="s">
        <v>1003</v>
      </c>
      <c r="B97" s="8">
        <v>1</v>
      </c>
      <c r="C97" s="8" t="s">
        <v>1005</v>
      </c>
      <c r="D97" s="48"/>
      <c r="E97" s="48"/>
      <c r="F97" s="80">
        <f>'мдф 01.05.12'!F97*1.05</f>
        <v>1155</v>
      </c>
      <c r="G97" s="80"/>
      <c r="H97" s="80"/>
    </row>
    <row r="98" spans="1:8" ht="12.75">
      <c r="A98" s="7" t="s">
        <v>112</v>
      </c>
      <c r="B98" s="8">
        <v>1</v>
      </c>
      <c r="C98" s="8" t="s">
        <v>394</v>
      </c>
      <c r="D98" s="49"/>
      <c r="E98" s="57"/>
      <c r="F98" s="80">
        <f>'мдф 01.05.12'!F98*1.05</f>
        <v>3087</v>
      </c>
      <c r="G98" s="80" t="str">
        <f>'мдф 01.05.12'!G98</f>
        <v>3+фурн+зерк</v>
      </c>
      <c r="H98" s="80">
        <f>'мдф 01.05.12'!H98</f>
        <v>37</v>
      </c>
    </row>
    <row r="99" spans="1:8" ht="12.75">
      <c r="A99" s="7" t="s">
        <v>114</v>
      </c>
      <c r="B99" s="8">
        <v>1</v>
      </c>
      <c r="C99" s="8" t="s">
        <v>395</v>
      </c>
      <c r="D99" s="48"/>
      <c r="E99" s="48"/>
      <c r="F99" s="80">
        <f>'мдф 01.05.12'!F99*1.05</f>
        <v>3168.9</v>
      </c>
      <c r="G99" s="80" t="str">
        <f>'мдф 01.05.12'!G99</f>
        <v>2+фурн+зерк</v>
      </c>
      <c r="H99" s="80">
        <f>'мдф 01.05.12'!H99</f>
        <v>32.35</v>
      </c>
    </row>
    <row r="100" spans="1:8" ht="12.75">
      <c r="A100" s="7" t="s">
        <v>116</v>
      </c>
      <c r="B100" s="8">
        <v>1</v>
      </c>
      <c r="C100" s="8" t="s">
        <v>458</v>
      </c>
      <c r="D100" s="49"/>
      <c r="E100" s="57"/>
      <c r="F100" s="80">
        <f>'мдф 01.05.12'!F100*1.05</f>
        <v>1857.45</v>
      </c>
      <c r="G100" s="80" t="str">
        <f>'мдф 01.05.12'!G100</f>
        <v>1+фурн</v>
      </c>
      <c r="H100" s="80">
        <f>'мдф 01.05.12'!H100</f>
        <v>12.19</v>
      </c>
    </row>
    <row r="101" spans="1:8" ht="12.75">
      <c r="A101" s="7" t="s">
        <v>117</v>
      </c>
      <c r="B101" s="8">
        <v>1</v>
      </c>
      <c r="C101" s="8" t="s">
        <v>459</v>
      </c>
      <c r="D101" s="48"/>
      <c r="E101" s="48"/>
      <c r="F101" s="80">
        <f>'мдф 01.05.12'!F101*1.05</f>
        <v>2122.05</v>
      </c>
      <c r="G101" s="80" t="str">
        <f>'мдф 01.05.12'!G101</f>
        <v>1+фурн</v>
      </c>
      <c r="H101" s="80">
        <f>'мдф 01.05.12'!H101</f>
        <v>15.19</v>
      </c>
    </row>
    <row r="102" spans="1:8" ht="25.5">
      <c r="A102" s="7" t="s">
        <v>899</v>
      </c>
      <c r="B102" s="8">
        <v>1</v>
      </c>
      <c r="C102" s="8" t="s">
        <v>118</v>
      </c>
      <c r="D102" s="49"/>
      <c r="E102" s="57"/>
      <c r="F102" s="80">
        <f>'мдф 01.05.12'!F102*1.05</f>
        <v>2409.75</v>
      </c>
      <c r="G102" s="80" t="str">
        <f>'мдф 01.05.12'!G102</f>
        <v>1+фурн+стойка</v>
      </c>
      <c r="H102" s="80">
        <f>'мдф 01.05.12'!H102</f>
        <v>20.4</v>
      </c>
    </row>
    <row r="103" spans="1:8" ht="12.75">
      <c r="A103" s="7" t="s">
        <v>898</v>
      </c>
      <c r="B103" s="8">
        <v>1</v>
      </c>
      <c r="C103" s="8" t="s">
        <v>120</v>
      </c>
      <c r="D103" s="48"/>
      <c r="E103" s="48"/>
      <c r="F103" s="80">
        <f>'мдф 01.05.12'!F103*1.05</f>
        <v>1888.95</v>
      </c>
      <c r="G103" s="80" t="str">
        <f>'мдф 01.05.12'!G103</f>
        <v>1+фурн</v>
      </c>
      <c r="H103" s="80">
        <f>'мдф 01.05.12'!H103</f>
        <v>18</v>
      </c>
    </row>
    <row r="104" spans="1:8" ht="12.75">
      <c r="A104" s="7" t="s">
        <v>897</v>
      </c>
      <c r="B104" s="8">
        <v>1</v>
      </c>
      <c r="C104" s="8" t="s">
        <v>121</v>
      </c>
      <c r="D104" s="49"/>
      <c r="E104" s="57"/>
      <c r="F104" s="80">
        <f>'мдф 01.05.12'!F104*1.05</f>
        <v>1791.3000000000002</v>
      </c>
      <c r="G104" s="80" t="str">
        <f>'мдф 01.05.12'!G104</f>
        <v>1+фурн</v>
      </c>
      <c r="H104" s="80">
        <f>'мдф 01.05.12'!H104</f>
        <v>14.4</v>
      </c>
    </row>
    <row r="105" spans="1:8" ht="12.75">
      <c r="A105" s="7" t="s">
        <v>896</v>
      </c>
      <c r="B105" s="8">
        <v>1</v>
      </c>
      <c r="C105" s="8" t="s">
        <v>239</v>
      </c>
      <c r="D105" s="48"/>
      <c r="E105" s="48"/>
      <c r="F105" s="80">
        <f>'мдф 01.05.12'!F105*1.05</f>
        <v>3390.4500000000003</v>
      </c>
      <c r="G105" s="80" t="str">
        <f>'мдф 01.05.12'!G105</f>
        <v>1+фурн</v>
      </c>
      <c r="H105" s="80">
        <f>'мдф 01.05.12'!H105</f>
        <v>14.2</v>
      </c>
    </row>
    <row r="106" spans="1:8" ht="14.25" customHeight="1">
      <c r="A106" s="7" t="s">
        <v>900</v>
      </c>
      <c r="B106" s="8">
        <v>5</v>
      </c>
      <c r="C106" s="8" t="s">
        <v>122</v>
      </c>
      <c r="D106" s="49"/>
      <c r="E106" s="57"/>
      <c r="F106" s="80">
        <f>'мдф 01.05.12'!F106*1.05</f>
        <v>3654</v>
      </c>
      <c r="G106" s="80" t="str">
        <f>'мдф 01.05.12'!G106</f>
        <v>5+фурн</v>
      </c>
      <c r="H106" s="80">
        <f>'мдф 01.05.12'!H106</f>
        <v>42.3</v>
      </c>
    </row>
    <row r="107" spans="1:8" ht="12.75">
      <c r="A107" s="7" t="s">
        <v>1022</v>
      </c>
      <c r="B107" s="8"/>
      <c r="C107" s="8" t="s">
        <v>1024</v>
      </c>
      <c r="D107" s="49"/>
      <c r="E107" s="57"/>
      <c r="F107" s="80">
        <f>'мдф 01.05.12'!F107*1.05</f>
        <v>1223.25</v>
      </c>
      <c r="G107" s="80"/>
      <c r="H107" s="80"/>
    </row>
    <row r="108" spans="1:8" ht="12.75">
      <c r="A108" s="7" t="s">
        <v>1023</v>
      </c>
      <c r="B108" s="8"/>
      <c r="C108" s="8" t="s">
        <v>1024</v>
      </c>
      <c r="D108" s="49"/>
      <c r="E108" s="57"/>
      <c r="F108" s="80">
        <f>'мдф 01.05.12'!F108*1.05</f>
        <v>1286.25</v>
      </c>
      <c r="G108" s="80"/>
      <c r="H108" s="80"/>
    </row>
    <row r="109" spans="1:8" ht="12.75">
      <c r="A109" s="7" t="s">
        <v>123</v>
      </c>
      <c r="B109" s="8">
        <v>1</v>
      </c>
      <c r="C109" s="8" t="s">
        <v>460</v>
      </c>
      <c r="D109" s="48"/>
      <c r="E109" s="48"/>
      <c r="F109" s="80">
        <f>'мдф 01.05.12'!F109*1.05</f>
        <v>2096.85</v>
      </c>
      <c r="G109" s="80" t="str">
        <f>'мдф 01.05.12'!G109</f>
        <v>1+фурн</v>
      </c>
      <c r="H109" s="80">
        <f>'мдф 01.05.12'!H109</f>
        <v>24.5</v>
      </c>
    </row>
    <row r="110" spans="1:8" ht="12" customHeight="1">
      <c r="A110" s="7" t="s">
        <v>124</v>
      </c>
      <c r="B110" s="8">
        <v>1</v>
      </c>
      <c r="C110" s="8" t="s">
        <v>125</v>
      </c>
      <c r="D110" s="49"/>
      <c r="E110" s="57"/>
      <c r="F110" s="80">
        <f>'мдф 01.05.12'!F110*1.05</f>
        <v>2329.9500000000003</v>
      </c>
      <c r="G110" s="80" t="str">
        <f>'мдф 01.05.12'!G110</f>
        <v>1+фурн+стойка</v>
      </c>
      <c r="H110" s="80">
        <f>'мдф 01.05.12'!H110</f>
        <v>18</v>
      </c>
    </row>
    <row r="111" spans="1:8" ht="12.75">
      <c r="A111" s="7" t="s">
        <v>825</v>
      </c>
      <c r="B111" s="8">
        <v>1</v>
      </c>
      <c r="C111" s="8" t="s">
        <v>461</v>
      </c>
      <c r="D111" s="48"/>
      <c r="E111" s="48"/>
      <c r="F111" s="80">
        <f>'мдф 01.05.12'!F111*1.05</f>
        <v>6006</v>
      </c>
      <c r="G111" s="80" t="str">
        <f>'мдф 01.05.12'!G111</f>
        <v>5+фурн+2стекл</v>
      </c>
      <c r="H111" s="80">
        <f>'мдф 01.05.12'!H111</f>
        <v>112</v>
      </c>
    </row>
    <row r="112" spans="1:8" ht="12.75">
      <c r="A112" s="7" t="s">
        <v>826</v>
      </c>
      <c r="B112" s="8">
        <v>1</v>
      </c>
      <c r="C112" s="8" t="s">
        <v>741</v>
      </c>
      <c r="D112" s="49"/>
      <c r="E112" s="57"/>
      <c r="F112" s="80">
        <f>'мдф 01.05.12'!F112*1.05</f>
        <v>8027.25</v>
      </c>
      <c r="G112" s="80" t="str">
        <f>'мдф 01.05.12'!G112</f>
        <v>5+фурн+2стекл</v>
      </c>
      <c r="H112" s="80">
        <f>'мдф 01.05.12'!H112</f>
        <v>125</v>
      </c>
    </row>
    <row r="113" spans="1:8" ht="12.75">
      <c r="A113" s="7" t="s">
        <v>386</v>
      </c>
      <c r="B113" s="8">
        <v>1</v>
      </c>
      <c r="C113" s="8" t="s">
        <v>742</v>
      </c>
      <c r="D113" s="49"/>
      <c r="E113" s="57"/>
      <c r="F113" s="80">
        <f>'мдф 01.05.12'!F113*1.05</f>
        <v>4362.75</v>
      </c>
      <c r="G113" s="80" t="str">
        <f>'мдф 01.05.12'!G113</f>
        <v>2+фурн</v>
      </c>
      <c r="H113" s="80">
        <f>'мдф 01.05.12'!H113</f>
        <v>59.55</v>
      </c>
    </row>
    <row r="114" spans="1:8" ht="12.75">
      <c r="A114" s="7" t="s">
        <v>1010</v>
      </c>
      <c r="B114" s="8">
        <v>1</v>
      </c>
      <c r="C114" s="133" t="s">
        <v>1011</v>
      </c>
      <c r="D114" s="94"/>
      <c r="E114" s="134"/>
      <c r="F114" s="80">
        <f>'мдф 01.05.12'!F114*1.05</f>
        <v>4677.75</v>
      </c>
      <c r="G114" s="80"/>
      <c r="H114" s="80"/>
    </row>
    <row r="115" spans="1:8" ht="12.75">
      <c r="A115" s="7" t="s">
        <v>1012</v>
      </c>
      <c r="B115" s="8">
        <v>1</v>
      </c>
      <c r="C115" s="11" t="s">
        <v>1014</v>
      </c>
      <c r="D115" s="94"/>
      <c r="E115" s="134"/>
      <c r="F115" s="80">
        <f>'мдф 01.05.12'!F115*1.05</f>
        <v>2940</v>
      </c>
      <c r="G115" s="80"/>
      <c r="H115" s="80"/>
    </row>
    <row r="116" spans="1:8" ht="12.75">
      <c r="A116" s="7" t="s">
        <v>1013</v>
      </c>
      <c r="B116" s="8">
        <v>1</v>
      </c>
      <c r="C116" s="11" t="s">
        <v>1014</v>
      </c>
      <c r="D116" s="94"/>
      <c r="E116" s="134"/>
      <c r="F116" s="80">
        <f>'мдф 01.05.12'!F116*1.05</f>
        <v>3564.75</v>
      </c>
      <c r="G116" s="80"/>
      <c r="H116" s="80"/>
    </row>
    <row r="117" spans="1:8" ht="12.75">
      <c r="A117" s="7" t="s">
        <v>1015</v>
      </c>
      <c r="B117" s="8">
        <v>1</v>
      </c>
      <c r="C117" s="11" t="s">
        <v>1016</v>
      </c>
      <c r="D117" s="94"/>
      <c r="E117" s="134"/>
      <c r="F117" s="80">
        <f>'мдф 01.05.12'!F117*1.05</f>
        <v>3234</v>
      </c>
      <c r="G117" s="80"/>
      <c r="H117" s="80"/>
    </row>
    <row r="118" spans="1:8" ht="12.75">
      <c r="A118" s="7" t="s">
        <v>341</v>
      </c>
      <c r="B118" s="8">
        <v>1</v>
      </c>
      <c r="C118" s="8" t="s">
        <v>978</v>
      </c>
      <c r="D118" s="94"/>
      <c r="E118" s="134"/>
      <c r="F118" s="80">
        <f>'мдф 01.05.12'!F118*1.05</f>
        <v>3018.75</v>
      </c>
      <c r="G118" s="80" t="str">
        <f>'мдф 01.05.12'!G118</f>
        <v>1+фурн</v>
      </c>
      <c r="H118" s="80">
        <f>'мдф 01.05.12'!H118</f>
        <v>33</v>
      </c>
    </row>
    <row r="119" spans="1:8" ht="13.5">
      <c r="A119" s="431" t="s">
        <v>147</v>
      </c>
      <c r="B119" s="432"/>
      <c r="C119" s="432"/>
      <c r="D119" s="433"/>
      <c r="E119" s="433"/>
      <c r="F119" s="433"/>
      <c r="G119" s="432"/>
      <c r="H119" s="434"/>
    </row>
    <row r="120" spans="1:8" ht="12.75">
      <c r="A120" s="38" t="s">
        <v>148</v>
      </c>
      <c r="B120" s="11">
        <v>1</v>
      </c>
      <c r="C120" s="46" t="s">
        <v>749</v>
      </c>
      <c r="D120" s="62"/>
      <c r="E120" s="64"/>
      <c r="F120" s="90">
        <f>'мдф 01.05.12'!F120</f>
        <v>1297</v>
      </c>
      <c r="G120" s="80" t="str">
        <f>'мдф 01.05.12'!G120</f>
        <v>1+фурн.+зерк</v>
      </c>
      <c r="H120" s="90">
        <f>'мдф 01.05.12'!H120</f>
        <v>19.3</v>
      </c>
    </row>
    <row r="121" spans="1:8" ht="12.75">
      <c r="A121" s="38" t="s">
        <v>150</v>
      </c>
      <c r="B121" s="11">
        <v>1</v>
      </c>
      <c r="C121" s="46" t="s">
        <v>750</v>
      </c>
      <c r="D121" s="62"/>
      <c r="E121" s="64"/>
      <c r="F121" s="90">
        <f>'мдф 01.05.12'!F121*1.05</f>
        <v>1178.1000000000001</v>
      </c>
      <c r="G121" s="80" t="str">
        <f>'мдф 01.05.12'!G121</f>
        <v>1+фурн.+зерк</v>
      </c>
      <c r="H121" s="90">
        <f>'мдф 01.05.12'!H121</f>
        <v>13.5</v>
      </c>
    </row>
    <row r="122" spans="1:8" ht="12.75">
      <c r="A122" s="12" t="str">
        <f>'мдф 01.05.12'!A122</f>
        <v>Зеркало настенное-1</v>
      </c>
      <c r="B122" s="11">
        <v>1</v>
      </c>
      <c r="C122" s="8" t="s">
        <v>376</v>
      </c>
      <c r="D122" s="64"/>
      <c r="E122" s="64"/>
      <c r="F122" s="90">
        <f>'мдф 01.05.12'!F122*1.05</f>
        <v>1076.25</v>
      </c>
      <c r="G122" s="80" t="str">
        <f>'мдф 01.05.12'!G122</f>
        <v>1+фурн.+зерк</v>
      </c>
      <c r="H122" s="90"/>
    </row>
    <row r="123" spans="1:8" ht="13.5">
      <c r="A123" s="427" t="s">
        <v>129</v>
      </c>
      <c r="B123" s="428"/>
      <c r="C123" s="428"/>
      <c r="D123" s="429"/>
      <c r="E123" s="429"/>
      <c r="F123" s="429"/>
      <c r="G123" s="428"/>
      <c r="H123" s="430"/>
    </row>
    <row r="124" spans="1:8" ht="12.75">
      <c r="A124" s="7" t="s">
        <v>130</v>
      </c>
      <c r="B124" s="8">
        <v>1</v>
      </c>
      <c r="C124" s="11" t="s">
        <v>743</v>
      </c>
      <c r="D124" s="49"/>
      <c r="E124" s="57"/>
      <c r="F124" s="88">
        <f>'мдф 01.05.12'!F124*1.05</f>
        <v>2304.75</v>
      </c>
      <c r="G124" s="80" t="str">
        <f>'мдф 01.05.12'!G124</f>
        <v>1+фурн.</v>
      </c>
      <c r="H124" s="88">
        <f>'мдф 01.05.12'!H124</f>
        <v>24</v>
      </c>
    </row>
    <row r="125" spans="1:8" ht="12.75">
      <c r="A125" s="7" t="s">
        <v>132</v>
      </c>
      <c r="B125" s="8">
        <v>1</v>
      </c>
      <c r="C125" s="11" t="s">
        <v>133</v>
      </c>
      <c r="D125" s="48"/>
      <c r="E125" s="48"/>
      <c r="F125" s="88">
        <f>'мдф 01.05.12'!F125*1.05</f>
        <v>1824.9</v>
      </c>
      <c r="G125" s="80" t="str">
        <f>'мдф 01.05.12'!G125</f>
        <v>1+фурн</v>
      </c>
      <c r="H125" s="88">
        <f>'мдф 01.05.12'!H125</f>
        <v>21.7</v>
      </c>
    </row>
    <row r="126" spans="1:8" ht="12.75">
      <c r="A126" s="7" t="s">
        <v>134</v>
      </c>
      <c r="B126" s="8">
        <v>1</v>
      </c>
      <c r="C126" s="11" t="s">
        <v>390</v>
      </c>
      <c r="D126" s="49"/>
      <c r="E126" s="57"/>
      <c r="F126" s="88">
        <f>'мдф 01.05.12'!F126*1.05</f>
        <v>1392.3</v>
      </c>
      <c r="G126" s="80" t="str">
        <f>'мдф 01.05.12'!G126</f>
        <v>1+фурн</v>
      </c>
      <c r="H126" s="88">
        <f>'мдф 01.05.12'!H126</f>
        <v>21.1</v>
      </c>
    </row>
    <row r="127" spans="1:8" ht="12.75">
      <c r="A127" s="7" t="s">
        <v>135</v>
      </c>
      <c r="B127" s="8">
        <v>1</v>
      </c>
      <c r="C127" s="11" t="s">
        <v>136</v>
      </c>
      <c r="D127" s="48"/>
      <c r="E127" s="48"/>
      <c r="F127" s="88">
        <f>'мдф 01.05.12'!F127*1.05</f>
        <v>2102.1</v>
      </c>
      <c r="G127" s="80" t="str">
        <f>'мдф 01.05.12'!G127</f>
        <v>1+фурн</v>
      </c>
      <c r="H127" s="88">
        <f>'мдф 01.05.12'!H127</f>
        <v>22.6</v>
      </c>
    </row>
    <row r="128" spans="1:8" ht="12.75">
      <c r="A128" s="7" t="s">
        <v>137</v>
      </c>
      <c r="B128" s="8">
        <v>1</v>
      </c>
      <c r="C128" s="11" t="s">
        <v>744</v>
      </c>
      <c r="D128" s="49"/>
      <c r="E128" s="57"/>
      <c r="F128" s="88">
        <f>'мдф 01.05.12'!F128*1.05</f>
        <v>2587.2000000000003</v>
      </c>
      <c r="G128" s="80" t="str">
        <f>'мдф 01.05.12'!G128</f>
        <v>1+фурн</v>
      </c>
      <c r="H128" s="88">
        <f>'мдф 01.05.12'!H128</f>
        <v>24.5</v>
      </c>
    </row>
    <row r="129" spans="1:8" ht="12.75">
      <c r="A129" s="7" t="s">
        <v>138</v>
      </c>
      <c r="B129" s="8">
        <v>1</v>
      </c>
      <c r="C129" s="11" t="s">
        <v>745</v>
      </c>
      <c r="D129" s="48"/>
      <c r="E129" s="48"/>
      <c r="F129" s="88">
        <f>'мдф 01.05.12'!F129*1.05</f>
        <v>3505.9500000000003</v>
      </c>
      <c r="G129" s="80" t="str">
        <f>'мдф 01.05.12'!G129</f>
        <v>1+фурн+стек</v>
      </c>
      <c r="H129" s="88">
        <f>'мдф 01.05.12'!H129</f>
        <v>47</v>
      </c>
    </row>
    <row r="130" spans="1:8" ht="12.75">
      <c r="A130" s="7" t="s">
        <v>140</v>
      </c>
      <c r="B130" s="8">
        <v>1</v>
      </c>
      <c r="C130" s="11" t="s">
        <v>746</v>
      </c>
      <c r="D130" s="49"/>
      <c r="E130" s="57"/>
      <c r="F130" s="88">
        <f>'мдф 01.05.12'!F130*1.05</f>
        <v>912.45</v>
      </c>
      <c r="G130" s="80" t="str">
        <f>'мдф 01.05.12'!G130</f>
        <v>1+фурн</v>
      </c>
      <c r="H130" s="88">
        <f>'мдф 01.05.12'!H130</f>
        <v>13.45</v>
      </c>
    </row>
    <row r="131" spans="1:8" ht="12.75">
      <c r="A131" s="7" t="s">
        <v>747</v>
      </c>
      <c r="B131" s="8">
        <v>1</v>
      </c>
      <c r="C131" s="11" t="s">
        <v>141</v>
      </c>
      <c r="D131" s="48"/>
      <c r="E131" s="48"/>
      <c r="F131" s="88">
        <f>'мдф 01.05.12'!F131*1.05</f>
        <v>1085.7</v>
      </c>
      <c r="G131" s="80" t="str">
        <f>'мдф 01.05.12'!G131</f>
        <v>1+фурн</v>
      </c>
      <c r="H131" s="88">
        <f>'мдф 01.05.12'!H131</f>
        <v>13.4</v>
      </c>
    </row>
    <row r="132" spans="1:8" ht="12.75">
      <c r="A132" s="7" t="s">
        <v>142</v>
      </c>
      <c r="B132" s="8">
        <v>1</v>
      </c>
      <c r="C132" s="11" t="s">
        <v>389</v>
      </c>
      <c r="D132" s="49"/>
      <c r="E132" s="57"/>
      <c r="F132" s="88">
        <f>'мдф 01.05.12'!F132*1.05</f>
        <v>1352.4</v>
      </c>
      <c r="G132" s="80" t="str">
        <f>'мдф 01.05.12'!G132</f>
        <v>1+фурн</v>
      </c>
      <c r="H132" s="88">
        <f>'мдф 01.05.12'!H132</f>
        <v>18.5</v>
      </c>
    </row>
    <row r="133" spans="1:8" ht="12.75">
      <c r="A133" s="7" t="s">
        <v>143</v>
      </c>
      <c r="B133" s="8">
        <v>1</v>
      </c>
      <c r="C133" s="11" t="s">
        <v>748</v>
      </c>
      <c r="D133" s="48"/>
      <c r="E133" s="48"/>
      <c r="F133" s="88">
        <f>'мдф 01.05.12'!F133*1.05</f>
        <v>2119.9500000000003</v>
      </c>
      <c r="G133" s="80" t="str">
        <f>'мдф 01.05.12'!G133</f>
        <v>1+фурн</v>
      </c>
      <c r="H133" s="88">
        <f>'мдф 01.05.12'!H133</f>
        <v>28</v>
      </c>
    </row>
    <row r="134" spans="1:8" ht="12.75">
      <c r="A134" s="37" t="s">
        <v>144</v>
      </c>
      <c r="B134" s="11">
        <v>1</v>
      </c>
      <c r="C134" s="8" t="s">
        <v>145</v>
      </c>
      <c r="D134" s="62"/>
      <c r="E134" s="64"/>
      <c r="F134" s="88">
        <f>'мдф 01.05.12'!F134*1.05</f>
        <v>4499.25</v>
      </c>
      <c r="G134" s="80" t="str">
        <f>'мдф 01.05.12'!G134</f>
        <v>2+фурн</v>
      </c>
      <c r="H134" s="88">
        <f>'мдф 01.05.12'!H134</f>
        <v>58.9</v>
      </c>
    </row>
    <row r="135" spans="1:8" ht="12.75">
      <c r="A135" s="421" t="s">
        <v>151</v>
      </c>
      <c r="B135" s="422"/>
      <c r="C135" s="422"/>
      <c r="D135" s="423"/>
      <c r="E135" s="423"/>
      <c r="F135" s="423"/>
      <c r="G135" s="424"/>
      <c r="H135" s="425"/>
    </row>
    <row r="136" spans="1:8" ht="12.75">
      <c r="A136" s="66" t="s">
        <v>383</v>
      </c>
      <c r="B136" s="11">
        <v>1</v>
      </c>
      <c r="C136" s="8" t="s">
        <v>152</v>
      </c>
      <c r="D136" s="64"/>
      <c r="E136" s="64"/>
      <c r="F136" s="90">
        <f>'мдф 01.05.12'!F136*1.05</f>
        <v>4148.55</v>
      </c>
      <c r="G136" s="80" t="str">
        <f>'мдф 01.05.12'!G136</f>
        <v>3+фурн</v>
      </c>
      <c r="H136" s="90">
        <f>'мдф 01.05.12'!H136</f>
        <v>69.08</v>
      </c>
    </row>
    <row r="137" spans="1:8" ht="12.75">
      <c r="A137" s="66" t="s">
        <v>888</v>
      </c>
      <c r="B137" s="11">
        <v>2</v>
      </c>
      <c r="C137" s="8" t="s">
        <v>259</v>
      </c>
      <c r="D137" s="64"/>
      <c r="E137" s="64"/>
      <c r="F137" s="90">
        <f>'мдф 01.05.12'!F137*1.05</f>
        <v>7795.200000000001</v>
      </c>
      <c r="G137" s="80" t="str">
        <f>'мдф 01.05.12'!G137</f>
        <v>5+фурн+стек</v>
      </c>
      <c r="H137" s="90">
        <f>'мдф 01.05.12'!H137</f>
        <v>103.68</v>
      </c>
    </row>
    <row r="138" spans="1:8" ht="12.75">
      <c r="A138" s="66" t="s">
        <v>1006</v>
      </c>
      <c r="B138" s="11">
        <v>1</v>
      </c>
      <c r="C138" s="8" t="s">
        <v>1007</v>
      </c>
      <c r="D138" s="64"/>
      <c r="E138" s="64"/>
      <c r="F138" s="90">
        <f>'мдф 01.05.12'!F138*1.05</f>
        <v>2625</v>
      </c>
      <c r="G138" s="80"/>
      <c r="H138" s="90"/>
    </row>
    <row r="139" spans="1:8" ht="12.75">
      <c r="A139" s="66" t="s">
        <v>1008</v>
      </c>
      <c r="B139" s="11">
        <v>1</v>
      </c>
      <c r="C139" s="8" t="s">
        <v>1009</v>
      </c>
      <c r="D139" s="64"/>
      <c r="E139" s="64"/>
      <c r="F139" s="90">
        <f>'мдф 01.05.12'!F139*1.05</f>
        <v>3900.75</v>
      </c>
      <c r="G139" s="80"/>
      <c r="H139" s="90"/>
    </row>
    <row r="140" spans="1:8" ht="12.75">
      <c r="A140" s="66" t="s">
        <v>349</v>
      </c>
      <c r="B140" s="11">
        <v>1</v>
      </c>
      <c r="C140" s="8" t="str">
        <f>'мдф 01.05.12'!C140</f>
        <v>800*232*1000</v>
      </c>
      <c r="D140" s="64"/>
      <c r="E140" s="64"/>
      <c r="F140" s="90">
        <f>'мдф 01.05.12'!F140*1.05</f>
        <v>1506.75</v>
      </c>
      <c r="G140" s="80"/>
      <c r="H140" s="90"/>
    </row>
    <row r="141" spans="1:8" ht="12.75">
      <c r="A141" s="66" t="s">
        <v>350</v>
      </c>
      <c r="B141" s="11">
        <v>1</v>
      </c>
      <c r="C141" s="8" t="str">
        <f>'мдф 01.05.12'!C141</f>
        <v>800*232*1000</v>
      </c>
      <c r="D141" s="64"/>
      <c r="E141" s="64"/>
      <c r="F141" s="90">
        <f>'мдф 01.05.12'!F141*1.05</f>
        <v>1359.75</v>
      </c>
      <c r="G141" s="80"/>
      <c r="H141" s="90"/>
    </row>
    <row r="142" spans="1:8" ht="12.75">
      <c r="A142" s="6"/>
      <c r="C142" s="151"/>
      <c r="D142" s="6"/>
      <c r="E142" s="6"/>
      <c r="F142" s="6"/>
      <c r="G142" s="154"/>
      <c r="H142" s="6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</sheetData>
  <sheetProtection/>
  <mergeCells count="25">
    <mergeCell ref="A6:H6"/>
    <mergeCell ref="A7:H7"/>
    <mergeCell ref="A8:H8"/>
    <mergeCell ref="A9:H9"/>
    <mergeCell ref="A135:H135"/>
    <mergeCell ref="A26:H26"/>
    <mergeCell ref="A87:H87"/>
    <mergeCell ref="A123:H123"/>
    <mergeCell ref="A119:H119"/>
    <mergeCell ref="D82:F82"/>
    <mergeCell ref="B10:B11"/>
    <mergeCell ref="A12:H12"/>
    <mergeCell ref="D10:F11"/>
    <mergeCell ref="G10:G11"/>
    <mergeCell ref="H10:H11"/>
    <mergeCell ref="A10:A11"/>
    <mergeCell ref="C10:C11"/>
    <mergeCell ref="D79:F79"/>
    <mergeCell ref="A51:H51"/>
    <mergeCell ref="D83:F83"/>
    <mergeCell ref="A74:H74"/>
    <mergeCell ref="D78:F78"/>
    <mergeCell ref="D84:F84"/>
    <mergeCell ref="D81:F81"/>
    <mergeCell ref="D80:F8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rowBreaks count="4" manualBreakCount="4">
    <brk id="35" max="7" man="1"/>
    <brk id="71" max="7" man="1"/>
    <brk id="116" max="7" man="1"/>
    <brk id="118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7">
      <selection activeCell="C23" sqref="C23:D23"/>
    </sheetView>
  </sheetViews>
  <sheetFormatPr defaultColWidth="9.00390625" defaultRowHeight="12.75"/>
  <cols>
    <col min="1" max="1" width="38.375" style="17" bestFit="1" customWidth="1"/>
    <col min="2" max="2" width="6.375" style="17" customWidth="1"/>
    <col min="3" max="3" width="37.625" style="17" customWidth="1"/>
    <col min="4" max="4" width="9.625" style="17" bestFit="1" customWidth="1"/>
    <col min="5" max="5" width="7.125" style="17" bestFit="1" customWidth="1"/>
    <col min="6" max="16384" width="9.125" style="17" customWidth="1"/>
  </cols>
  <sheetData>
    <row r="1" spans="1:5" ht="15">
      <c r="A1" s="14"/>
      <c r="B1" s="15"/>
      <c r="C1" s="16"/>
      <c r="D1" s="15"/>
      <c r="E1" s="16"/>
    </row>
    <row r="2" spans="1:5" ht="15">
      <c r="A2" s="14"/>
      <c r="B2" s="15"/>
      <c r="C2" s="16"/>
      <c r="D2" s="15"/>
      <c r="E2" s="16"/>
    </row>
    <row r="3" spans="1:5" ht="15">
      <c r="A3" s="14"/>
      <c r="B3" s="15"/>
      <c r="C3" s="16"/>
      <c r="D3" s="15"/>
      <c r="E3" s="16"/>
    </row>
    <row r="4" spans="1:5" ht="15">
      <c r="A4" s="14"/>
      <c r="B4" s="15"/>
      <c r="C4" s="16"/>
      <c r="D4" s="15"/>
      <c r="E4" s="16"/>
    </row>
    <row r="5" spans="1:5" ht="28.5" customHeight="1">
      <c r="A5" s="18"/>
      <c r="B5" s="15"/>
      <c r="C5" s="16"/>
      <c r="D5" s="15"/>
      <c r="E5" s="16"/>
    </row>
    <row r="6" spans="1:8" ht="66" customHeight="1">
      <c r="A6" s="497" t="s">
        <v>21</v>
      </c>
      <c r="B6" s="497"/>
      <c r="C6" s="497"/>
      <c r="D6" s="497"/>
      <c r="E6" s="497"/>
      <c r="F6" s="129"/>
      <c r="G6" s="129"/>
      <c r="H6" s="129"/>
    </row>
    <row r="7" spans="1:5" ht="15.75">
      <c r="A7" s="474" t="s">
        <v>22</v>
      </c>
      <c r="B7" s="474"/>
      <c r="C7" s="474"/>
      <c r="D7" s="474"/>
      <c r="E7" s="474"/>
    </row>
    <row r="8" spans="1:5" ht="15.75">
      <c r="A8" s="475" t="s">
        <v>330</v>
      </c>
      <c r="B8" s="475"/>
      <c r="C8" s="475"/>
      <c r="D8" s="475"/>
      <c r="E8" s="475"/>
    </row>
    <row r="9" spans="1:5" ht="19.5">
      <c r="A9" s="476" t="s">
        <v>154</v>
      </c>
      <c r="B9" s="476"/>
      <c r="C9" s="476"/>
      <c r="D9" s="476"/>
      <c r="E9" s="476"/>
    </row>
    <row r="10" spans="1:5" ht="15.75">
      <c r="A10" s="468"/>
      <c r="B10" s="468"/>
      <c r="C10" s="468"/>
      <c r="D10" s="468"/>
      <c r="E10" s="468"/>
    </row>
    <row r="11" spans="1:5" ht="15.75">
      <c r="A11" s="469" t="s">
        <v>24</v>
      </c>
      <c r="B11" s="28" t="s">
        <v>25</v>
      </c>
      <c r="C11" s="477" t="s">
        <v>186</v>
      </c>
      <c r="D11" s="471" t="s">
        <v>26</v>
      </c>
      <c r="E11" s="29" t="s">
        <v>28</v>
      </c>
    </row>
    <row r="12" spans="1:5" ht="15.75">
      <c r="A12" s="470"/>
      <c r="B12" s="30" t="s">
        <v>29</v>
      </c>
      <c r="C12" s="477"/>
      <c r="D12" s="472"/>
      <c r="E12" s="30" t="s">
        <v>155</v>
      </c>
    </row>
    <row r="13" spans="1:5" ht="15.75">
      <c r="A13" s="39" t="s">
        <v>156</v>
      </c>
      <c r="B13" s="40">
        <v>1</v>
      </c>
      <c r="C13" s="19" t="s">
        <v>157</v>
      </c>
      <c r="D13" s="124">
        <v>4725</v>
      </c>
      <c r="E13" s="19">
        <v>60</v>
      </c>
    </row>
    <row r="14" spans="1:5" ht="15.75">
      <c r="A14" s="41" t="s">
        <v>158</v>
      </c>
      <c r="B14" s="19">
        <v>1</v>
      </c>
      <c r="C14" s="19" t="s">
        <v>157</v>
      </c>
      <c r="D14" s="125">
        <v>6565</v>
      </c>
      <c r="E14" s="19">
        <v>65</v>
      </c>
    </row>
    <row r="15" spans="1:5" ht="15.75">
      <c r="A15" s="41" t="s">
        <v>159</v>
      </c>
      <c r="B15" s="19">
        <v>1</v>
      </c>
      <c r="C15" s="19" t="s">
        <v>157</v>
      </c>
      <c r="D15" s="125">
        <v>7350</v>
      </c>
      <c r="E15" s="19">
        <v>65</v>
      </c>
    </row>
    <row r="16" spans="1:5" ht="15.75">
      <c r="A16" s="41" t="s">
        <v>331</v>
      </c>
      <c r="B16" s="19">
        <v>1</v>
      </c>
      <c r="C16" s="19" t="s">
        <v>332</v>
      </c>
      <c r="D16" s="125">
        <v>5150</v>
      </c>
      <c r="E16" s="19"/>
    </row>
    <row r="17" spans="1:5" ht="15.75">
      <c r="A17" s="41" t="s">
        <v>333</v>
      </c>
      <c r="B17" s="19">
        <v>1</v>
      </c>
      <c r="C17" s="19" t="s">
        <v>334</v>
      </c>
      <c r="D17" s="125">
        <v>3800</v>
      </c>
      <c r="E17" s="19"/>
    </row>
    <row r="18" spans="1:5" ht="15.75">
      <c r="A18" s="41" t="s">
        <v>335</v>
      </c>
      <c r="B18" s="19">
        <v>1</v>
      </c>
      <c r="C18" s="19" t="s">
        <v>336</v>
      </c>
      <c r="D18" s="125">
        <v>8955</v>
      </c>
      <c r="E18" s="19"/>
    </row>
    <row r="19" spans="1:5" ht="15.75">
      <c r="A19" s="41" t="s">
        <v>337</v>
      </c>
      <c r="B19" s="19">
        <v>1</v>
      </c>
      <c r="C19" s="19" t="s">
        <v>336</v>
      </c>
      <c r="D19" s="125">
        <v>9200</v>
      </c>
      <c r="E19" s="19"/>
    </row>
    <row r="20" spans="1:5" ht="15.75">
      <c r="A20" s="41" t="s">
        <v>946</v>
      </c>
      <c r="B20" s="19">
        <v>1</v>
      </c>
      <c r="C20" s="19" t="s">
        <v>338</v>
      </c>
      <c r="D20" s="125">
        <v>12000</v>
      </c>
      <c r="E20" s="19"/>
    </row>
    <row r="21" spans="1:5" ht="15.75">
      <c r="A21" s="41" t="s">
        <v>160</v>
      </c>
      <c r="B21" s="19">
        <v>1</v>
      </c>
      <c r="C21" s="19" t="s">
        <v>161</v>
      </c>
      <c r="D21" s="125">
        <v>9295</v>
      </c>
      <c r="E21" s="19">
        <v>90</v>
      </c>
    </row>
    <row r="22" spans="1:5" ht="15.75">
      <c r="A22" s="41" t="s">
        <v>162</v>
      </c>
      <c r="B22" s="19">
        <v>1</v>
      </c>
      <c r="C22" s="19" t="s">
        <v>161</v>
      </c>
      <c r="D22" s="125">
        <v>11025</v>
      </c>
      <c r="E22" s="19">
        <v>90</v>
      </c>
    </row>
    <row r="23" spans="1:5" ht="15.75">
      <c r="A23" s="41" t="s">
        <v>163</v>
      </c>
      <c r="B23" s="19">
        <v>1</v>
      </c>
      <c r="C23" s="19" t="s">
        <v>164</v>
      </c>
      <c r="D23" s="125">
        <v>10690</v>
      </c>
      <c r="E23" s="19">
        <v>105</v>
      </c>
    </row>
    <row r="24" spans="1:5" ht="15.75">
      <c r="A24" s="41" t="s">
        <v>165</v>
      </c>
      <c r="B24" s="19">
        <v>1</v>
      </c>
      <c r="C24" s="19" t="s">
        <v>164</v>
      </c>
      <c r="D24" s="125">
        <v>12665</v>
      </c>
      <c r="E24" s="19">
        <v>105</v>
      </c>
    </row>
    <row r="25" spans="1:5" ht="15.75">
      <c r="A25" s="41" t="s">
        <v>166</v>
      </c>
      <c r="B25" s="19">
        <v>1</v>
      </c>
      <c r="C25" s="19" t="s">
        <v>167</v>
      </c>
      <c r="D25" s="125">
        <v>7595</v>
      </c>
      <c r="E25" s="19">
        <v>75</v>
      </c>
    </row>
    <row r="26" spans="1:5" ht="15.75">
      <c r="A26" s="41" t="s">
        <v>168</v>
      </c>
      <c r="B26" s="19">
        <v>1</v>
      </c>
      <c r="C26" s="19" t="s">
        <v>167</v>
      </c>
      <c r="D26" s="125">
        <v>9065</v>
      </c>
      <c r="E26" s="19">
        <v>75</v>
      </c>
    </row>
    <row r="27" spans="1:5" ht="15.75">
      <c r="A27" s="41" t="s">
        <v>169</v>
      </c>
      <c r="B27" s="19">
        <v>1</v>
      </c>
      <c r="C27" s="19" t="s">
        <v>780</v>
      </c>
      <c r="D27" s="125">
        <v>17695</v>
      </c>
      <c r="E27" s="19">
        <v>110</v>
      </c>
    </row>
    <row r="28" spans="1:5" ht="15.75">
      <c r="A28" s="41" t="s">
        <v>170</v>
      </c>
      <c r="B28" s="19">
        <v>1</v>
      </c>
      <c r="C28" s="19" t="s">
        <v>780</v>
      </c>
      <c r="D28" s="125">
        <v>14700</v>
      </c>
      <c r="E28" s="19">
        <v>110</v>
      </c>
    </row>
    <row r="29" spans="1:5" ht="15.75">
      <c r="A29" s="41" t="s">
        <v>171</v>
      </c>
      <c r="B29" s="19">
        <v>1</v>
      </c>
      <c r="C29" s="19" t="s">
        <v>781</v>
      </c>
      <c r="D29" s="125">
        <v>9515</v>
      </c>
      <c r="E29" s="19">
        <v>60</v>
      </c>
    </row>
    <row r="30" spans="1:5" ht="15.75">
      <c r="A30" s="41" t="s">
        <v>172</v>
      </c>
      <c r="B30" s="19">
        <v>1</v>
      </c>
      <c r="C30" s="19" t="s">
        <v>781</v>
      </c>
      <c r="D30" s="125">
        <v>7875</v>
      </c>
      <c r="E30" s="19">
        <v>60</v>
      </c>
    </row>
    <row r="31" spans="1:5" ht="15.75">
      <c r="A31" s="41" t="s">
        <v>173</v>
      </c>
      <c r="B31" s="19">
        <v>1</v>
      </c>
      <c r="C31" s="19" t="s">
        <v>174</v>
      </c>
      <c r="D31" s="125">
        <v>31935</v>
      </c>
      <c r="E31" s="19">
        <v>248</v>
      </c>
    </row>
    <row r="32" spans="1:5" ht="15.75">
      <c r="A32" s="41" t="s">
        <v>175</v>
      </c>
      <c r="B32" s="19">
        <v>1</v>
      </c>
      <c r="C32" s="19" t="s">
        <v>174</v>
      </c>
      <c r="D32" s="125">
        <v>26570</v>
      </c>
      <c r="E32" s="19">
        <v>248</v>
      </c>
    </row>
    <row r="33" spans="1:5" ht="15.75">
      <c r="A33" s="41" t="s">
        <v>176</v>
      </c>
      <c r="B33" s="19">
        <v>1</v>
      </c>
      <c r="C33" s="19" t="s">
        <v>177</v>
      </c>
      <c r="D33" s="125">
        <v>2090</v>
      </c>
      <c r="E33" s="19">
        <v>18</v>
      </c>
    </row>
    <row r="34" spans="1:5" ht="15.75">
      <c r="A34" s="41" t="s">
        <v>178</v>
      </c>
      <c r="B34" s="19">
        <v>1</v>
      </c>
      <c r="C34" s="19" t="s">
        <v>177</v>
      </c>
      <c r="D34" s="125">
        <v>1870</v>
      </c>
      <c r="E34" s="19">
        <v>18</v>
      </c>
    </row>
    <row r="35" spans="1:5" ht="15.75">
      <c r="A35" s="41" t="s">
        <v>179</v>
      </c>
      <c r="B35" s="19">
        <v>1</v>
      </c>
      <c r="C35" s="19" t="s">
        <v>180</v>
      </c>
      <c r="D35" s="125">
        <v>735</v>
      </c>
      <c r="E35" s="19">
        <v>9</v>
      </c>
    </row>
    <row r="36" spans="1:5" ht="15.75">
      <c r="A36" s="41" t="s">
        <v>181</v>
      </c>
      <c r="B36" s="19">
        <v>1</v>
      </c>
      <c r="C36" s="19" t="s">
        <v>180</v>
      </c>
      <c r="D36" s="125">
        <v>830</v>
      </c>
      <c r="E36" s="19">
        <v>9</v>
      </c>
    </row>
    <row r="37" spans="1:5" ht="15.75">
      <c r="A37" s="41" t="s">
        <v>182</v>
      </c>
      <c r="B37" s="19">
        <v>1</v>
      </c>
      <c r="C37" s="19" t="s">
        <v>856</v>
      </c>
      <c r="D37" s="125">
        <v>22650</v>
      </c>
      <c r="E37" s="19"/>
    </row>
    <row r="38" spans="1:5" ht="15.75">
      <c r="A38" s="41" t="s">
        <v>183</v>
      </c>
      <c r="B38" s="19">
        <v>1</v>
      </c>
      <c r="C38" s="19" t="s">
        <v>856</v>
      </c>
      <c r="D38" s="125">
        <v>28075</v>
      </c>
      <c r="E38" s="19"/>
    </row>
    <row r="39" spans="1:5" ht="15.75">
      <c r="A39" s="41" t="s">
        <v>339</v>
      </c>
      <c r="B39" s="19">
        <v>1</v>
      </c>
      <c r="C39" s="19" t="s">
        <v>856</v>
      </c>
      <c r="D39" s="125">
        <v>20890</v>
      </c>
      <c r="E39" s="19"/>
    </row>
  </sheetData>
  <sheetProtection/>
  <mergeCells count="8">
    <mergeCell ref="A10:E10"/>
    <mergeCell ref="A11:A12"/>
    <mergeCell ref="D11:D12"/>
    <mergeCell ref="A6:E6"/>
    <mergeCell ref="A7:E7"/>
    <mergeCell ref="A8:E8"/>
    <mergeCell ref="A9:E9"/>
    <mergeCell ref="C11:C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8"/>
  <sheetViews>
    <sheetView zoomScaleSheetLayoutView="100" workbookViewId="0" topLeftCell="A37">
      <selection activeCell="C42" sqref="C42:E42"/>
    </sheetView>
  </sheetViews>
  <sheetFormatPr defaultColWidth="9.00390625" defaultRowHeight="12.75"/>
  <cols>
    <col min="1" max="1" width="26.875" style="163" customWidth="1"/>
    <col min="2" max="2" width="29.625" style="164" customWidth="1"/>
    <col min="3" max="3" width="10.75390625" style="245" bestFit="1" customWidth="1"/>
    <col min="4" max="4" width="2.625" style="245" customWidth="1"/>
    <col min="5" max="5" width="10.75390625" style="245" bestFit="1" customWidth="1"/>
    <col min="6" max="6" width="12.00390625" style="180" bestFit="1" customWidth="1"/>
    <col min="7" max="7" width="6.625" style="165" customWidth="1"/>
    <col min="8" max="8" width="9.125" style="178" hidden="1" customWidth="1"/>
    <col min="9" max="16384" width="9.125" style="178" customWidth="1"/>
  </cols>
  <sheetData>
    <row r="1" spans="2:7" ht="12.75" customHeight="1">
      <c r="B1" s="514" t="s">
        <v>1360</v>
      </c>
      <c r="C1" s="514"/>
      <c r="D1" s="514"/>
      <c r="E1" s="514"/>
      <c r="F1" s="514"/>
      <c r="G1" s="514"/>
    </row>
    <row r="2" spans="2:7" ht="12.75" customHeight="1">
      <c r="B2" s="514"/>
      <c r="C2" s="514"/>
      <c r="D2" s="514"/>
      <c r="E2" s="514"/>
      <c r="F2" s="514"/>
      <c r="G2" s="514"/>
    </row>
    <row r="3" spans="2:7" ht="23.25" customHeight="1">
      <c r="B3" s="514"/>
      <c r="C3" s="514"/>
      <c r="D3" s="514"/>
      <c r="E3" s="514"/>
      <c r="F3" s="514"/>
      <c r="G3" s="514"/>
    </row>
    <row r="4" spans="2:7" ht="12.75" customHeight="1">
      <c r="B4" s="514"/>
      <c r="C4" s="514"/>
      <c r="D4" s="514"/>
      <c r="E4" s="514"/>
      <c r="F4" s="514"/>
      <c r="G4" s="514"/>
    </row>
    <row r="5" spans="2:7" ht="15.75">
      <c r="B5" s="514"/>
      <c r="C5" s="514"/>
      <c r="D5" s="514"/>
      <c r="E5" s="514"/>
      <c r="F5" s="514"/>
      <c r="G5" s="514"/>
    </row>
    <row r="6" spans="2:7" ht="21.75" customHeight="1">
      <c r="B6" s="514"/>
      <c r="C6" s="514"/>
      <c r="D6" s="514"/>
      <c r="E6" s="514"/>
      <c r="F6" s="514"/>
      <c r="G6" s="514"/>
    </row>
    <row r="7" spans="1:7" ht="24.75" customHeight="1">
      <c r="A7" s="163" t="s">
        <v>1117</v>
      </c>
      <c r="B7" s="515" t="s">
        <v>184</v>
      </c>
      <c r="C7" s="515"/>
      <c r="D7" s="515"/>
      <c r="E7" s="515"/>
      <c r="F7" s="515"/>
      <c r="G7" s="515"/>
    </row>
    <row r="8" spans="1:7" ht="12.75">
      <c r="A8" s="516" t="s">
        <v>24</v>
      </c>
      <c r="B8" s="517" t="s">
        <v>1337</v>
      </c>
      <c r="C8" s="518" t="s">
        <v>26</v>
      </c>
      <c r="D8" s="519"/>
      <c r="E8" s="520"/>
      <c r="F8" s="524" t="s">
        <v>27</v>
      </c>
      <c r="G8" s="526" t="s">
        <v>28</v>
      </c>
    </row>
    <row r="9" spans="1:7" ht="27.75" customHeight="1">
      <c r="A9" s="516"/>
      <c r="B9" s="517"/>
      <c r="C9" s="521"/>
      <c r="D9" s="522"/>
      <c r="E9" s="523"/>
      <c r="F9" s="525"/>
      <c r="G9" s="527"/>
    </row>
    <row r="10" spans="1:7" ht="31.5" customHeight="1">
      <c r="A10" s="528" t="s">
        <v>1361</v>
      </c>
      <c r="B10" s="529"/>
      <c r="C10" s="530"/>
      <c r="D10" s="530"/>
      <c r="E10" s="530"/>
      <c r="F10" s="529"/>
      <c r="G10" s="531"/>
    </row>
    <row r="11" spans="1:7" ht="31.5" customHeight="1">
      <c r="A11" s="169" t="s">
        <v>1234</v>
      </c>
      <c r="B11" s="181" t="s">
        <v>1119</v>
      </c>
      <c r="C11" s="219"/>
      <c r="D11" s="203"/>
      <c r="E11" s="250">
        <v>20641</v>
      </c>
      <c r="F11" s="167" t="s">
        <v>621</v>
      </c>
      <c r="G11" s="168">
        <v>201</v>
      </c>
    </row>
    <row r="12" spans="1:7" ht="31.5" customHeight="1">
      <c r="A12" s="169" t="s">
        <v>1235</v>
      </c>
      <c r="B12" s="181" t="s">
        <v>1163</v>
      </c>
      <c r="C12" s="219"/>
      <c r="D12" s="203"/>
      <c r="E12" s="268">
        <v>11022</v>
      </c>
      <c r="F12" s="167" t="s">
        <v>255</v>
      </c>
      <c r="G12" s="168">
        <v>151</v>
      </c>
    </row>
    <row r="13" spans="1:7" ht="31.5" customHeight="1">
      <c r="A13" s="169" t="s">
        <v>1236</v>
      </c>
      <c r="B13" s="181" t="s">
        <v>1164</v>
      </c>
      <c r="C13" s="219"/>
      <c r="D13" s="203"/>
      <c r="E13" s="268">
        <v>17799</v>
      </c>
      <c r="F13" s="167" t="s">
        <v>620</v>
      </c>
      <c r="G13" s="168">
        <v>193</v>
      </c>
    </row>
    <row r="14" spans="1:7" ht="31.5" customHeight="1">
      <c r="A14" s="169" t="s">
        <v>10</v>
      </c>
      <c r="B14" s="181" t="s">
        <v>1165</v>
      </c>
      <c r="C14" s="246"/>
      <c r="D14" s="252"/>
      <c r="E14" s="268">
        <v>19175</v>
      </c>
      <c r="F14" s="167" t="s">
        <v>44</v>
      </c>
      <c r="G14" s="168">
        <v>246</v>
      </c>
    </row>
    <row r="15" spans="1:7" ht="31.5" customHeight="1">
      <c r="A15" s="169" t="s">
        <v>7</v>
      </c>
      <c r="B15" s="274" t="s">
        <v>1166</v>
      </c>
      <c r="C15" s="246"/>
      <c r="D15" s="247"/>
      <c r="E15" s="268">
        <v>19034</v>
      </c>
      <c r="F15" s="167" t="s">
        <v>231</v>
      </c>
      <c r="G15" s="168">
        <v>243</v>
      </c>
    </row>
    <row r="16" spans="1:7" ht="31.5" customHeight="1">
      <c r="A16" s="169" t="s">
        <v>8</v>
      </c>
      <c r="B16" s="274" t="s">
        <v>1167</v>
      </c>
      <c r="C16" s="246"/>
      <c r="D16" s="247"/>
      <c r="E16" s="268">
        <v>13693</v>
      </c>
      <c r="F16" s="167" t="s">
        <v>230</v>
      </c>
      <c r="G16" s="168">
        <v>167</v>
      </c>
    </row>
    <row r="17" spans="1:7" ht="31.5" customHeight="1">
      <c r="A17" s="169" t="s">
        <v>9</v>
      </c>
      <c r="B17" s="274" t="s">
        <v>1168</v>
      </c>
      <c r="C17" s="246"/>
      <c r="D17" s="247"/>
      <c r="E17" s="268">
        <v>10475</v>
      </c>
      <c r="F17" s="167" t="s">
        <v>230</v>
      </c>
      <c r="G17" s="168">
        <v>146</v>
      </c>
    </row>
    <row r="18" spans="1:7" ht="31.5" customHeight="1">
      <c r="A18" s="169" t="s">
        <v>810</v>
      </c>
      <c r="B18" s="274" t="s">
        <v>1169</v>
      </c>
      <c r="C18" s="246"/>
      <c r="D18" s="247"/>
      <c r="E18" s="268">
        <v>4200</v>
      </c>
      <c r="F18" s="167" t="s">
        <v>102</v>
      </c>
      <c r="G18" s="168">
        <v>54</v>
      </c>
    </row>
    <row r="19" spans="1:7" ht="31.5" customHeight="1">
      <c r="A19" s="169" t="s">
        <v>1237</v>
      </c>
      <c r="B19" s="181" t="s">
        <v>1170</v>
      </c>
      <c r="C19" s="219"/>
      <c r="D19" s="203"/>
      <c r="E19" s="268">
        <v>15373</v>
      </c>
      <c r="F19" s="167" t="s">
        <v>255</v>
      </c>
      <c r="G19" s="168">
        <v>211</v>
      </c>
    </row>
    <row r="20" spans="1:7" ht="31.5" customHeight="1">
      <c r="A20" s="169" t="s">
        <v>1238</v>
      </c>
      <c r="B20" s="181" t="s">
        <v>1170</v>
      </c>
      <c r="C20" s="219"/>
      <c r="D20" s="203"/>
      <c r="E20" s="268">
        <v>17673</v>
      </c>
      <c r="F20" s="167" t="s">
        <v>255</v>
      </c>
      <c r="G20" s="168">
        <v>211</v>
      </c>
    </row>
    <row r="21" spans="1:7" ht="31.5" customHeight="1">
      <c r="A21" s="169" t="s">
        <v>588</v>
      </c>
      <c r="B21" s="181" t="s">
        <v>1170</v>
      </c>
      <c r="C21" s="219"/>
      <c r="D21" s="203"/>
      <c r="E21" s="268">
        <v>12087</v>
      </c>
      <c r="F21" s="167" t="s">
        <v>255</v>
      </c>
      <c r="G21" s="168">
        <v>208</v>
      </c>
    </row>
    <row r="22" spans="1:7" ht="31.5">
      <c r="A22" s="169" t="s">
        <v>1239</v>
      </c>
      <c r="B22" s="181" t="s">
        <v>1171</v>
      </c>
      <c r="C22" s="278"/>
      <c r="D22" s="203"/>
      <c r="E22" s="268">
        <v>19771</v>
      </c>
      <c r="F22" s="167" t="s">
        <v>1378</v>
      </c>
      <c r="G22" s="168">
        <v>240</v>
      </c>
    </row>
    <row r="23" spans="1:7" ht="63">
      <c r="A23" s="169" t="s">
        <v>1377</v>
      </c>
      <c r="B23" s="275" t="s">
        <v>1231</v>
      </c>
      <c r="C23" s="266"/>
      <c r="D23" s="267"/>
      <c r="E23" s="268">
        <v>5327</v>
      </c>
      <c r="F23" s="167" t="s">
        <v>1374</v>
      </c>
      <c r="G23" s="168">
        <v>83</v>
      </c>
    </row>
    <row r="24" spans="1:7" ht="78.75">
      <c r="A24" s="169" t="s">
        <v>1240</v>
      </c>
      <c r="B24" s="181" t="s">
        <v>1172</v>
      </c>
      <c r="C24" s="219" t="s">
        <v>1069</v>
      </c>
      <c r="D24" s="203" t="s">
        <v>916</v>
      </c>
      <c r="E24" s="250">
        <v>3910</v>
      </c>
      <c r="F24" s="167" t="s">
        <v>1367</v>
      </c>
      <c r="G24" s="168" t="s">
        <v>1368</v>
      </c>
    </row>
    <row r="25" spans="1:7" ht="78.75">
      <c r="A25" s="169" t="s">
        <v>1241</v>
      </c>
      <c r="B25" s="181" t="s">
        <v>1173</v>
      </c>
      <c r="C25" s="219" t="s">
        <v>1070</v>
      </c>
      <c r="D25" s="203" t="s">
        <v>916</v>
      </c>
      <c r="E25" s="250">
        <v>3779</v>
      </c>
      <c r="F25" s="167" t="s">
        <v>1367</v>
      </c>
      <c r="G25" s="168" t="s">
        <v>1366</v>
      </c>
    </row>
    <row r="26" spans="1:7" ht="31.5">
      <c r="A26" s="169" t="s">
        <v>11</v>
      </c>
      <c r="B26" s="274" t="s">
        <v>1174</v>
      </c>
      <c r="C26" s="219"/>
      <c r="D26" s="203"/>
      <c r="E26" s="171">
        <v>17236</v>
      </c>
      <c r="F26" s="167" t="s">
        <v>108</v>
      </c>
      <c r="G26" s="168">
        <v>231</v>
      </c>
    </row>
    <row r="27" spans="1:7" ht="31.5" customHeight="1">
      <c r="A27" s="169" t="s">
        <v>1242</v>
      </c>
      <c r="B27" s="181" t="s">
        <v>1175</v>
      </c>
      <c r="C27" s="219"/>
      <c r="D27" s="203"/>
      <c r="E27" s="171">
        <v>10998</v>
      </c>
      <c r="F27" s="167" t="s">
        <v>126</v>
      </c>
      <c r="G27" s="168">
        <v>125</v>
      </c>
    </row>
    <row r="28" spans="1:7" ht="31.5" customHeight="1">
      <c r="A28" s="169" t="s">
        <v>1243</v>
      </c>
      <c r="B28" s="181" t="s">
        <v>1176</v>
      </c>
      <c r="C28" s="219"/>
      <c r="D28" s="203"/>
      <c r="E28" s="250">
        <v>7252</v>
      </c>
      <c r="F28" s="167" t="s">
        <v>126</v>
      </c>
      <c r="G28" s="168">
        <v>112</v>
      </c>
    </row>
    <row r="29" spans="1:7" ht="31.5" customHeight="1">
      <c r="A29" s="169" t="s">
        <v>1071</v>
      </c>
      <c r="B29" s="181" t="s">
        <v>403</v>
      </c>
      <c r="C29" s="219"/>
      <c r="D29" s="203"/>
      <c r="E29" s="250">
        <v>1615</v>
      </c>
      <c r="F29" s="167" t="s">
        <v>229</v>
      </c>
      <c r="G29" s="168">
        <v>22</v>
      </c>
    </row>
    <row r="30" spans="1:7" ht="31.5">
      <c r="A30" s="169" t="s">
        <v>1244</v>
      </c>
      <c r="B30" s="181" t="s">
        <v>1174</v>
      </c>
      <c r="C30" s="219"/>
      <c r="D30" s="203"/>
      <c r="E30" s="250">
        <v>12681</v>
      </c>
      <c r="F30" s="167" t="s">
        <v>107</v>
      </c>
      <c r="G30" s="168">
        <v>212</v>
      </c>
    </row>
    <row r="31" spans="1:7" ht="31.5">
      <c r="A31" s="169" t="s">
        <v>1245</v>
      </c>
      <c r="B31" s="183" t="s">
        <v>128</v>
      </c>
      <c r="C31" s="219"/>
      <c r="D31" s="203"/>
      <c r="E31" s="250">
        <v>32577</v>
      </c>
      <c r="F31" s="279" t="s">
        <v>1379</v>
      </c>
      <c r="G31" s="280">
        <v>403</v>
      </c>
    </row>
    <row r="32" spans="1:7" ht="47.25">
      <c r="A32" s="169" t="s">
        <v>1246</v>
      </c>
      <c r="B32" s="181" t="s">
        <v>742</v>
      </c>
      <c r="C32" s="219"/>
      <c r="D32" s="203"/>
      <c r="E32" s="250">
        <v>5268</v>
      </c>
      <c r="F32" s="167" t="s">
        <v>146</v>
      </c>
      <c r="G32" s="168">
        <v>60</v>
      </c>
    </row>
    <row r="33" spans="1:7" ht="47.25">
      <c r="A33" s="169" t="s">
        <v>1247</v>
      </c>
      <c r="B33" s="181" t="s">
        <v>1177</v>
      </c>
      <c r="C33" s="218">
        <v>5451</v>
      </c>
      <c r="D33" s="267" t="s">
        <v>916</v>
      </c>
      <c r="E33" s="220">
        <v>11782</v>
      </c>
      <c r="F33" s="167" t="s">
        <v>492</v>
      </c>
      <c r="G33" s="168" t="s">
        <v>1380</v>
      </c>
    </row>
    <row r="34" spans="1:7" ht="31.5" customHeight="1">
      <c r="A34" s="270" t="s">
        <v>1248</v>
      </c>
      <c r="B34" s="184" t="s">
        <v>1178</v>
      </c>
      <c r="C34" s="185">
        <v>4295</v>
      </c>
      <c r="D34" s="267" t="s">
        <v>916</v>
      </c>
      <c r="E34" s="186">
        <v>6496</v>
      </c>
      <c r="F34" s="167" t="s">
        <v>1370</v>
      </c>
      <c r="G34" s="189" t="s">
        <v>1369</v>
      </c>
    </row>
    <row r="35" spans="1:7" ht="31.5" customHeight="1">
      <c r="A35" s="270" t="s">
        <v>1249</v>
      </c>
      <c r="B35" s="187" t="s">
        <v>1179</v>
      </c>
      <c r="C35" s="188">
        <v>3987</v>
      </c>
      <c r="D35" s="267" t="s">
        <v>916</v>
      </c>
      <c r="E35" s="186">
        <v>10563</v>
      </c>
      <c r="F35" s="167" t="s">
        <v>1371</v>
      </c>
      <c r="G35" s="189" t="s">
        <v>1372</v>
      </c>
    </row>
    <row r="36" spans="1:7" ht="31.5">
      <c r="A36" s="270" t="s">
        <v>1250</v>
      </c>
      <c r="B36" s="184" t="s">
        <v>1180</v>
      </c>
      <c r="C36" s="553" t="s">
        <v>1067</v>
      </c>
      <c r="D36" s="554"/>
      <c r="E36" s="555"/>
      <c r="F36" s="259" t="s">
        <v>146</v>
      </c>
      <c r="G36" s="189" t="s">
        <v>1373</v>
      </c>
    </row>
    <row r="37" spans="1:7" ht="31.5" customHeight="1">
      <c r="A37" s="532" t="s">
        <v>1362</v>
      </c>
      <c r="B37" s="530"/>
      <c r="C37" s="530"/>
      <c r="D37" s="530"/>
      <c r="E37" s="530"/>
      <c r="F37" s="530"/>
      <c r="G37" s="533"/>
    </row>
    <row r="38" spans="1:7" ht="15.75">
      <c r="A38" s="550" t="s">
        <v>1072</v>
      </c>
      <c r="B38" s="551"/>
      <c r="C38" s="551"/>
      <c r="D38" s="551"/>
      <c r="E38" s="551"/>
      <c r="F38" s="551"/>
      <c r="G38" s="552"/>
    </row>
    <row r="39" spans="1:7" ht="31.5" customHeight="1">
      <c r="A39" s="169" t="s">
        <v>1415</v>
      </c>
      <c r="B39" s="190" t="s">
        <v>1181</v>
      </c>
      <c r="C39" s="218">
        <v>4487</v>
      </c>
      <c r="D39" s="267" t="s">
        <v>916</v>
      </c>
      <c r="E39" s="221">
        <v>4649</v>
      </c>
      <c r="F39" s="167" t="s">
        <v>563</v>
      </c>
      <c r="G39" s="168" t="s">
        <v>477</v>
      </c>
    </row>
    <row r="40" spans="1:7" ht="31.5" customHeight="1">
      <c r="A40" s="169" t="s">
        <v>100</v>
      </c>
      <c r="B40" s="190" t="s">
        <v>1182</v>
      </c>
      <c r="C40" s="501">
        <v>1616</v>
      </c>
      <c r="D40" s="502"/>
      <c r="E40" s="503"/>
      <c r="F40" s="167" t="s">
        <v>102</v>
      </c>
      <c r="G40" s="168">
        <v>19</v>
      </c>
    </row>
    <row r="41" spans="1:7" ht="31.5" customHeight="1">
      <c r="A41" s="169" t="s">
        <v>1228</v>
      </c>
      <c r="B41" s="190" t="s">
        <v>475</v>
      </c>
      <c r="C41" s="501">
        <v>5036</v>
      </c>
      <c r="D41" s="502"/>
      <c r="E41" s="503"/>
      <c r="F41" s="167" t="s">
        <v>563</v>
      </c>
      <c r="G41" s="168">
        <v>62</v>
      </c>
    </row>
    <row r="42" spans="1:7" ht="31.5" customHeight="1">
      <c r="A42" s="169" t="s">
        <v>205</v>
      </c>
      <c r="B42" s="190" t="s">
        <v>476</v>
      </c>
      <c r="C42" s="565">
        <v>3526</v>
      </c>
      <c r="D42" s="565"/>
      <c r="E42" s="565"/>
      <c r="F42" s="167" t="s">
        <v>146</v>
      </c>
      <c r="G42" s="168">
        <v>51</v>
      </c>
    </row>
    <row r="43" spans="1:7" ht="63">
      <c r="A43" s="169" t="s">
        <v>1251</v>
      </c>
      <c r="B43" s="190" t="s">
        <v>473</v>
      </c>
      <c r="C43" s="556" t="s">
        <v>1073</v>
      </c>
      <c r="D43" s="557"/>
      <c r="E43" s="556"/>
      <c r="F43" s="167" t="s">
        <v>1074</v>
      </c>
      <c r="G43" s="168" t="s">
        <v>1075</v>
      </c>
    </row>
    <row r="44" spans="1:7" ht="63">
      <c r="A44" s="169" t="s">
        <v>1414</v>
      </c>
      <c r="B44" s="191" t="s">
        <v>472</v>
      </c>
      <c r="C44" s="254">
        <v>6035</v>
      </c>
      <c r="D44" s="267" t="s">
        <v>916</v>
      </c>
      <c r="E44" s="255">
        <v>5959</v>
      </c>
      <c r="F44" s="176" t="s">
        <v>1076</v>
      </c>
      <c r="G44" s="168">
        <v>82</v>
      </c>
    </row>
    <row r="45" spans="1:7" ht="31.5" customHeight="1">
      <c r="A45" s="169" t="s">
        <v>465</v>
      </c>
      <c r="B45" s="190" t="s">
        <v>474</v>
      </c>
      <c r="C45" s="501">
        <v>6366</v>
      </c>
      <c r="D45" s="502"/>
      <c r="E45" s="503"/>
      <c r="F45" s="167" t="s">
        <v>105</v>
      </c>
      <c r="G45" s="168">
        <v>79</v>
      </c>
    </row>
    <row r="46" spans="1:7" ht="63">
      <c r="A46" s="169" t="s">
        <v>1252</v>
      </c>
      <c r="B46" s="190" t="s">
        <v>472</v>
      </c>
      <c r="C46" s="218">
        <v>4437</v>
      </c>
      <c r="D46" s="267" t="s">
        <v>916</v>
      </c>
      <c r="E46" s="221">
        <v>6829</v>
      </c>
      <c r="F46" s="167" t="s">
        <v>1077</v>
      </c>
      <c r="G46" s="168" t="s">
        <v>1078</v>
      </c>
    </row>
    <row r="47" spans="1:7" ht="47.25" customHeight="1">
      <c r="A47" s="169" t="s">
        <v>1253</v>
      </c>
      <c r="B47" s="181" t="s">
        <v>1183</v>
      </c>
      <c r="C47" s="564" t="s">
        <v>585</v>
      </c>
      <c r="D47" s="564"/>
      <c r="E47" s="564"/>
      <c r="F47" s="167" t="s">
        <v>102</v>
      </c>
      <c r="G47" s="168" t="s">
        <v>478</v>
      </c>
    </row>
    <row r="48" spans="1:7" ht="47.25">
      <c r="A48" s="169" t="s">
        <v>1254</v>
      </c>
      <c r="B48" s="182" t="s">
        <v>1079</v>
      </c>
      <c r="C48" s="254">
        <v>30588</v>
      </c>
      <c r="D48" s="267" t="s">
        <v>916</v>
      </c>
      <c r="E48" s="255">
        <v>31276</v>
      </c>
      <c r="F48" s="167" t="s">
        <v>490</v>
      </c>
      <c r="G48" s="168" t="s">
        <v>1229</v>
      </c>
    </row>
    <row r="49" spans="1:7" ht="45">
      <c r="A49" s="169" t="s">
        <v>1255</v>
      </c>
      <c r="B49" s="182" t="s">
        <v>730</v>
      </c>
      <c r="C49" s="249">
        <v>24426</v>
      </c>
      <c r="D49" s="306" t="s">
        <v>916</v>
      </c>
      <c r="E49" s="250">
        <v>25269</v>
      </c>
      <c r="F49" s="176" t="s">
        <v>562</v>
      </c>
      <c r="G49" s="168" t="s">
        <v>731</v>
      </c>
    </row>
    <row r="50" spans="1:7" ht="47.25">
      <c r="A50" s="169" t="s">
        <v>1256</v>
      </c>
      <c r="B50" s="182" t="s">
        <v>1080</v>
      </c>
      <c r="C50" s="254">
        <v>24594</v>
      </c>
      <c r="D50" s="267" t="s">
        <v>916</v>
      </c>
      <c r="E50" s="255">
        <v>25282</v>
      </c>
      <c r="F50" s="167" t="s">
        <v>46</v>
      </c>
      <c r="G50" s="168" t="s">
        <v>1230</v>
      </c>
    </row>
    <row r="51" spans="1:7" ht="46.5" customHeight="1">
      <c r="A51" s="169" t="s">
        <v>1257</v>
      </c>
      <c r="B51" s="181" t="s">
        <v>470</v>
      </c>
      <c r="C51" s="249">
        <v>33312</v>
      </c>
      <c r="D51" s="307" t="s">
        <v>916</v>
      </c>
      <c r="E51" s="250">
        <v>33897</v>
      </c>
      <c r="F51" s="167" t="s">
        <v>805</v>
      </c>
      <c r="G51" s="168" t="s">
        <v>732</v>
      </c>
    </row>
    <row r="52" spans="1:7" ht="47.25" customHeight="1">
      <c r="A52" s="169" t="s">
        <v>1258</v>
      </c>
      <c r="B52" s="181" t="s">
        <v>569</v>
      </c>
      <c r="C52" s="170">
        <v>24786</v>
      </c>
      <c r="D52" s="312" t="s">
        <v>916</v>
      </c>
      <c r="E52" s="171">
        <v>25527</v>
      </c>
      <c r="F52" s="167" t="s">
        <v>87</v>
      </c>
      <c r="G52" s="168" t="s">
        <v>1410</v>
      </c>
    </row>
    <row r="53" spans="1:7" ht="31.5" customHeight="1">
      <c r="A53" s="169" t="s">
        <v>1259</v>
      </c>
      <c r="B53" s="181" t="s">
        <v>522</v>
      </c>
      <c r="C53" s="249">
        <v>22478</v>
      </c>
      <c r="D53" s="307" t="s">
        <v>916</v>
      </c>
      <c r="E53" s="250">
        <v>23167</v>
      </c>
      <c r="F53" s="167" t="s">
        <v>57</v>
      </c>
      <c r="G53" s="168" t="s">
        <v>1411</v>
      </c>
    </row>
    <row r="54" spans="1:7" ht="47.25" customHeight="1">
      <c r="A54" s="169" t="s">
        <v>1260</v>
      </c>
      <c r="B54" s="181" t="s">
        <v>86</v>
      </c>
      <c r="C54" s="170">
        <v>26511</v>
      </c>
      <c r="D54" s="312" t="s">
        <v>916</v>
      </c>
      <c r="E54" s="171">
        <v>26961</v>
      </c>
      <c r="F54" s="167" t="s">
        <v>87</v>
      </c>
      <c r="G54" s="168" t="s">
        <v>1412</v>
      </c>
    </row>
    <row r="55" spans="1:7" ht="63" customHeight="1">
      <c r="A55" s="169" t="s">
        <v>1261</v>
      </c>
      <c r="B55" s="182" t="s">
        <v>466</v>
      </c>
      <c r="C55" s="249">
        <v>30637</v>
      </c>
      <c r="D55" s="307" t="s">
        <v>916</v>
      </c>
      <c r="E55" s="250">
        <v>30829</v>
      </c>
      <c r="F55" s="176" t="s">
        <v>1</v>
      </c>
      <c r="G55" s="168" t="s">
        <v>0</v>
      </c>
    </row>
    <row r="56" spans="1:7" ht="47.25" customHeight="1">
      <c r="A56" s="169" t="s">
        <v>1262</v>
      </c>
      <c r="B56" s="182" t="s">
        <v>467</v>
      </c>
      <c r="C56" s="249">
        <v>18030</v>
      </c>
      <c r="D56" s="307" t="s">
        <v>916</v>
      </c>
      <c r="E56" s="250">
        <v>18222</v>
      </c>
      <c r="F56" s="176" t="s">
        <v>46</v>
      </c>
      <c r="G56" s="168" t="s">
        <v>2</v>
      </c>
    </row>
    <row r="57" spans="1:7" ht="47.25" customHeight="1">
      <c r="A57" s="169" t="s">
        <v>1263</v>
      </c>
      <c r="B57" s="182" t="s">
        <v>468</v>
      </c>
      <c r="C57" s="249">
        <v>24017</v>
      </c>
      <c r="D57" s="307" t="s">
        <v>916</v>
      </c>
      <c r="E57" s="250">
        <v>24209</v>
      </c>
      <c r="F57" s="176" t="s">
        <v>4</v>
      </c>
      <c r="G57" s="168" t="s">
        <v>3</v>
      </c>
    </row>
    <row r="58" spans="1:7" ht="47.25" customHeight="1">
      <c r="A58" s="169" t="s">
        <v>1264</v>
      </c>
      <c r="B58" s="182" t="s">
        <v>469</v>
      </c>
      <c r="C58" s="249">
        <v>24650</v>
      </c>
      <c r="D58" s="307" t="s">
        <v>916</v>
      </c>
      <c r="E58" s="250">
        <v>24842</v>
      </c>
      <c r="F58" s="176" t="s">
        <v>6</v>
      </c>
      <c r="G58" s="168" t="s">
        <v>5</v>
      </c>
    </row>
    <row r="59" spans="1:7" ht="31.5" customHeight="1">
      <c r="A59" s="169" t="s">
        <v>1265</v>
      </c>
      <c r="B59" s="182" t="s">
        <v>1184</v>
      </c>
      <c r="C59" s="170">
        <v>4958</v>
      </c>
      <c r="D59" s="312" t="s">
        <v>916</v>
      </c>
      <c r="E59" s="171">
        <v>5408</v>
      </c>
      <c r="F59" s="176" t="s">
        <v>105</v>
      </c>
      <c r="G59" s="168" t="s">
        <v>1381</v>
      </c>
    </row>
    <row r="60" spans="1:7" ht="47.25" customHeight="1">
      <c r="A60" s="169" t="s">
        <v>1266</v>
      </c>
      <c r="B60" s="182" t="s">
        <v>1185</v>
      </c>
      <c r="C60" s="566" t="s">
        <v>1511</v>
      </c>
      <c r="D60" s="567"/>
      <c r="E60" s="568"/>
      <c r="F60" s="176" t="s">
        <v>105</v>
      </c>
      <c r="G60" s="168" t="s">
        <v>1382</v>
      </c>
    </row>
    <row r="61" spans="1:7" ht="31.5" customHeight="1">
      <c r="A61" s="169" t="s">
        <v>1081</v>
      </c>
      <c r="B61" s="181" t="s">
        <v>1186</v>
      </c>
      <c r="C61" s="570" t="s">
        <v>1225</v>
      </c>
      <c r="D61" s="571"/>
      <c r="E61" s="572"/>
      <c r="F61" s="176" t="s">
        <v>105</v>
      </c>
      <c r="G61" s="168" t="s">
        <v>1383</v>
      </c>
    </row>
    <row r="62" spans="1:7" ht="31.5" customHeight="1">
      <c r="A62" s="169" t="s">
        <v>1338</v>
      </c>
      <c r="B62" s="181" t="s">
        <v>1187</v>
      </c>
      <c r="C62" s="218">
        <v>6042</v>
      </c>
      <c r="D62" s="267" t="s">
        <v>916</v>
      </c>
      <c r="E62" s="221">
        <v>6730</v>
      </c>
      <c r="F62" s="167" t="s">
        <v>105</v>
      </c>
      <c r="G62" s="168" t="s">
        <v>1233</v>
      </c>
    </row>
    <row r="63" spans="1:7" ht="31.5" customHeight="1">
      <c r="A63" s="169" t="s">
        <v>1339</v>
      </c>
      <c r="B63" s="181" t="s">
        <v>1188</v>
      </c>
      <c r="C63" s="249">
        <v>5636</v>
      </c>
      <c r="D63" s="267" t="s">
        <v>916</v>
      </c>
      <c r="E63" s="250">
        <v>6483</v>
      </c>
      <c r="F63" s="167" t="s">
        <v>105</v>
      </c>
      <c r="G63" s="168" t="s">
        <v>1384</v>
      </c>
    </row>
    <row r="64" spans="1:7" ht="31.5" customHeight="1">
      <c r="A64" s="169" t="s">
        <v>1267</v>
      </c>
      <c r="B64" s="182" t="s">
        <v>1189</v>
      </c>
      <c r="C64" s="534" t="s">
        <v>499</v>
      </c>
      <c r="D64" s="535"/>
      <c r="E64" s="536"/>
      <c r="F64" s="176" t="s">
        <v>525</v>
      </c>
      <c r="G64" s="168" t="s">
        <v>1385</v>
      </c>
    </row>
    <row r="65" spans="1:7" ht="31.5" customHeight="1">
      <c r="A65" s="169" t="s">
        <v>603</v>
      </c>
      <c r="B65" s="182" t="s">
        <v>1189</v>
      </c>
      <c r="C65" s="534" t="s">
        <v>500</v>
      </c>
      <c r="D65" s="535"/>
      <c r="E65" s="536"/>
      <c r="F65" s="176" t="s">
        <v>526</v>
      </c>
      <c r="G65" s="168" t="s">
        <v>1386</v>
      </c>
    </row>
    <row r="66" spans="1:7" ht="31.5" customHeight="1">
      <c r="A66" s="169" t="s">
        <v>1268</v>
      </c>
      <c r="B66" s="192" t="s">
        <v>1190</v>
      </c>
      <c r="C66" s="534" t="s">
        <v>501</v>
      </c>
      <c r="D66" s="535"/>
      <c r="E66" s="536"/>
      <c r="F66" s="176" t="s">
        <v>525</v>
      </c>
      <c r="G66" s="168" t="s">
        <v>1387</v>
      </c>
    </row>
    <row r="67" spans="1:7" ht="31.5" customHeight="1">
      <c r="A67" s="169" t="s">
        <v>1269</v>
      </c>
      <c r="B67" s="192" t="s">
        <v>1190</v>
      </c>
      <c r="C67" s="534" t="s">
        <v>502</v>
      </c>
      <c r="D67" s="535"/>
      <c r="E67" s="536"/>
      <c r="F67" s="176" t="s">
        <v>526</v>
      </c>
      <c r="G67" s="168" t="s">
        <v>1388</v>
      </c>
    </row>
    <row r="68" spans="1:7" ht="31.5" customHeight="1">
      <c r="A68" s="169" t="s">
        <v>1340</v>
      </c>
      <c r="B68" s="181" t="s">
        <v>1191</v>
      </c>
      <c r="C68" s="561" t="s">
        <v>503</v>
      </c>
      <c r="D68" s="562"/>
      <c r="E68" s="563"/>
      <c r="F68" s="176" t="s">
        <v>220</v>
      </c>
      <c r="G68" s="168" t="s">
        <v>1389</v>
      </c>
    </row>
    <row r="69" spans="1:7" ht="31.5" customHeight="1">
      <c r="A69" s="169" t="s">
        <v>1270</v>
      </c>
      <c r="B69" s="275" t="s">
        <v>1192</v>
      </c>
      <c r="C69" s="561" t="s">
        <v>587</v>
      </c>
      <c r="D69" s="562"/>
      <c r="E69" s="563"/>
      <c r="F69" s="176" t="s">
        <v>220</v>
      </c>
      <c r="G69" s="168" t="s">
        <v>1390</v>
      </c>
    </row>
    <row r="70" spans="1:7" ht="31.5" customHeight="1">
      <c r="A70" s="169" t="s">
        <v>1082</v>
      </c>
      <c r="B70" s="182" t="s">
        <v>1193</v>
      </c>
      <c r="C70" s="246">
        <v>3640</v>
      </c>
      <c r="D70" s="203" t="s">
        <v>916</v>
      </c>
      <c r="E70" s="250">
        <v>4283</v>
      </c>
      <c r="F70" s="176" t="s">
        <v>105</v>
      </c>
      <c r="G70" s="168" t="s">
        <v>1391</v>
      </c>
    </row>
    <row r="71" spans="1:7" ht="31.5">
      <c r="A71" s="169" t="s">
        <v>1341</v>
      </c>
      <c r="B71" s="182" t="s">
        <v>1194</v>
      </c>
      <c r="C71" s="249">
        <v>5142</v>
      </c>
      <c r="D71" s="193" t="s">
        <v>916</v>
      </c>
      <c r="E71" s="250">
        <v>5446</v>
      </c>
      <c r="F71" s="176" t="s">
        <v>105</v>
      </c>
      <c r="G71" s="168" t="s">
        <v>1392</v>
      </c>
    </row>
    <row r="72" spans="1:7" ht="47.25" customHeight="1">
      <c r="A72" s="169" t="s">
        <v>1271</v>
      </c>
      <c r="B72" s="182" t="s">
        <v>1194</v>
      </c>
      <c r="C72" s="249">
        <v>6314</v>
      </c>
      <c r="D72" s="193" t="s">
        <v>916</v>
      </c>
      <c r="E72" s="250">
        <v>6588</v>
      </c>
      <c r="F72" s="176" t="s">
        <v>353</v>
      </c>
      <c r="G72" s="168" t="s">
        <v>1392</v>
      </c>
    </row>
    <row r="73" spans="1:7" ht="110.25" customHeight="1">
      <c r="A73" s="169" t="s">
        <v>1272</v>
      </c>
      <c r="B73" s="181" t="s">
        <v>1194</v>
      </c>
      <c r="C73" s="249">
        <v>5921</v>
      </c>
      <c r="D73" s="193" t="s">
        <v>916</v>
      </c>
      <c r="E73" s="250">
        <v>6213</v>
      </c>
      <c r="F73" s="167" t="s">
        <v>353</v>
      </c>
      <c r="G73" s="168" t="s">
        <v>1392</v>
      </c>
    </row>
    <row r="74" spans="1:7" ht="31.5" customHeight="1">
      <c r="A74" s="169" t="s">
        <v>1273</v>
      </c>
      <c r="B74" s="181" t="s">
        <v>1194</v>
      </c>
      <c r="C74" s="249">
        <v>6422</v>
      </c>
      <c r="D74" s="193" t="s">
        <v>916</v>
      </c>
      <c r="E74" s="250">
        <v>6683</v>
      </c>
      <c r="F74" s="167" t="s">
        <v>353</v>
      </c>
      <c r="G74" s="168" t="s">
        <v>1392</v>
      </c>
    </row>
    <row r="75" spans="1:7" ht="47.25" customHeight="1">
      <c r="A75" s="169" t="s">
        <v>1274</v>
      </c>
      <c r="B75" s="181" t="s">
        <v>1194</v>
      </c>
      <c r="C75" s="249">
        <v>5813</v>
      </c>
      <c r="D75" s="193" t="s">
        <v>916</v>
      </c>
      <c r="E75" s="250">
        <v>6087</v>
      </c>
      <c r="F75" s="167" t="s">
        <v>353</v>
      </c>
      <c r="G75" s="168" t="s">
        <v>1392</v>
      </c>
    </row>
    <row r="76" spans="1:7" ht="94.5" customHeight="1">
      <c r="A76" s="169" t="s">
        <v>1275</v>
      </c>
      <c r="B76" s="181" t="s">
        <v>1194</v>
      </c>
      <c r="C76" s="249">
        <v>5407</v>
      </c>
      <c r="D76" s="193" t="s">
        <v>916</v>
      </c>
      <c r="E76" s="250">
        <v>5694</v>
      </c>
      <c r="F76" s="167" t="s">
        <v>353</v>
      </c>
      <c r="G76" s="168" t="s">
        <v>1392</v>
      </c>
    </row>
    <row r="77" spans="1:7" ht="110.25" customHeight="1">
      <c r="A77" s="169" t="s">
        <v>1276</v>
      </c>
      <c r="B77" s="181" t="s">
        <v>1194</v>
      </c>
      <c r="C77" s="249">
        <v>5446</v>
      </c>
      <c r="D77" s="193" t="s">
        <v>916</v>
      </c>
      <c r="E77" s="250">
        <v>5739</v>
      </c>
      <c r="F77" s="167" t="s">
        <v>353</v>
      </c>
      <c r="G77" s="168" t="s">
        <v>1392</v>
      </c>
    </row>
    <row r="78" spans="1:7" ht="63" customHeight="1">
      <c r="A78" s="169" t="s">
        <v>1277</v>
      </c>
      <c r="B78" s="181" t="s">
        <v>1194</v>
      </c>
      <c r="C78" s="249">
        <v>6010</v>
      </c>
      <c r="D78" s="193" t="s">
        <v>916</v>
      </c>
      <c r="E78" s="250">
        <v>6358</v>
      </c>
      <c r="F78" s="167" t="s">
        <v>353</v>
      </c>
      <c r="G78" s="168" t="s">
        <v>1392</v>
      </c>
    </row>
    <row r="79" spans="1:7" ht="94.5" customHeight="1">
      <c r="A79" s="169" t="s">
        <v>1278</v>
      </c>
      <c r="B79" s="181" t="s">
        <v>1194</v>
      </c>
      <c r="C79" s="249">
        <v>5845</v>
      </c>
      <c r="D79" s="193" t="s">
        <v>916</v>
      </c>
      <c r="E79" s="250">
        <v>6127</v>
      </c>
      <c r="F79" s="167" t="s">
        <v>353</v>
      </c>
      <c r="G79" s="168" t="s">
        <v>1393</v>
      </c>
    </row>
    <row r="80" spans="1:7" ht="110.25" customHeight="1">
      <c r="A80" s="169" t="s">
        <v>1279</v>
      </c>
      <c r="B80" s="181" t="s">
        <v>1194</v>
      </c>
      <c r="C80" s="249">
        <v>6358</v>
      </c>
      <c r="D80" s="193" t="s">
        <v>916</v>
      </c>
      <c r="E80" s="250">
        <v>6657</v>
      </c>
      <c r="F80" s="167" t="s">
        <v>353</v>
      </c>
      <c r="G80" s="168" t="s">
        <v>1393</v>
      </c>
    </row>
    <row r="81" spans="1:7" ht="31.5" customHeight="1">
      <c r="A81" s="169" t="s">
        <v>1280</v>
      </c>
      <c r="B81" s="181" t="s">
        <v>1194</v>
      </c>
      <c r="C81" s="249">
        <v>6936</v>
      </c>
      <c r="D81" s="193" t="s">
        <v>916</v>
      </c>
      <c r="E81" s="250">
        <v>7159</v>
      </c>
      <c r="F81" s="167" t="s">
        <v>353</v>
      </c>
      <c r="G81" s="168" t="s">
        <v>1393</v>
      </c>
    </row>
    <row r="82" spans="1:7" ht="47.25" customHeight="1">
      <c r="A82" s="169" t="s">
        <v>1281</v>
      </c>
      <c r="B82" s="181" t="s">
        <v>1194</v>
      </c>
      <c r="C82" s="249">
        <v>6250</v>
      </c>
      <c r="D82" s="193" t="s">
        <v>916</v>
      </c>
      <c r="E82" s="250">
        <v>6537</v>
      </c>
      <c r="F82" s="167" t="s">
        <v>353</v>
      </c>
      <c r="G82" s="168" t="s">
        <v>1393</v>
      </c>
    </row>
    <row r="83" spans="1:7" ht="47.25" customHeight="1">
      <c r="A83" s="169" t="s">
        <v>1282</v>
      </c>
      <c r="B83" s="181" t="s">
        <v>1194</v>
      </c>
      <c r="C83" s="249">
        <v>6752</v>
      </c>
      <c r="D83" s="193" t="s">
        <v>916</v>
      </c>
      <c r="E83" s="250">
        <v>7031</v>
      </c>
      <c r="F83" s="167" t="s">
        <v>353</v>
      </c>
      <c r="G83" s="168" t="s">
        <v>1393</v>
      </c>
    </row>
    <row r="84" spans="1:7" ht="109.5" customHeight="1">
      <c r="A84" s="169" t="s">
        <v>1283</v>
      </c>
      <c r="B84" s="181" t="s">
        <v>1194</v>
      </c>
      <c r="C84" s="249">
        <v>5883</v>
      </c>
      <c r="D84" s="193" t="s">
        <v>916</v>
      </c>
      <c r="E84" s="250">
        <v>6182</v>
      </c>
      <c r="F84" s="167" t="s">
        <v>353</v>
      </c>
      <c r="G84" s="168" t="s">
        <v>1393</v>
      </c>
    </row>
    <row r="85" spans="1:7" ht="63" customHeight="1">
      <c r="A85" s="169" t="s">
        <v>1284</v>
      </c>
      <c r="B85" s="181" t="s">
        <v>1194</v>
      </c>
      <c r="C85" s="249">
        <v>6471</v>
      </c>
      <c r="D85" s="193" t="s">
        <v>916</v>
      </c>
      <c r="E85" s="250">
        <v>6780</v>
      </c>
      <c r="F85" s="167" t="s">
        <v>353</v>
      </c>
      <c r="G85" s="168" t="s">
        <v>1393</v>
      </c>
    </row>
    <row r="86" spans="1:7" ht="94.5" customHeight="1">
      <c r="A86" s="169" t="s">
        <v>1285</v>
      </c>
      <c r="B86" s="181" t="s">
        <v>1195</v>
      </c>
      <c r="C86" s="249">
        <v>5655</v>
      </c>
      <c r="D86" s="193" t="s">
        <v>916</v>
      </c>
      <c r="E86" s="250">
        <v>5890</v>
      </c>
      <c r="F86" s="167" t="s">
        <v>353</v>
      </c>
      <c r="G86" s="168" t="s">
        <v>1394</v>
      </c>
    </row>
    <row r="87" spans="1:7" ht="110.25" customHeight="1">
      <c r="A87" s="169" t="s">
        <v>1286</v>
      </c>
      <c r="B87" s="181" t="s">
        <v>1195</v>
      </c>
      <c r="C87" s="249">
        <v>6010</v>
      </c>
      <c r="D87" s="193" t="s">
        <v>916</v>
      </c>
      <c r="E87" s="250">
        <v>6251</v>
      </c>
      <c r="F87" s="167" t="s">
        <v>353</v>
      </c>
      <c r="G87" s="168" t="s">
        <v>1394</v>
      </c>
    </row>
    <row r="88" spans="1:7" ht="31.5" customHeight="1">
      <c r="A88" s="169" t="s">
        <v>1287</v>
      </c>
      <c r="B88" s="181" t="s">
        <v>1195</v>
      </c>
      <c r="C88" s="249">
        <v>6504</v>
      </c>
      <c r="D88" s="193" t="s">
        <v>916</v>
      </c>
      <c r="E88" s="250">
        <v>6753</v>
      </c>
      <c r="F88" s="167" t="s">
        <v>353</v>
      </c>
      <c r="G88" s="168" t="s">
        <v>1394</v>
      </c>
    </row>
    <row r="89" spans="1:7" ht="47.25" customHeight="1">
      <c r="A89" s="169" t="s">
        <v>1288</v>
      </c>
      <c r="B89" s="181" t="s">
        <v>1195</v>
      </c>
      <c r="C89" s="249">
        <v>5896</v>
      </c>
      <c r="D89" s="193" t="s">
        <v>916</v>
      </c>
      <c r="E89" s="250">
        <v>6125</v>
      </c>
      <c r="F89" s="167" t="s">
        <v>353</v>
      </c>
      <c r="G89" s="168" t="s">
        <v>1394</v>
      </c>
    </row>
    <row r="90" spans="1:7" ht="47.25" customHeight="1">
      <c r="A90" s="169" t="s">
        <v>1289</v>
      </c>
      <c r="B90" s="181" t="s">
        <v>1195</v>
      </c>
      <c r="C90" s="249">
        <v>6396</v>
      </c>
      <c r="D90" s="193" t="s">
        <v>916</v>
      </c>
      <c r="E90" s="250">
        <v>6626</v>
      </c>
      <c r="F90" s="167" t="s">
        <v>353</v>
      </c>
      <c r="G90" s="168" t="s">
        <v>1394</v>
      </c>
    </row>
    <row r="91" spans="1:7" ht="109.5" customHeight="1">
      <c r="A91" s="169" t="s">
        <v>1290</v>
      </c>
      <c r="B91" s="181" t="s">
        <v>1195</v>
      </c>
      <c r="C91" s="249">
        <v>5534</v>
      </c>
      <c r="D91" s="193" t="s">
        <v>916</v>
      </c>
      <c r="E91" s="250">
        <v>5776</v>
      </c>
      <c r="F91" s="167" t="s">
        <v>353</v>
      </c>
      <c r="G91" s="168" t="s">
        <v>1394</v>
      </c>
    </row>
    <row r="92" spans="1:7" ht="63" customHeight="1">
      <c r="A92" s="169" t="s">
        <v>1291</v>
      </c>
      <c r="B92" s="181" t="s">
        <v>1195</v>
      </c>
      <c r="C92" s="249">
        <v>6181</v>
      </c>
      <c r="D92" s="193" t="s">
        <v>916</v>
      </c>
      <c r="E92" s="250">
        <v>6481</v>
      </c>
      <c r="F92" s="167" t="s">
        <v>353</v>
      </c>
      <c r="G92" s="168" t="s">
        <v>1394</v>
      </c>
    </row>
    <row r="93" spans="1:7" ht="94.5" customHeight="1">
      <c r="A93" s="169" t="s">
        <v>1292</v>
      </c>
      <c r="B93" s="194" t="s">
        <v>1196</v>
      </c>
      <c r="C93" s="249">
        <v>7040</v>
      </c>
      <c r="D93" s="193" t="s">
        <v>916</v>
      </c>
      <c r="E93" s="250">
        <v>7395</v>
      </c>
      <c r="F93" s="176" t="s">
        <v>220</v>
      </c>
      <c r="G93" s="177" t="s">
        <v>1395</v>
      </c>
    </row>
    <row r="94" spans="1:7" ht="110.25" customHeight="1">
      <c r="A94" s="169" t="s">
        <v>1293</v>
      </c>
      <c r="B94" s="194" t="s">
        <v>1196</v>
      </c>
      <c r="C94" s="249">
        <v>7347</v>
      </c>
      <c r="D94" s="193" t="s">
        <v>916</v>
      </c>
      <c r="E94" s="250">
        <v>7684</v>
      </c>
      <c r="F94" s="176" t="s">
        <v>220</v>
      </c>
      <c r="G94" s="177" t="s">
        <v>1395</v>
      </c>
    </row>
    <row r="95" spans="1:7" ht="31.5" customHeight="1">
      <c r="A95" s="169" t="s">
        <v>1294</v>
      </c>
      <c r="B95" s="194" t="s">
        <v>1196</v>
      </c>
      <c r="C95" s="249">
        <v>7842</v>
      </c>
      <c r="D95" s="193" t="s">
        <v>916</v>
      </c>
      <c r="E95" s="250">
        <v>8186</v>
      </c>
      <c r="F95" s="176" t="s">
        <v>220</v>
      </c>
      <c r="G95" s="177" t="s">
        <v>1395</v>
      </c>
    </row>
    <row r="96" spans="1:7" ht="47.25" customHeight="1">
      <c r="A96" s="169" t="s">
        <v>1295</v>
      </c>
      <c r="B96" s="194" t="s">
        <v>1196</v>
      </c>
      <c r="C96" s="249">
        <v>7005</v>
      </c>
      <c r="D96" s="193" t="s">
        <v>916</v>
      </c>
      <c r="E96" s="250">
        <v>7323</v>
      </c>
      <c r="F96" s="176" t="s">
        <v>220</v>
      </c>
      <c r="G96" s="177" t="s">
        <v>1395</v>
      </c>
    </row>
    <row r="97" spans="1:7" ht="47.25" customHeight="1">
      <c r="A97" s="169" t="s">
        <v>1296</v>
      </c>
      <c r="B97" s="194" t="s">
        <v>1196</v>
      </c>
      <c r="C97" s="249">
        <v>7499</v>
      </c>
      <c r="D97" s="193" t="s">
        <v>916</v>
      </c>
      <c r="E97" s="250">
        <v>7818</v>
      </c>
      <c r="F97" s="176" t="s">
        <v>220</v>
      </c>
      <c r="G97" s="177" t="s">
        <v>1395</v>
      </c>
    </row>
    <row r="98" spans="1:7" ht="110.25" customHeight="1">
      <c r="A98" s="169" t="s">
        <v>1297</v>
      </c>
      <c r="B98" s="194" t="s">
        <v>1196</v>
      </c>
      <c r="C98" s="249">
        <v>6872</v>
      </c>
      <c r="D98" s="193" t="s">
        <v>916</v>
      </c>
      <c r="E98" s="250">
        <v>7209</v>
      </c>
      <c r="F98" s="176" t="s">
        <v>220</v>
      </c>
      <c r="G98" s="177" t="s">
        <v>1395</v>
      </c>
    </row>
    <row r="99" spans="1:7" ht="31.5">
      <c r="A99" s="169" t="s">
        <v>1298</v>
      </c>
      <c r="B99" s="194" t="s">
        <v>1034</v>
      </c>
      <c r="C99" s="249"/>
      <c r="D99" s="193"/>
      <c r="E99" s="250">
        <v>16261</v>
      </c>
      <c r="F99" s="176" t="s">
        <v>220</v>
      </c>
      <c r="G99" s="177">
        <v>121</v>
      </c>
    </row>
    <row r="100" spans="1:7" ht="31.5">
      <c r="A100" s="169" t="s">
        <v>1299</v>
      </c>
      <c r="B100" s="194" t="s">
        <v>18</v>
      </c>
      <c r="C100" s="249"/>
      <c r="D100" s="193"/>
      <c r="E100" s="250">
        <v>6638</v>
      </c>
      <c r="F100" s="176" t="s">
        <v>220</v>
      </c>
      <c r="G100" s="177">
        <v>57</v>
      </c>
    </row>
    <row r="101" spans="1:7" ht="31.5">
      <c r="A101" s="169" t="s">
        <v>1300</v>
      </c>
      <c r="B101" s="194" t="s">
        <v>19</v>
      </c>
      <c r="C101" s="249"/>
      <c r="D101" s="193"/>
      <c r="E101" s="250">
        <v>2609</v>
      </c>
      <c r="F101" s="176" t="s">
        <v>146</v>
      </c>
      <c r="G101" s="177">
        <v>22</v>
      </c>
    </row>
    <row r="102" spans="1:7" ht="31.5">
      <c r="A102" s="169" t="s">
        <v>1301</v>
      </c>
      <c r="B102" s="181" t="s">
        <v>395</v>
      </c>
      <c r="C102" s="249">
        <v>3167</v>
      </c>
      <c r="D102" s="193" t="s">
        <v>916</v>
      </c>
      <c r="E102" s="393">
        <v>3985</v>
      </c>
      <c r="F102" s="167" t="s">
        <v>207</v>
      </c>
      <c r="G102" s="168">
        <v>44</v>
      </c>
    </row>
    <row r="103" spans="1:7" ht="31.5">
      <c r="A103" s="169" t="s">
        <v>1342</v>
      </c>
      <c r="B103" s="181" t="s">
        <v>397</v>
      </c>
      <c r="C103" s="249"/>
      <c r="D103" s="252"/>
      <c r="E103" s="250">
        <v>1301</v>
      </c>
      <c r="F103" s="167" t="s">
        <v>102</v>
      </c>
      <c r="G103" s="168">
        <v>16</v>
      </c>
    </row>
    <row r="104" spans="1:7" ht="31.5">
      <c r="A104" s="169" t="s">
        <v>1118</v>
      </c>
      <c r="B104" s="181" t="s">
        <v>527</v>
      </c>
      <c r="C104" s="249"/>
      <c r="D104" s="252"/>
      <c r="E104" s="250">
        <v>658</v>
      </c>
      <c r="F104" s="167" t="s">
        <v>102</v>
      </c>
      <c r="G104" s="168">
        <v>10</v>
      </c>
    </row>
    <row r="105" spans="1:7" ht="47.25">
      <c r="A105" s="195" t="s">
        <v>1302</v>
      </c>
      <c r="B105" s="182" t="s">
        <v>758</v>
      </c>
      <c r="C105" s="249"/>
      <c r="D105" s="252"/>
      <c r="E105" s="250">
        <v>1648</v>
      </c>
      <c r="F105" s="167" t="s">
        <v>102</v>
      </c>
      <c r="G105" s="177">
        <v>19</v>
      </c>
    </row>
    <row r="106" spans="1:7" ht="31.5" customHeight="1">
      <c r="A106" s="169" t="s">
        <v>528</v>
      </c>
      <c r="B106" s="181" t="s">
        <v>394</v>
      </c>
      <c r="C106" s="249"/>
      <c r="D106" s="252"/>
      <c r="E106" s="250">
        <v>2885</v>
      </c>
      <c r="F106" s="167" t="s">
        <v>146</v>
      </c>
      <c r="G106" s="168">
        <v>51</v>
      </c>
    </row>
    <row r="107" spans="1:7" ht="31.5">
      <c r="A107" s="169" t="s">
        <v>565</v>
      </c>
      <c r="B107" s="181" t="s">
        <v>599</v>
      </c>
      <c r="C107" s="249">
        <v>2946</v>
      </c>
      <c r="D107" s="267" t="s">
        <v>916</v>
      </c>
      <c r="E107" s="250">
        <v>830</v>
      </c>
      <c r="F107" s="167" t="s">
        <v>734</v>
      </c>
      <c r="G107" s="168" t="s">
        <v>611</v>
      </c>
    </row>
    <row r="108" spans="1:7" ht="31.5" customHeight="1">
      <c r="A108" s="528" t="s">
        <v>1363</v>
      </c>
      <c r="B108" s="529"/>
      <c r="C108" s="529"/>
      <c r="D108" s="529"/>
      <c r="E108" s="529"/>
      <c r="F108" s="529"/>
      <c r="G108" s="531"/>
    </row>
    <row r="109" spans="1:7" ht="31.5" customHeight="1">
      <c r="A109" s="174" t="s">
        <v>1303</v>
      </c>
      <c r="B109" s="181" t="s">
        <v>1197</v>
      </c>
      <c r="C109" s="252">
        <v>8533</v>
      </c>
      <c r="D109" s="267" t="s">
        <v>916</v>
      </c>
      <c r="E109" s="222">
        <v>9559</v>
      </c>
      <c r="F109" s="167" t="s">
        <v>105</v>
      </c>
      <c r="G109" s="168" t="s">
        <v>1396</v>
      </c>
    </row>
    <row r="110" spans="1:7" ht="31.5">
      <c r="A110" s="174" t="s">
        <v>1304</v>
      </c>
      <c r="B110" s="181" t="s">
        <v>616</v>
      </c>
      <c r="C110" s="252">
        <v>8763</v>
      </c>
      <c r="D110" s="267" t="s">
        <v>916</v>
      </c>
      <c r="E110" s="222">
        <v>8867</v>
      </c>
      <c r="F110" s="167" t="s">
        <v>146</v>
      </c>
      <c r="G110" s="168" t="s">
        <v>1397</v>
      </c>
    </row>
    <row r="111" spans="1:7" ht="31.5">
      <c r="A111" s="174" t="s">
        <v>1305</v>
      </c>
      <c r="B111" s="181" t="s">
        <v>617</v>
      </c>
      <c r="C111" s="252">
        <v>9977</v>
      </c>
      <c r="D111" s="267" t="s">
        <v>916</v>
      </c>
      <c r="E111" s="222">
        <v>10221</v>
      </c>
      <c r="F111" s="167" t="s">
        <v>105</v>
      </c>
      <c r="G111" s="168">
        <v>59</v>
      </c>
    </row>
    <row r="112" spans="1:7" ht="31.5" customHeight="1">
      <c r="A112" s="174" t="s">
        <v>1306</v>
      </c>
      <c r="B112" s="181" t="s">
        <v>618</v>
      </c>
      <c r="C112" s="501">
        <v>10122</v>
      </c>
      <c r="D112" s="502"/>
      <c r="E112" s="503"/>
      <c r="F112" s="167" t="s">
        <v>105</v>
      </c>
      <c r="G112" s="168">
        <v>60</v>
      </c>
    </row>
    <row r="113" spans="1:7" ht="31.5" customHeight="1">
      <c r="A113" s="169" t="s">
        <v>1068</v>
      </c>
      <c r="B113" s="275" t="s">
        <v>1083</v>
      </c>
      <c r="C113" s="553">
        <v>6065</v>
      </c>
      <c r="D113" s="554"/>
      <c r="E113" s="555"/>
      <c r="F113" s="167" t="s">
        <v>220</v>
      </c>
      <c r="G113" s="168">
        <v>83</v>
      </c>
    </row>
    <row r="114" spans="1:7" ht="47.25" customHeight="1">
      <c r="A114" s="169" t="s">
        <v>1307</v>
      </c>
      <c r="B114" s="181" t="s">
        <v>586</v>
      </c>
      <c r="C114" s="252">
        <v>11080</v>
      </c>
      <c r="D114" s="267" t="s">
        <v>916</v>
      </c>
      <c r="E114" s="222">
        <v>13380</v>
      </c>
      <c r="F114" s="167" t="s">
        <v>1398</v>
      </c>
      <c r="G114" s="168">
        <v>135</v>
      </c>
    </row>
    <row r="115" spans="1:7" ht="63">
      <c r="A115" s="169" t="s">
        <v>1438</v>
      </c>
      <c r="B115" s="181"/>
      <c r="C115" s="251">
        <v>1217</v>
      </c>
      <c r="D115" s="267" t="s">
        <v>916</v>
      </c>
      <c r="E115" s="196">
        <v>2263</v>
      </c>
      <c r="F115" s="167">
        <v>1</v>
      </c>
      <c r="G115" s="168"/>
    </row>
    <row r="116" spans="1:7" ht="31.5" customHeight="1">
      <c r="A116" s="169" t="s">
        <v>535</v>
      </c>
      <c r="B116" s="182" t="s">
        <v>385</v>
      </c>
      <c r="C116" s="251"/>
      <c r="D116" s="203"/>
      <c r="E116" s="222">
        <v>3646</v>
      </c>
      <c r="F116" s="167" t="s">
        <v>105</v>
      </c>
      <c r="G116" s="168">
        <v>77</v>
      </c>
    </row>
    <row r="117" spans="1:7" ht="63" customHeight="1">
      <c r="A117" s="169" t="s">
        <v>1227</v>
      </c>
      <c r="B117" s="181" t="s">
        <v>1084</v>
      </c>
      <c r="C117" s="252"/>
      <c r="D117" s="203"/>
      <c r="E117" s="222">
        <v>30856</v>
      </c>
      <c r="F117" s="167" t="s">
        <v>1087</v>
      </c>
      <c r="G117" s="168">
        <v>278</v>
      </c>
    </row>
    <row r="118" spans="1:7" ht="78.75" customHeight="1">
      <c r="A118" s="169" t="s">
        <v>1085</v>
      </c>
      <c r="B118" s="181" t="s">
        <v>1086</v>
      </c>
      <c r="C118" s="501">
        <v>31945</v>
      </c>
      <c r="D118" s="502"/>
      <c r="E118" s="503"/>
      <c r="F118" s="167" t="s">
        <v>1399</v>
      </c>
      <c r="G118" s="168">
        <v>331</v>
      </c>
    </row>
    <row r="119" spans="1:7" ht="47.25" customHeight="1">
      <c r="A119" s="169" t="s">
        <v>1198</v>
      </c>
      <c r="B119" s="181" t="s">
        <v>1088</v>
      </c>
      <c r="C119" s="501">
        <v>22399</v>
      </c>
      <c r="D119" s="502"/>
      <c r="E119" s="503"/>
      <c r="F119" s="167" t="s">
        <v>46</v>
      </c>
      <c r="G119" s="168">
        <v>286</v>
      </c>
    </row>
    <row r="120" spans="1:7" ht="47.25" customHeight="1">
      <c r="A120" s="169" t="s">
        <v>594</v>
      </c>
      <c r="B120" s="181" t="s">
        <v>471</v>
      </c>
      <c r="C120" s="252"/>
      <c r="D120" s="203"/>
      <c r="E120" s="222">
        <v>19534</v>
      </c>
      <c r="F120" s="167" t="s">
        <v>46</v>
      </c>
      <c r="G120" s="168">
        <v>315</v>
      </c>
    </row>
    <row r="121" spans="1:7" ht="78.75" customHeight="1">
      <c r="A121" s="169" t="s">
        <v>17</v>
      </c>
      <c r="B121" s="181" t="s">
        <v>1089</v>
      </c>
      <c r="C121" s="251"/>
      <c r="D121" s="203"/>
      <c r="E121" s="196">
        <v>15781</v>
      </c>
      <c r="F121" s="167" t="s">
        <v>1400</v>
      </c>
      <c r="G121" s="168">
        <v>252</v>
      </c>
    </row>
    <row r="122" spans="1:7" ht="47.25" customHeight="1">
      <c r="A122" s="169" t="s">
        <v>1308</v>
      </c>
      <c r="B122" s="181" t="s">
        <v>536</v>
      </c>
      <c r="C122" s="252"/>
      <c r="D122" s="203"/>
      <c r="E122" s="222">
        <v>15094</v>
      </c>
      <c r="F122" s="167" t="s">
        <v>282</v>
      </c>
      <c r="G122" s="168">
        <v>100</v>
      </c>
    </row>
    <row r="123" spans="1:7" ht="31.5" customHeight="1">
      <c r="A123" s="169" t="s">
        <v>1309</v>
      </c>
      <c r="B123" s="181" t="s">
        <v>254</v>
      </c>
      <c r="C123" s="252"/>
      <c r="D123" s="203"/>
      <c r="E123" s="222">
        <v>10059</v>
      </c>
      <c r="F123" s="167" t="s">
        <v>255</v>
      </c>
      <c r="G123" s="168">
        <v>167</v>
      </c>
    </row>
    <row r="124" spans="1:7" ht="31.5" customHeight="1">
      <c r="A124" s="169" t="s">
        <v>12</v>
      </c>
      <c r="B124" s="181" t="s">
        <v>254</v>
      </c>
      <c r="C124" s="252"/>
      <c r="D124" s="203"/>
      <c r="E124" s="222">
        <v>12965</v>
      </c>
      <c r="F124" s="167" t="s">
        <v>42</v>
      </c>
      <c r="G124" s="168">
        <v>174</v>
      </c>
    </row>
    <row r="125" spans="1:7" ht="31.5" customHeight="1">
      <c r="A125" s="169" t="s">
        <v>1310</v>
      </c>
      <c r="B125" s="181" t="s">
        <v>538</v>
      </c>
      <c r="C125" s="252"/>
      <c r="D125" s="203"/>
      <c r="E125" s="222">
        <v>10068</v>
      </c>
      <c r="F125" s="167" t="s">
        <v>255</v>
      </c>
      <c r="G125" s="168">
        <v>167</v>
      </c>
    </row>
    <row r="126" spans="1:7" ht="31.5" customHeight="1">
      <c r="A126" s="169" t="s">
        <v>14</v>
      </c>
      <c r="B126" s="181" t="s">
        <v>537</v>
      </c>
      <c r="C126" s="252"/>
      <c r="D126" s="252"/>
      <c r="E126" s="222">
        <v>10970</v>
      </c>
      <c r="F126" s="167" t="s">
        <v>230</v>
      </c>
      <c r="G126" s="168">
        <v>174</v>
      </c>
    </row>
    <row r="127" spans="1:7" ht="31.5" customHeight="1">
      <c r="A127" s="169" t="s">
        <v>13</v>
      </c>
      <c r="B127" s="181" t="s">
        <v>414</v>
      </c>
      <c r="C127" s="252"/>
      <c r="D127" s="252"/>
      <c r="E127" s="222">
        <v>12951</v>
      </c>
      <c r="F127" s="167" t="s">
        <v>227</v>
      </c>
      <c r="G127" s="168">
        <v>236</v>
      </c>
    </row>
    <row r="128" spans="1:7" ht="31.5" customHeight="1">
      <c r="A128" s="169" t="s">
        <v>1199</v>
      </c>
      <c r="B128" s="182" t="s">
        <v>800</v>
      </c>
      <c r="C128" s="251"/>
      <c r="D128" s="203"/>
      <c r="E128" s="222">
        <v>6699</v>
      </c>
      <c r="F128" s="167" t="s">
        <v>220</v>
      </c>
      <c r="G128" s="168">
        <v>105</v>
      </c>
    </row>
    <row r="129" spans="1:7" ht="31.5">
      <c r="A129" s="169" t="s">
        <v>1311</v>
      </c>
      <c r="B129" s="182" t="s">
        <v>801</v>
      </c>
      <c r="C129" s="251">
        <v>4701</v>
      </c>
      <c r="D129" s="203" t="s">
        <v>916</v>
      </c>
      <c r="E129" s="222">
        <v>5642</v>
      </c>
      <c r="F129" s="167" t="s">
        <v>871</v>
      </c>
      <c r="G129" s="168" t="s">
        <v>1401</v>
      </c>
    </row>
    <row r="130" spans="1:7" ht="31.5" customHeight="1">
      <c r="A130" s="169" t="s">
        <v>1200</v>
      </c>
      <c r="B130" s="181" t="s">
        <v>531</v>
      </c>
      <c r="C130" s="252"/>
      <c r="D130" s="252"/>
      <c r="E130" s="222">
        <v>3603</v>
      </c>
      <c r="F130" s="167" t="s">
        <v>105</v>
      </c>
      <c r="G130" s="168">
        <v>69</v>
      </c>
    </row>
    <row r="131" spans="1:7" ht="31.5" customHeight="1">
      <c r="A131" s="169" t="s">
        <v>532</v>
      </c>
      <c r="B131" s="181" t="s">
        <v>533</v>
      </c>
      <c r="C131" s="252"/>
      <c r="D131" s="252"/>
      <c r="E131" s="222">
        <v>2868</v>
      </c>
      <c r="F131" s="167" t="s">
        <v>146</v>
      </c>
      <c r="G131" s="168">
        <v>56</v>
      </c>
    </row>
    <row r="132" spans="1:7" ht="31.5" customHeight="1">
      <c r="A132" s="169" t="s">
        <v>1312</v>
      </c>
      <c r="B132" s="181" t="s">
        <v>534</v>
      </c>
      <c r="C132" s="252">
        <v>1458</v>
      </c>
      <c r="D132" s="252" t="s">
        <v>916</v>
      </c>
      <c r="E132" s="222">
        <v>1155</v>
      </c>
      <c r="F132" s="167" t="s">
        <v>102</v>
      </c>
      <c r="G132" s="168" t="s">
        <v>612</v>
      </c>
    </row>
    <row r="133" spans="1:7" ht="31.5" customHeight="1">
      <c r="A133" s="169" t="s">
        <v>252</v>
      </c>
      <c r="B133" s="181" t="s">
        <v>529</v>
      </c>
      <c r="C133" s="251"/>
      <c r="D133" s="252"/>
      <c r="E133" s="222">
        <v>2875</v>
      </c>
      <c r="F133" s="167" t="s">
        <v>102</v>
      </c>
      <c r="G133" s="168">
        <v>33</v>
      </c>
    </row>
    <row r="134" spans="1:7" ht="31.5" customHeight="1">
      <c r="A134" s="169" t="s">
        <v>530</v>
      </c>
      <c r="B134" s="181" t="s">
        <v>257</v>
      </c>
      <c r="C134" s="251"/>
      <c r="D134" s="252"/>
      <c r="E134" s="222">
        <v>5417</v>
      </c>
      <c r="F134" s="167" t="s">
        <v>105</v>
      </c>
      <c r="G134" s="168">
        <v>82</v>
      </c>
    </row>
    <row r="135" spans="1:7" ht="31.5" customHeight="1">
      <c r="A135" s="172" t="s">
        <v>1440</v>
      </c>
      <c r="B135" s="308"/>
      <c r="C135" s="309">
        <v>11037</v>
      </c>
      <c r="D135" s="310" t="s">
        <v>916</v>
      </c>
      <c r="E135" s="311">
        <v>10601</v>
      </c>
      <c r="F135" s="8"/>
      <c r="G135" s="33"/>
    </row>
    <row r="136" spans="1:7" ht="31.5" customHeight="1">
      <c r="A136" s="573" t="s">
        <v>1364</v>
      </c>
      <c r="B136" s="573"/>
      <c r="C136" s="573"/>
      <c r="D136" s="573"/>
      <c r="E136" s="573"/>
      <c r="F136" s="573"/>
      <c r="G136" s="573"/>
    </row>
    <row r="137" spans="1:7" ht="47.25">
      <c r="A137" s="270" t="s">
        <v>1090</v>
      </c>
      <c r="B137" s="197" t="s">
        <v>1201</v>
      </c>
      <c r="C137" s="188">
        <v>29086</v>
      </c>
      <c r="D137" s="267" t="s">
        <v>916</v>
      </c>
      <c r="E137" s="186">
        <v>31887</v>
      </c>
      <c r="F137" s="259" t="s">
        <v>1375</v>
      </c>
      <c r="G137" s="189">
        <v>344</v>
      </c>
    </row>
    <row r="138" spans="1:7" ht="15.75">
      <c r="A138" s="550" t="s">
        <v>1091</v>
      </c>
      <c r="B138" s="551"/>
      <c r="C138" s="551"/>
      <c r="D138" s="551"/>
      <c r="E138" s="551"/>
      <c r="F138" s="551"/>
      <c r="G138" s="552"/>
    </row>
    <row r="139" spans="1:7" ht="47.25">
      <c r="A139" s="174" t="s">
        <v>1419</v>
      </c>
      <c r="B139" s="190" t="s">
        <v>1123</v>
      </c>
      <c r="C139" s="498" t="s">
        <v>1121</v>
      </c>
      <c r="D139" s="499"/>
      <c r="E139" s="500"/>
      <c r="F139" s="167" t="s">
        <v>102</v>
      </c>
      <c r="G139" s="168" t="s">
        <v>1122</v>
      </c>
    </row>
    <row r="140" spans="1:7" ht="15.75">
      <c r="A140" s="174" t="s">
        <v>1420</v>
      </c>
      <c r="B140" s="190"/>
      <c r="C140" s="256">
        <v>185</v>
      </c>
      <c r="D140" s="257" t="s">
        <v>916</v>
      </c>
      <c r="E140" s="258">
        <v>225</v>
      </c>
      <c r="F140" s="167">
        <v>1</v>
      </c>
      <c r="G140" s="168"/>
    </row>
    <row r="141" spans="1:7" ht="31.5">
      <c r="A141" s="174" t="s">
        <v>1124</v>
      </c>
      <c r="B141" s="190" t="s">
        <v>1125</v>
      </c>
      <c r="C141" s="498" t="s">
        <v>1120</v>
      </c>
      <c r="D141" s="499"/>
      <c r="E141" s="500"/>
      <c r="F141" s="167" t="s">
        <v>102</v>
      </c>
      <c r="G141" s="166" t="s">
        <v>1126</v>
      </c>
    </row>
    <row r="142" spans="1:7" ht="24" customHeight="1">
      <c r="A142" s="507" t="s">
        <v>1343</v>
      </c>
      <c r="B142" s="198" t="s">
        <v>1128</v>
      </c>
      <c r="C142" s="185">
        <v>1305</v>
      </c>
      <c r="D142" s="277" t="s">
        <v>916</v>
      </c>
      <c r="E142" s="223">
        <v>1426</v>
      </c>
      <c r="F142" s="512" t="s">
        <v>102</v>
      </c>
      <c r="G142" s="281" t="s">
        <v>574</v>
      </c>
    </row>
    <row r="143" spans="1:7" ht="22.5">
      <c r="A143" s="508"/>
      <c r="B143" s="199" t="s">
        <v>1127</v>
      </c>
      <c r="C143" s="521" t="s">
        <v>575</v>
      </c>
      <c r="D143" s="522"/>
      <c r="E143" s="523"/>
      <c r="F143" s="513"/>
      <c r="G143" s="282" t="s">
        <v>573</v>
      </c>
    </row>
    <row r="144" spans="1:7" ht="31.5">
      <c r="A144" s="169" t="s">
        <v>1129</v>
      </c>
      <c r="B144" s="190" t="s">
        <v>1130</v>
      </c>
      <c r="C144" s="256"/>
      <c r="D144" s="267"/>
      <c r="E144" s="258">
        <v>903</v>
      </c>
      <c r="F144" s="167" t="s">
        <v>102</v>
      </c>
      <c r="G144" s="166" t="s">
        <v>1156</v>
      </c>
    </row>
    <row r="145" spans="1:7" ht="47.25">
      <c r="A145" s="174" t="s">
        <v>1132</v>
      </c>
      <c r="B145" s="181" t="s">
        <v>1133</v>
      </c>
      <c r="C145" s="218">
        <v>753</v>
      </c>
      <c r="D145" s="267" t="s">
        <v>916</v>
      </c>
      <c r="E145" s="221">
        <v>1282</v>
      </c>
      <c r="F145" s="167" t="s">
        <v>102</v>
      </c>
      <c r="G145" s="166" t="s">
        <v>1131</v>
      </c>
    </row>
    <row r="146" spans="1:7" ht="31.5">
      <c r="A146" s="174" t="s">
        <v>1134</v>
      </c>
      <c r="B146" s="190" t="s">
        <v>483</v>
      </c>
      <c r="C146" s="218">
        <v>1357</v>
      </c>
      <c r="D146" s="267" t="s">
        <v>916</v>
      </c>
      <c r="E146" s="221">
        <v>1656</v>
      </c>
      <c r="F146" s="167" t="s">
        <v>102</v>
      </c>
      <c r="G146" s="168" t="s">
        <v>489</v>
      </c>
    </row>
    <row r="147" spans="1:7" ht="15.75">
      <c r="A147" s="507" t="s">
        <v>20</v>
      </c>
      <c r="B147" s="198" t="s">
        <v>1128</v>
      </c>
      <c r="C147" s="224">
        <v>253</v>
      </c>
      <c r="D147" s="277" t="s">
        <v>916</v>
      </c>
      <c r="E147" s="220">
        <v>293</v>
      </c>
      <c r="F147" s="512" t="s">
        <v>102</v>
      </c>
      <c r="G147" s="281" t="s">
        <v>571</v>
      </c>
    </row>
    <row r="148" spans="1:7" ht="15.75">
      <c r="A148" s="508"/>
      <c r="B148" s="199" t="s">
        <v>1135</v>
      </c>
      <c r="C148" s="558" t="s">
        <v>572</v>
      </c>
      <c r="D148" s="559"/>
      <c r="E148" s="560"/>
      <c r="F148" s="513"/>
      <c r="G148" s="282" t="s">
        <v>570</v>
      </c>
    </row>
    <row r="149" spans="1:7" ht="15" customHeight="1">
      <c r="A149" s="507" t="s">
        <v>1136</v>
      </c>
      <c r="B149" s="198" t="s">
        <v>1128</v>
      </c>
      <c r="C149" s="509" t="s">
        <v>521</v>
      </c>
      <c r="D149" s="510"/>
      <c r="E149" s="511"/>
      <c r="F149" s="512" t="s">
        <v>102</v>
      </c>
      <c r="G149" s="281" t="s">
        <v>519</v>
      </c>
    </row>
    <row r="150" spans="1:7" ht="15" customHeight="1">
      <c r="A150" s="508"/>
      <c r="B150" s="199" t="s">
        <v>1137</v>
      </c>
      <c r="C150" s="225">
        <v>995</v>
      </c>
      <c r="D150" s="272" t="s">
        <v>916</v>
      </c>
      <c r="E150" s="226">
        <v>1070</v>
      </c>
      <c r="F150" s="513"/>
      <c r="G150" s="282" t="s">
        <v>520</v>
      </c>
    </row>
    <row r="151" spans="1:7" ht="31.5">
      <c r="A151" s="174" t="s">
        <v>1138</v>
      </c>
      <c r="B151" s="190" t="s">
        <v>1139</v>
      </c>
      <c r="C151" s="188">
        <v>5816</v>
      </c>
      <c r="D151" s="267" t="s">
        <v>916</v>
      </c>
      <c r="E151" s="186">
        <v>5543</v>
      </c>
      <c r="F151" s="167" t="s">
        <v>105</v>
      </c>
      <c r="G151" s="168" t="s">
        <v>496</v>
      </c>
    </row>
    <row r="152" spans="1:7" ht="31.5" customHeight="1">
      <c r="A152" s="174" t="s">
        <v>1140</v>
      </c>
      <c r="B152" s="181" t="s">
        <v>1139</v>
      </c>
      <c r="C152" s="218"/>
      <c r="D152" s="267"/>
      <c r="E152" s="221">
        <v>5526</v>
      </c>
      <c r="F152" s="167" t="s">
        <v>105</v>
      </c>
      <c r="G152" s="168">
        <v>73</v>
      </c>
    </row>
    <row r="153" spans="1:7" ht="31.5">
      <c r="A153" s="174" t="s">
        <v>1143</v>
      </c>
      <c r="B153" s="190" t="s">
        <v>481</v>
      </c>
      <c r="C153" s="218">
        <v>2524</v>
      </c>
      <c r="D153" s="267" t="s">
        <v>916</v>
      </c>
      <c r="E153" s="221">
        <v>3042</v>
      </c>
      <c r="F153" s="167" t="s">
        <v>102</v>
      </c>
      <c r="G153" s="168" t="s">
        <v>484</v>
      </c>
    </row>
    <row r="154" spans="1:7" ht="31.5">
      <c r="A154" s="200" t="s">
        <v>1144</v>
      </c>
      <c r="B154" s="190" t="s">
        <v>1145</v>
      </c>
      <c r="C154" s="498" t="s">
        <v>1146</v>
      </c>
      <c r="D154" s="499"/>
      <c r="E154" s="500"/>
      <c r="F154" s="167" t="s">
        <v>102</v>
      </c>
      <c r="G154" s="168" t="s">
        <v>1147</v>
      </c>
    </row>
    <row r="155" spans="1:7" ht="31.5">
      <c r="A155" s="174" t="s">
        <v>1149</v>
      </c>
      <c r="B155" s="190" t="s">
        <v>1148</v>
      </c>
      <c r="C155" s="498" t="s">
        <v>1150</v>
      </c>
      <c r="D155" s="499"/>
      <c r="E155" s="500"/>
      <c r="F155" s="167" t="s">
        <v>102</v>
      </c>
      <c r="G155" s="168" t="s">
        <v>1151</v>
      </c>
    </row>
    <row r="156" spans="1:7" ht="31.5" customHeight="1">
      <c r="A156" s="174" t="s">
        <v>1152</v>
      </c>
      <c r="B156" s="190" t="s">
        <v>480</v>
      </c>
      <c r="C156" s="498" t="s">
        <v>517</v>
      </c>
      <c r="D156" s="499"/>
      <c r="E156" s="500"/>
      <c r="F156" s="167" t="s">
        <v>102</v>
      </c>
      <c r="G156" s="168" t="s">
        <v>487</v>
      </c>
    </row>
    <row r="157" spans="1:7" ht="31.5" customHeight="1">
      <c r="A157" s="174" t="s">
        <v>1153</v>
      </c>
      <c r="B157" s="190" t="s">
        <v>479</v>
      </c>
      <c r="C157" s="498" t="s">
        <v>518</v>
      </c>
      <c r="D157" s="499"/>
      <c r="E157" s="500"/>
      <c r="F157" s="167" t="s">
        <v>102</v>
      </c>
      <c r="G157" s="168" t="s">
        <v>488</v>
      </c>
    </row>
    <row r="158" spans="1:7" ht="31.5">
      <c r="A158" s="169" t="s">
        <v>1344</v>
      </c>
      <c r="B158" s="274" t="s">
        <v>1141</v>
      </c>
      <c r="C158" s="246"/>
      <c r="D158" s="247"/>
      <c r="E158" s="248">
        <v>3082</v>
      </c>
      <c r="F158" s="275" t="s">
        <v>1142</v>
      </c>
      <c r="G158" s="275">
        <v>40</v>
      </c>
    </row>
    <row r="159" spans="1:7" ht="30.75" customHeight="1">
      <c r="A159" s="174" t="s">
        <v>1154</v>
      </c>
      <c r="B159" s="190" t="s">
        <v>482</v>
      </c>
      <c r="C159" s="501">
        <v>2191</v>
      </c>
      <c r="D159" s="502"/>
      <c r="E159" s="503"/>
      <c r="F159" s="167" t="s">
        <v>102</v>
      </c>
      <c r="G159" s="168">
        <v>25</v>
      </c>
    </row>
    <row r="160" spans="1:7" ht="47.25">
      <c r="A160" s="201" t="s">
        <v>1416</v>
      </c>
      <c r="B160" s="181" t="s">
        <v>1155</v>
      </c>
      <c r="C160" s="218">
        <f>2925*1.15</f>
        <v>3363.7499999999995</v>
      </c>
      <c r="D160" s="267" t="s">
        <v>916</v>
      </c>
      <c r="E160" s="221">
        <f>2435*1.15</f>
        <v>2800.25</v>
      </c>
      <c r="F160" s="167" t="s">
        <v>102</v>
      </c>
      <c r="G160" s="168" t="s">
        <v>486</v>
      </c>
    </row>
    <row r="161" spans="1:7" ht="31.5">
      <c r="A161" s="174" t="s">
        <v>1417</v>
      </c>
      <c r="B161" s="190" t="s">
        <v>479</v>
      </c>
      <c r="C161" s="498" t="s">
        <v>516</v>
      </c>
      <c r="D161" s="499"/>
      <c r="E161" s="500"/>
      <c r="F161" s="167" t="s">
        <v>102</v>
      </c>
      <c r="G161" s="168" t="s">
        <v>485</v>
      </c>
    </row>
    <row r="162" spans="1:7" ht="15.75">
      <c r="A162" s="169" t="s">
        <v>1418</v>
      </c>
      <c r="B162" s="190"/>
      <c r="C162" s="256"/>
      <c r="D162" s="257"/>
      <c r="E162" s="258">
        <v>945</v>
      </c>
      <c r="F162" s="167">
        <v>1</v>
      </c>
      <c r="G162" s="168"/>
    </row>
    <row r="163" spans="1:7" ht="30.75" customHeight="1">
      <c r="A163" s="550" t="s">
        <v>1092</v>
      </c>
      <c r="B163" s="551"/>
      <c r="C163" s="551"/>
      <c r="D163" s="551"/>
      <c r="E163" s="551"/>
      <c r="F163" s="551"/>
      <c r="G163" s="552"/>
    </row>
    <row r="164" spans="1:7" ht="47.25">
      <c r="A164" s="174" t="s">
        <v>1422</v>
      </c>
      <c r="B164" s="190" t="s">
        <v>1123</v>
      </c>
      <c r="C164" s="498" t="s">
        <v>1159</v>
      </c>
      <c r="D164" s="499"/>
      <c r="E164" s="500"/>
      <c r="F164" s="167" t="s">
        <v>102</v>
      </c>
      <c r="G164" s="168" t="s">
        <v>1122</v>
      </c>
    </row>
    <row r="165" spans="1:7" ht="15.75">
      <c r="A165" s="174" t="s">
        <v>1420</v>
      </c>
      <c r="B165" s="190"/>
      <c r="C165" s="256">
        <v>185</v>
      </c>
      <c r="D165" s="257" t="s">
        <v>916</v>
      </c>
      <c r="E165" s="258">
        <v>225</v>
      </c>
      <c r="F165" s="167">
        <v>1</v>
      </c>
      <c r="G165" s="168"/>
    </row>
    <row r="166" spans="1:7" ht="31.5">
      <c r="A166" s="174" t="s">
        <v>1423</v>
      </c>
      <c r="B166" s="190" t="s">
        <v>1125</v>
      </c>
      <c r="C166" s="256">
        <v>1478</v>
      </c>
      <c r="D166" s="202" t="s">
        <v>916</v>
      </c>
      <c r="E166" s="258">
        <v>1719</v>
      </c>
      <c r="F166" s="167" t="s">
        <v>102</v>
      </c>
      <c r="G166" s="166" t="s">
        <v>1126</v>
      </c>
    </row>
    <row r="167" spans="1:7" ht="24" customHeight="1">
      <c r="A167" s="507" t="s">
        <v>1421</v>
      </c>
      <c r="B167" s="198" t="s">
        <v>1128</v>
      </c>
      <c r="C167" s="504" t="s">
        <v>1160</v>
      </c>
      <c r="D167" s="505"/>
      <c r="E167" s="506"/>
      <c r="F167" s="512" t="s">
        <v>102</v>
      </c>
      <c r="G167" s="281" t="s">
        <v>574</v>
      </c>
    </row>
    <row r="168" spans="1:7" ht="24" customHeight="1">
      <c r="A168" s="508"/>
      <c r="B168" s="199" t="s">
        <v>1127</v>
      </c>
      <c r="C168" s="263">
        <v>2892</v>
      </c>
      <c r="D168" s="264" t="s">
        <v>916</v>
      </c>
      <c r="E168" s="265">
        <v>3191</v>
      </c>
      <c r="F168" s="513"/>
      <c r="G168" s="282" t="s">
        <v>573</v>
      </c>
    </row>
    <row r="169" spans="1:7" ht="31.5">
      <c r="A169" s="169" t="s">
        <v>1424</v>
      </c>
      <c r="B169" s="190" t="s">
        <v>1130</v>
      </c>
      <c r="C169" s="256"/>
      <c r="D169" s="267"/>
      <c r="E169" s="258">
        <v>1070</v>
      </c>
      <c r="F169" s="167" t="s">
        <v>102</v>
      </c>
      <c r="G169" s="166" t="s">
        <v>1156</v>
      </c>
    </row>
    <row r="170" spans="1:7" ht="31.5">
      <c r="A170" s="174" t="s">
        <v>1425</v>
      </c>
      <c r="B170" s="190" t="s">
        <v>483</v>
      </c>
      <c r="C170" s="218">
        <v>1846</v>
      </c>
      <c r="D170" s="267" t="s">
        <v>916</v>
      </c>
      <c r="E170" s="221">
        <v>2398</v>
      </c>
      <c r="F170" s="167" t="s">
        <v>102</v>
      </c>
      <c r="G170" s="168" t="s">
        <v>489</v>
      </c>
    </row>
    <row r="171" spans="1:7" ht="15.75" customHeight="1">
      <c r="A171" s="507" t="s">
        <v>1426</v>
      </c>
      <c r="B171" s="198" t="s">
        <v>1128</v>
      </c>
      <c r="C171" s="509" t="s">
        <v>1413</v>
      </c>
      <c r="D171" s="510"/>
      <c r="E171" s="511"/>
      <c r="F171" s="512" t="s">
        <v>102</v>
      </c>
      <c r="G171" s="281" t="s">
        <v>519</v>
      </c>
    </row>
    <row r="172" spans="1:7" ht="15.75" customHeight="1">
      <c r="A172" s="508"/>
      <c r="B172" s="199" t="s">
        <v>1137</v>
      </c>
      <c r="C172" s="225">
        <v>1593</v>
      </c>
      <c r="D172" s="272" t="s">
        <v>916</v>
      </c>
      <c r="E172" s="226">
        <v>1748</v>
      </c>
      <c r="F172" s="513"/>
      <c r="G172" s="282" t="s">
        <v>520</v>
      </c>
    </row>
    <row r="173" spans="1:7" ht="47.25">
      <c r="A173" s="174" t="s">
        <v>1427</v>
      </c>
      <c r="B173" s="190" t="s">
        <v>1139</v>
      </c>
      <c r="C173" s="188">
        <v>8765</v>
      </c>
      <c r="D173" s="267" t="s">
        <v>916</v>
      </c>
      <c r="E173" s="186">
        <v>7612</v>
      </c>
      <c r="F173" s="167" t="s">
        <v>105</v>
      </c>
      <c r="G173" s="168" t="s">
        <v>496</v>
      </c>
    </row>
    <row r="174" spans="1:7" ht="31.5" customHeight="1">
      <c r="A174" s="174" t="s">
        <v>1428</v>
      </c>
      <c r="B174" s="181" t="s">
        <v>1139</v>
      </c>
      <c r="C174" s="218"/>
      <c r="D174" s="267"/>
      <c r="E174" s="221">
        <v>7648</v>
      </c>
      <c r="F174" s="167" t="s">
        <v>105</v>
      </c>
      <c r="G174" s="168">
        <v>73</v>
      </c>
    </row>
    <row r="175" spans="1:7" ht="31.5">
      <c r="A175" s="174" t="s">
        <v>1429</v>
      </c>
      <c r="B175" s="190" t="s">
        <v>481</v>
      </c>
      <c r="C175" s="218">
        <v>2737</v>
      </c>
      <c r="D175" s="267" t="s">
        <v>916</v>
      </c>
      <c r="E175" s="221">
        <v>3341</v>
      </c>
      <c r="F175" s="167" t="s">
        <v>102</v>
      </c>
      <c r="G175" s="168" t="s">
        <v>484</v>
      </c>
    </row>
    <row r="176" spans="1:7" ht="47.25">
      <c r="A176" s="200" t="s">
        <v>1430</v>
      </c>
      <c r="B176" s="190" t="s">
        <v>1145</v>
      </c>
      <c r="C176" s="498" t="s">
        <v>1157</v>
      </c>
      <c r="D176" s="499"/>
      <c r="E176" s="500"/>
      <c r="F176" s="167" t="s">
        <v>102</v>
      </c>
      <c r="G176" s="168" t="s">
        <v>1147</v>
      </c>
    </row>
    <row r="177" spans="1:7" ht="47.25">
      <c r="A177" s="174" t="s">
        <v>1431</v>
      </c>
      <c r="B177" s="190" t="s">
        <v>1148</v>
      </c>
      <c r="C177" s="498" t="s">
        <v>1158</v>
      </c>
      <c r="D177" s="499"/>
      <c r="E177" s="500"/>
      <c r="F177" s="167" t="s">
        <v>102</v>
      </c>
      <c r="G177" s="168" t="s">
        <v>1151</v>
      </c>
    </row>
    <row r="178" spans="1:7" ht="31.5" customHeight="1">
      <c r="A178" s="174" t="s">
        <v>1432</v>
      </c>
      <c r="B178" s="190" t="s">
        <v>480</v>
      </c>
      <c r="C178" s="498" t="s">
        <v>577</v>
      </c>
      <c r="D178" s="499"/>
      <c r="E178" s="500"/>
      <c r="F178" s="167" t="s">
        <v>102</v>
      </c>
      <c r="G178" s="168" t="s">
        <v>487</v>
      </c>
    </row>
    <row r="179" spans="1:7" ht="31.5" customHeight="1">
      <c r="A179" s="174" t="s">
        <v>1433</v>
      </c>
      <c r="B179" s="190" t="s">
        <v>479</v>
      </c>
      <c r="C179" s="498" t="s">
        <v>578</v>
      </c>
      <c r="D179" s="499"/>
      <c r="E179" s="500"/>
      <c r="F179" s="167" t="s">
        <v>102</v>
      </c>
      <c r="G179" s="168" t="s">
        <v>488</v>
      </c>
    </row>
    <row r="180" spans="1:7" ht="47.25">
      <c r="A180" s="169" t="s">
        <v>1434</v>
      </c>
      <c r="B180" s="274" t="s">
        <v>1141</v>
      </c>
      <c r="C180" s="246"/>
      <c r="D180" s="247"/>
      <c r="E180" s="248">
        <v>3370</v>
      </c>
      <c r="F180" s="275" t="s">
        <v>1142</v>
      </c>
      <c r="G180" s="275">
        <v>40</v>
      </c>
    </row>
    <row r="181" spans="1:7" ht="31.5">
      <c r="A181" s="174" t="s">
        <v>1435</v>
      </c>
      <c r="B181" s="190" t="s">
        <v>482</v>
      </c>
      <c r="C181" s="501">
        <v>2369</v>
      </c>
      <c r="D181" s="502"/>
      <c r="E181" s="503"/>
      <c r="F181" s="167" t="s">
        <v>102</v>
      </c>
      <c r="G181" s="168">
        <v>25</v>
      </c>
    </row>
    <row r="182" spans="1:7" ht="47.25">
      <c r="A182" s="201" t="s">
        <v>1436</v>
      </c>
      <c r="B182" s="181" t="s">
        <v>1155</v>
      </c>
      <c r="C182" s="218">
        <v>3973</v>
      </c>
      <c r="D182" s="267" t="s">
        <v>916</v>
      </c>
      <c r="E182" s="221">
        <v>3651</v>
      </c>
      <c r="F182" s="167" t="s">
        <v>102</v>
      </c>
      <c r="G182" s="168" t="s">
        <v>486</v>
      </c>
    </row>
    <row r="183" spans="1:7" ht="47.25">
      <c r="A183" s="174" t="s">
        <v>1437</v>
      </c>
      <c r="B183" s="190" t="s">
        <v>479</v>
      </c>
      <c r="C183" s="498" t="s">
        <v>576</v>
      </c>
      <c r="D183" s="499"/>
      <c r="E183" s="500"/>
      <c r="F183" s="167" t="s">
        <v>102</v>
      </c>
      <c r="G183" s="168" t="s">
        <v>485</v>
      </c>
    </row>
    <row r="184" spans="1:7" ht="15.75">
      <c r="A184" s="169" t="s">
        <v>1418</v>
      </c>
      <c r="B184" s="190"/>
      <c r="C184" s="256"/>
      <c r="D184" s="257"/>
      <c r="E184" s="258">
        <v>945</v>
      </c>
      <c r="F184" s="167">
        <v>1</v>
      </c>
      <c r="G184" s="168"/>
    </row>
    <row r="185" spans="1:7" ht="15.75">
      <c r="A185" s="550"/>
      <c r="B185" s="551"/>
      <c r="C185" s="551"/>
      <c r="D185" s="551"/>
      <c r="E185" s="551"/>
      <c r="F185" s="551"/>
      <c r="G185" s="552"/>
    </row>
    <row r="186" spans="1:7" ht="110.25" customHeight="1">
      <c r="A186" s="169" t="s">
        <v>1313</v>
      </c>
      <c r="B186" s="182" t="s">
        <v>1402</v>
      </c>
      <c r="C186" s="266">
        <v>11132</v>
      </c>
      <c r="D186" s="203" t="s">
        <v>916</v>
      </c>
      <c r="E186" s="253">
        <v>12229</v>
      </c>
      <c r="F186" s="176" t="s">
        <v>564</v>
      </c>
      <c r="G186" s="168">
        <v>140</v>
      </c>
    </row>
    <row r="187" spans="1:7" ht="46.5" customHeight="1">
      <c r="A187" s="169" t="s">
        <v>1314</v>
      </c>
      <c r="B187" s="182" t="s">
        <v>1202</v>
      </c>
      <c r="C187" s="251">
        <v>11132</v>
      </c>
      <c r="D187" s="203" t="s">
        <v>916</v>
      </c>
      <c r="E187" s="253">
        <v>12229</v>
      </c>
      <c r="F187" s="176" t="s">
        <v>564</v>
      </c>
      <c r="G187" s="168">
        <v>134</v>
      </c>
    </row>
    <row r="188" spans="1:7" ht="31.5" customHeight="1">
      <c r="A188" s="174" t="s">
        <v>1404</v>
      </c>
      <c r="B188" s="181" t="s">
        <v>994</v>
      </c>
      <c r="C188" s="251">
        <v>5985</v>
      </c>
      <c r="D188" s="203" t="s">
        <v>916</v>
      </c>
      <c r="E188" s="253">
        <v>6936</v>
      </c>
      <c r="F188" s="283" t="s">
        <v>220</v>
      </c>
      <c r="G188" s="168" t="s">
        <v>1403</v>
      </c>
    </row>
    <row r="189" spans="1:7" ht="31.5" customHeight="1">
      <c r="A189" s="169" t="s">
        <v>539</v>
      </c>
      <c r="B189" s="182" t="s">
        <v>33</v>
      </c>
      <c r="C189" s="251"/>
      <c r="D189" s="203"/>
      <c r="E189" s="253">
        <v>10672</v>
      </c>
      <c r="F189" s="176" t="s">
        <v>363</v>
      </c>
      <c r="G189" s="167">
        <v>151</v>
      </c>
    </row>
    <row r="190" spans="1:7" ht="31.5">
      <c r="A190" s="169" t="s">
        <v>1345</v>
      </c>
      <c r="B190" s="182" t="s">
        <v>33</v>
      </c>
      <c r="C190" s="534">
        <v>17065</v>
      </c>
      <c r="D190" s="535"/>
      <c r="E190" s="536"/>
      <c r="F190" s="176" t="s">
        <v>37</v>
      </c>
      <c r="G190" s="168">
        <v>169</v>
      </c>
    </row>
    <row r="191" spans="1:7" ht="31.5">
      <c r="A191" s="169" t="s">
        <v>604</v>
      </c>
      <c r="B191" s="182" t="s">
        <v>1093</v>
      </c>
      <c r="C191" s="251">
        <v>12660</v>
      </c>
      <c r="D191" s="203" t="s">
        <v>916</v>
      </c>
      <c r="E191" s="253">
        <v>14351</v>
      </c>
      <c r="F191" s="176" t="s">
        <v>34</v>
      </c>
      <c r="G191" s="168">
        <v>149</v>
      </c>
    </row>
    <row r="192" spans="1:7" ht="31.5">
      <c r="A192" s="169" t="s">
        <v>605</v>
      </c>
      <c r="B192" s="182" t="s">
        <v>1161</v>
      </c>
      <c r="C192" s="251">
        <v>10385</v>
      </c>
      <c r="D192" s="203" t="s">
        <v>916</v>
      </c>
      <c r="E192" s="253">
        <v>11653</v>
      </c>
      <c r="F192" s="176" t="s">
        <v>32</v>
      </c>
      <c r="G192" s="168">
        <v>128</v>
      </c>
    </row>
    <row r="193" spans="1:7" ht="47.25">
      <c r="A193" s="169" t="s">
        <v>1346</v>
      </c>
      <c r="B193" s="182" t="s">
        <v>1162</v>
      </c>
      <c r="C193" s="251">
        <v>22542</v>
      </c>
      <c r="D193" s="203" t="s">
        <v>916</v>
      </c>
      <c r="E193" s="253">
        <v>25838</v>
      </c>
      <c r="F193" s="176" t="s">
        <v>802</v>
      </c>
      <c r="G193" s="168">
        <v>280</v>
      </c>
    </row>
    <row r="194" spans="1:7" ht="47.25">
      <c r="A194" s="169" t="s">
        <v>1347</v>
      </c>
      <c r="B194" s="182" t="s">
        <v>1203</v>
      </c>
      <c r="C194" s="251"/>
      <c r="D194" s="203"/>
      <c r="E194" s="253">
        <v>22290</v>
      </c>
      <c r="F194" s="176" t="s">
        <v>564</v>
      </c>
      <c r="G194" s="168">
        <v>198</v>
      </c>
    </row>
    <row r="195" spans="1:7" ht="31.5">
      <c r="A195" s="169" t="s">
        <v>606</v>
      </c>
      <c r="B195" s="182" t="s">
        <v>35</v>
      </c>
      <c r="C195" s="251"/>
      <c r="D195" s="203"/>
      <c r="E195" s="253">
        <v>12866</v>
      </c>
      <c r="F195" s="176" t="s">
        <v>36</v>
      </c>
      <c r="G195" s="168">
        <v>117</v>
      </c>
    </row>
    <row r="196" spans="1:7" ht="31.5" customHeight="1">
      <c r="A196" s="169" t="s">
        <v>607</v>
      </c>
      <c r="B196" s="182" t="s">
        <v>33</v>
      </c>
      <c r="C196" s="251"/>
      <c r="D196" s="203"/>
      <c r="E196" s="253">
        <v>17065</v>
      </c>
      <c r="F196" s="176" t="s">
        <v>37</v>
      </c>
      <c r="G196" s="168">
        <v>174</v>
      </c>
    </row>
    <row r="197" spans="1:7" ht="31.5" customHeight="1">
      <c r="A197" s="169" t="s">
        <v>540</v>
      </c>
      <c r="B197" s="182" t="s">
        <v>1204</v>
      </c>
      <c r="C197" s="251"/>
      <c r="D197" s="203"/>
      <c r="E197" s="253">
        <v>23668</v>
      </c>
      <c r="F197" s="176" t="s">
        <v>187</v>
      </c>
      <c r="G197" s="167">
        <v>290</v>
      </c>
    </row>
    <row r="198" spans="1:7" ht="47.25" customHeight="1">
      <c r="A198" s="169" t="s">
        <v>1315</v>
      </c>
      <c r="B198" s="182" t="s">
        <v>33</v>
      </c>
      <c r="C198" s="251">
        <v>12901</v>
      </c>
      <c r="D198" s="203" t="s">
        <v>916</v>
      </c>
      <c r="E198" s="253">
        <v>14599</v>
      </c>
      <c r="F198" s="176" t="s">
        <v>564</v>
      </c>
      <c r="G198" s="168">
        <v>147</v>
      </c>
    </row>
    <row r="199" spans="1:7" ht="78.75" customHeight="1">
      <c r="A199" s="169" t="s">
        <v>1316</v>
      </c>
      <c r="B199" s="182" t="s">
        <v>33</v>
      </c>
      <c r="C199" s="251">
        <v>12951</v>
      </c>
      <c r="D199" s="203" t="s">
        <v>916</v>
      </c>
      <c r="E199" s="253">
        <v>14657</v>
      </c>
      <c r="F199" s="176" t="s">
        <v>564</v>
      </c>
      <c r="G199" s="168">
        <v>147</v>
      </c>
    </row>
    <row r="200" spans="1:7" ht="47.25" customHeight="1">
      <c r="A200" s="169" t="s">
        <v>608</v>
      </c>
      <c r="B200" s="182" t="s">
        <v>33</v>
      </c>
      <c r="C200" s="251">
        <v>13097</v>
      </c>
      <c r="D200" s="203" t="s">
        <v>916</v>
      </c>
      <c r="E200" s="253">
        <v>14891</v>
      </c>
      <c r="F200" s="176" t="s">
        <v>564</v>
      </c>
      <c r="G200" s="168">
        <v>147</v>
      </c>
    </row>
    <row r="201" spans="1:7" ht="31.5" customHeight="1">
      <c r="A201" s="169" t="s">
        <v>462</v>
      </c>
      <c r="B201" s="190" t="s">
        <v>494</v>
      </c>
      <c r="C201" s="501">
        <v>3522</v>
      </c>
      <c r="D201" s="502"/>
      <c r="E201" s="503"/>
      <c r="F201" s="167" t="s">
        <v>102</v>
      </c>
      <c r="G201" s="168">
        <v>17</v>
      </c>
    </row>
    <row r="202" spans="1:7" ht="31.5" customHeight="1">
      <c r="A202" s="169" t="s">
        <v>1094</v>
      </c>
      <c r="B202" s="190" t="s">
        <v>1095</v>
      </c>
      <c r="C202" s="501">
        <v>3095</v>
      </c>
      <c r="D202" s="502"/>
      <c r="E202" s="503"/>
      <c r="F202" s="167" t="s">
        <v>102</v>
      </c>
      <c r="G202" s="168">
        <v>10</v>
      </c>
    </row>
    <row r="203" spans="1:7" ht="31.5" customHeight="1">
      <c r="A203" s="169" t="s">
        <v>463</v>
      </c>
      <c r="B203" s="190" t="s">
        <v>1095</v>
      </c>
      <c r="C203" s="501">
        <v>5218</v>
      </c>
      <c r="D203" s="502"/>
      <c r="E203" s="503"/>
      <c r="F203" s="167" t="s">
        <v>102</v>
      </c>
      <c r="G203" s="168">
        <v>10</v>
      </c>
    </row>
    <row r="204" spans="1:7" ht="31.5" customHeight="1">
      <c r="A204" s="169" t="s">
        <v>464</v>
      </c>
      <c r="B204" s="190" t="s">
        <v>1095</v>
      </c>
      <c r="C204" s="501">
        <v>4014</v>
      </c>
      <c r="D204" s="502"/>
      <c r="E204" s="503"/>
      <c r="F204" s="167" t="s">
        <v>102</v>
      </c>
      <c r="G204" s="168">
        <v>10</v>
      </c>
    </row>
    <row r="205" spans="1:7" ht="32.25" customHeight="1">
      <c r="A205" s="174" t="s">
        <v>188</v>
      </c>
      <c r="B205" s="183" t="s">
        <v>1096</v>
      </c>
      <c r="C205" s="252"/>
      <c r="D205" s="203"/>
      <c r="E205" s="252">
        <v>5484</v>
      </c>
      <c r="F205" s="167" t="s">
        <v>220</v>
      </c>
      <c r="G205" s="168">
        <v>65</v>
      </c>
    </row>
    <row r="206" spans="1:7" ht="47.25">
      <c r="A206" s="269" t="s">
        <v>1317</v>
      </c>
      <c r="B206" s="183" t="s">
        <v>1096</v>
      </c>
      <c r="C206" s="569" t="s">
        <v>1226</v>
      </c>
      <c r="D206" s="569"/>
      <c r="E206" s="569"/>
      <c r="F206" s="279" t="s">
        <v>230</v>
      </c>
      <c r="G206" s="280" t="s">
        <v>495</v>
      </c>
    </row>
    <row r="207" spans="1:7" ht="31.5" customHeight="1">
      <c r="A207" s="528" t="s">
        <v>1441</v>
      </c>
      <c r="B207" s="529"/>
      <c r="C207" s="529"/>
      <c r="D207" s="529"/>
      <c r="E207" s="529"/>
      <c r="F207" s="529"/>
      <c r="G207" s="531"/>
    </row>
    <row r="208" spans="1:7" ht="47.25" customHeight="1">
      <c r="A208" s="169" t="s">
        <v>1348</v>
      </c>
      <c r="B208" s="181" t="s">
        <v>596</v>
      </c>
      <c r="C208" s="266">
        <v>16716</v>
      </c>
      <c r="D208" s="203" t="s">
        <v>916</v>
      </c>
      <c r="E208" s="268">
        <v>16141</v>
      </c>
      <c r="F208" s="167" t="s">
        <v>264</v>
      </c>
      <c r="G208" s="168">
        <v>252</v>
      </c>
    </row>
    <row r="209" spans="1:7" ht="31.5">
      <c r="A209" s="169" t="s">
        <v>1318</v>
      </c>
      <c r="B209" s="181" t="s">
        <v>1205</v>
      </c>
      <c r="C209" s="266"/>
      <c r="D209" s="267"/>
      <c r="E209" s="268">
        <v>15957</v>
      </c>
      <c r="F209" s="167" t="s">
        <v>567</v>
      </c>
      <c r="G209" s="168">
        <v>124</v>
      </c>
    </row>
    <row r="210" spans="1:7" ht="31.5">
      <c r="A210" s="195" t="s">
        <v>1319</v>
      </c>
      <c r="B210" s="181" t="s">
        <v>1206</v>
      </c>
      <c r="C210" s="266"/>
      <c r="D210" s="204"/>
      <c r="E210" s="268">
        <v>7161</v>
      </c>
      <c r="F210" s="167" t="s">
        <v>568</v>
      </c>
      <c r="G210" s="168">
        <v>70</v>
      </c>
    </row>
    <row r="211" spans="1:7" ht="31.5">
      <c r="A211" s="169" t="s">
        <v>1320</v>
      </c>
      <c r="B211" s="181" t="s">
        <v>1207</v>
      </c>
      <c r="C211" s="266"/>
      <c r="D211" s="267"/>
      <c r="E211" s="268">
        <v>9007</v>
      </c>
      <c r="F211" s="167" t="s">
        <v>230</v>
      </c>
      <c r="G211" s="168">
        <v>135</v>
      </c>
    </row>
    <row r="212" spans="1:7" ht="31.5">
      <c r="A212" s="169" t="s">
        <v>1321</v>
      </c>
      <c r="B212" s="181" t="s">
        <v>597</v>
      </c>
      <c r="C212" s="266"/>
      <c r="D212" s="267"/>
      <c r="E212" s="268">
        <v>13986</v>
      </c>
      <c r="F212" s="167" t="s">
        <v>227</v>
      </c>
      <c r="G212" s="168">
        <v>207</v>
      </c>
    </row>
    <row r="213" spans="1:7" ht="31.5">
      <c r="A213" s="169" t="s">
        <v>541</v>
      </c>
      <c r="B213" s="181" t="s">
        <v>1208</v>
      </c>
      <c r="C213" s="266"/>
      <c r="D213" s="204"/>
      <c r="E213" s="268">
        <v>12090</v>
      </c>
      <c r="F213" s="167" t="s">
        <v>255</v>
      </c>
      <c r="G213" s="168">
        <v>182</v>
      </c>
    </row>
    <row r="214" spans="1:7" ht="31.5">
      <c r="A214" s="169" t="s">
        <v>543</v>
      </c>
      <c r="B214" s="181" t="s">
        <v>1209</v>
      </c>
      <c r="C214" s="266"/>
      <c r="D214" s="267"/>
      <c r="E214" s="268">
        <v>5061</v>
      </c>
      <c r="F214" s="167" t="s">
        <v>146</v>
      </c>
      <c r="G214" s="168">
        <v>75</v>
      </c>
    </row>
    <row r="215" spans="1:7" ht="31.5">
      <c r="A215" s="169" t="s">
        <v>542</v>
      </c>
      <c r="B215" s="181" t="s">
        <v>1210</v>
      </c>
      <c r="C215" s="266"/>
      <c r="D215" s="267"/>
      <c r="E215" s="268">
        <v>6288</v>
      </c>
      <c r="F215" s="167" t="s">
        <v>105</v>
      </c>
      <c r="G215" s="168">
        <v>97</v>
      </c>
    </row>
    <row r="216" spans="1:7" ht="46.5" customHeight="1">
      <c r="A216" s="195" t="s">
        <v>595</v>
      </c>
      <c r="B216" s="181" t="s">
        <v>152</v>
      </c>
      <c r="C216" s="266"/>
      <c r="D216" s="227"/>
      <c r="E216" s="268">
        <v>5009</v>
      </c>
      <c r="F216" s="167" t="s">
        <v>105</v>
      </c>
      <c r="G216" s="168">
        <v>69</v>
      </c>
    </row>
    <row r="217" spans="1:7" ht="31.5">
      <c r="A217" s="195" t="s">
        <v>544</v>
      </c>
      <c r="B217" s="181" t="s">
        <v>259</v>
      </c>
      <c r="C217" s="266"/>
      <c r="D217" s="204"/>
      <c r="E217" s="268">
        <v>8446</v>
      </c>
      <c r="F217" s="167" t="s">
        <v>234</v>
      </c>
      <c r="G217" s="168">
        <v>103</v>
      </c>
    </row>
    <row r="218" spans="1:7" ht="31.5">
      <c r="A218" s="195" t="s">
        <v>545</v>
      </c>
      <c r="B218" s="181" t="s">
        <v>152</v>
      </c>
      <c r="C218" s="266"/>
      <c r="D218" s="267"/>
      <c r="E218" s="268">
        <v>4247</v>
      </c>
      <c r="F218" s="167" t="s">
        <v>146</v>
      </c>
      <c r="G218" s="168">
        <v>68</v>
      </c>
    </row>
    <row r="219" spans="1:7" ht="31.5">
      <c r="A219" s="169" t="s">
        <v>1322</v>
      </c>
      <c r="B219" s="181" t="s">
        <v>1211</v>
      </c>
      <c r="C219" s="266">
        <v>3273</v>
      </c>
      <c r="D219" s="204" t="s">
        <v>916</v>
      </c>
      <c r="E219" s="268">
        <v>2731</v>
      </c>
      <c r="F219" s="167" t="s">
        <v>892</v>
      </c>
      <c r="G219" s="168" t="s">
        <v>893</v>
      </c>
    </row>
    <row r="220" spans="1:7" ht="31.5">
      <c r="A220" s="169" t="s">
        <v>415</v>
      </c>
      <c r="B220" s="181" t="s">
        <v>546</v>
      </c>
      <c r="C220" s="266"/>
      <c r="D220" s="267"/>
      <c r="E220" s="268">
        <v>4231</v>
      </c>
      <c r="F220" s="167" t="s">
        <v>105</v>
      </c>
      <c r="G220" s="168">
        <v>66</v>
      </c>
    </row>
    <row r="221" spans="1:7" ht="31.5">
      <c r="A221" s="169" t="s">
        <v>1097</v>
      </c>
      <c r="B221" s="190" t="s">
        <v>491</v>
      </c>
      <c r="C221" s="501">
        <v>7142</v>
      </c>
      <c r="D221" s="502"/>
      <c r="E221" s="503"/>
      <c r="F221" s="167" t="s">
        <v>220</v>
      </c>
      <c r="G221" s="168">
        <v>67</v>
      </c>
    </row>
    <row r="222" spans="1:7" ht="31.5">
      <c r="A222" s="169" t="s">
        <v>1349</v>
      </c>
      <c r="B222" s="190" t="s">
        <v>493</v>
      </c>
      <c r="C222" s="501">
        <v>2639</v>
      </c>
      <c r="D222" s="502"/>
      <c r="E222" s="503"/>
      <c r="F222" s="167" t="s">
        <v>102</v>
      </c>
      <c r="G222" s="168">
        <v>24</v>
      </c>
    </row>
    <row r="223" spans="1:7" ht="31.5" customHeight="1">
      <c r="A223" s="195" t="s">
        <v>566</v>
      </c>
      <c r="B223" s="181" t="s">
        <v>1009</v>
      </c>
      <c r="C223" s="227"/>
      <c r="D223" s="227"/>
      <c r="E223" s="268">
        <v>4710</v>
      </c>
      <c r="F223" s="167" t="s">
        <v>105</v>
      </c>
      <c r="G223" s="168">
        <v>46</v>
      </c>
    </row>
    <row r="224" spans="1:7" ht="30.75" customHeight="1">
      <c r="A224" s="169" t="s">
        <v>1323</v>
      </c>
      <c r="B224" s="181" t="s">
        <v>547</v>
      </c>
      <c r="C224" s="266"/>
      <c r="D224" s="267"/>
      <c r="E224" s="268">
        <v>1517</v>
      </c>
      <c r="F224" s="167" t="s">
        <v>146</v>
      </c>
      <c r="G224" s="168">
        <v>27</v>
      </c>
    </row>
    <row r="225" spans="1:7" ht="31.5" customHeight="1">
      <c r="A225" s="195" t="s">
        <v>601</v>
      </c>
      <c r="B225" s="181" t="s">
        <v>1007</v>
      </c>
      <c r="C225" s="227"/>
      <c r="D225" s="227"/>
      <c r="E225" s="268">
        <v>3169</v>
      </c>
      <c r="F225" s="167" t="s">
        <v>146</v>
      </c>
      <c r="G225" s="168">
        <v>32</v>
      </c>
    </row>
    <row r="226" spans="1:7" ht="31.5" customHeight="1">
      <c r="A226" s="195" t="s">
        <v>1324</v>
      </c>
      <c r="B226" s="181" t="s">
        <v>377</v>
      </c>
      <c r="C226" s="227"/>
      <c r="D226" s="227"/>
      <c r="E226" s="268">
        <v>1642</v>
      </c>
      <c r="F226" s="167" t="s">
        <v>102</v>
      </c>
      <c r="G226" s="168">
        <v>13</v>
      </c>
    </row>
    <row r="227" spans="1:7" ht="31.5" customHeight="1">
      <c r="A227" s="195" t="s">
        <v>1325</v>
      </c>
      <c r="B227" s="181" t="s">
        <v>377</v>
      </c>
      <c r="C227" s="227"/>
      <c r="D227" s="227"/>
      <c r="E227" s="268">
        <v>1819</v>
      </c>
      <c r="F227" s="167" t="s">
        <v>102</v>
      </c>
      <c r="G227" s="168">
        <v>16</v>
      </c>
    </row>
    <row r="228" spans="1:7" ht="31.5" customHeight="1">
      <c r="A228" s="528" t="s">
        <v>1376</v>
      </c>
      <c r="B228" s="529"/>
      <c r="C228" s="529"/>
      <c r="D228" s="529"/>
      <c r="E228" s="529"/>
      <c r="F228" s="529"/>
      <c r="G228" s="531"/>
    </row>
    <row r="229" spans="1:7" ht="31.5" customHeight="1">
      <c r="A229" s="169" t="s">
        <v>548</v>
      </c>
      <c r="B229" s="181" t="s">
        <v>243</v>
      </c>
      <c r="C229" s="251"/>
      <c r="D229" s="252"/>
      <c r="E229" s="253">
        <v>3462</v>
      </c>
      <c r="F229" s="167" t="s">
        <v>244</v>
      </c>
      <c r="G229" s="168">
        <v>48</v>
      </c>
    </row>
    <row r="230" spans="1:7" ht="31.5" customHeight="1">
      <c r="A230" s="169" t="s">
        <v>241</v>
      </c>
      <c r="B230" s="181" t="s">
        <v>1212</v>
      </c>
      <c r="C230" s="228"/>
      <c r="D230" s="228"/>
      <c r="E230" s="253">
        <v>1699</v>
      </c>
      <c r="F230" s="167" t="s">
        <v>146</v>
      </c>
      <c r="G230" s="168">
        <v>35</v>
      </c>
    </row>
    <row r="231" spans="1:7" ht="31.5" customHeight="1">
      <c r="A231" s="169" t="s">
        <v>240</v>
      </c>
      <c r="B231" s="181" t="s">
        <v>16</v>
      </c>
      <c r="C231" s="251"/>
      <c r="D231" s="252"/>
      <c r="E231" s="253">
        <v>2300</v>
      </c>
      <c r="F231" s="167" t="s">
        <v>105</v>
      </c>
      <c r="G231" s="168">
        <v>46</v>
      </c>
    </row>
    <row r="232" spans="1:7" ht="31.5" customHeight="1">
      <c r="A232" s="169" t="s">
        <v>1350</v>
      </c>
      <c r="B232" s="181" t="s">
        <v>974</v>
      </c>
      <c r="C232" s="251">
        <v>2803</v>
      </c>
      <c r="D232" s="252" t="s">
        <v>918</v>
      </c>
      <c r="E232" s="253">
        <v>2581</v>
      </c>
      <c r="F232" s="167" t="s">
        <v>105</v>
      </c>
      <c r="G232" s="168" t="s">
        <v>613</v>
      </c>
    </row>
    <row r="233" spans="1:7" ht="31.5" customHeight="1">
      <c r="A233" s="169" t="s">
        <v>549</v>
      </c>
      <c r="B233" s="181" t="s">
        <v>976</v>
      </c>
      <c r="C233" s="251"/>
      <c r="D233" s="252"/>
      <c r="E233" s="253">
        <v>4912</v>
      </c>
      <c r="F233" s="167" t="s">
        <v>105</v>
      </c>
      <c r="G233" s="168">
        <v>92</v>
      </c>
    </row>
    <row r="234" spans="1:7" ht="31.5" customHeight="1" thickBot="1">
      <c r="A234" s="270" t="s">
        <v>1098</v>
      </c>
      <c r="B234" s="197" t="s">
        <v>498</v>
      </c>
      <c r="C234" s="543">
        <v>24967</v>
      </c>
      <c r="D234" s="544"/>
      <c r="E234" s="545"/>
      <c r="F234" s="259" t="s">
        <v>1405</v>
      </c>
      <c r="G234" s="189">
        <v>208</v>
      </c>
    </row>
    <row r="235" spans="1:7" ht="15.75" customHeight="1">
      <c r="A235" s="537" t="s">
        <v>1099</v>
      </c>
      <c r="B235" s="205" t="s">
        <v>584</v>
      </c>
      <c r="C235" s="229">
        <v>17605</v>
      </c>
      <c r="D235" s="206" t="s">
        <v>916</v>
      </c>
      <c r="E235" s="230">
        <v>19353</v>
      </c>
      <c r="F235" s="540" t="s">
        <v>497</v>
      </c>
      <c r="G235" s="284" t="s">
        <v>581</v>
      </c>
    </row>
    <row r="236" spans="1:7" ht="15.75" customHeight="1">
      <c r="A236" s="538"/>
      <c r="B236" s="275" t="s">
        <v>583</v>
      </c>
      <c r="C236" s="266">
        <v>21092</v>
      </c>
      <c r="D236" s="267" t="s">
        <v>916</v>
      </c>
      <c r="E236" s="268">
        <v>22932</v>
      </c>
      <c r="F236" s="541"/>
      <c r="G236" s="166" t="s">
        <v>579</v>
      </c>
    </row>
    <row r="237" spans="1:7" ht="15.75" customHeight="1">
      <c r="A237" s="508"/>
      <c r="B237" s="275" t="s">
        <v>582</v>
      </c>
      <c r="C237" s="266">
        <v>24843</v>
      </c>
      <c r="D237" s="267" t="s">
        <v>916</v>
      </c>
      <c r="E237" s="268">
        <v>29603</v>
      </c>
      <c r="F237" s="513"/>
      <c r="G237" s="166" t="s">
        <v>580</v>
      </c>
    </row>
    <row r="238" spans="1:7" ht="31.5" customHeight="1">
      <c r="A238" s="270" t="s">
        <v>1100</v>
      </c>
      <c r="B238" s="216" t="s">
        <v>1213</v>
      </c>
      <c r="C238" s="231"/>
      <c r="D238" s="204"/>
      <c r="E238" s="377">
        <v>13808</v>
      </c>
      <c r="F238" s="259" t="s">
        <v>255</v>
      </c>
      <c r="G238" s="217" t="s">
        <v>1406</v>
      </c>
    </row>
    <row r="239" spans="1:7" ht="31.5" customHeight="1">
      <c r="A239" s="201" t="s">
        <v>1101</v>
      </c>
      <c r="B239" s="173" t="s">
        <v>1213</v>
      </c>
      <c r="C239" s="251"/>
      <c r="D239" s="252"/>
      <c r="E239" s="373">
        <v>13443</v>
      </c>
      <c r="F239" s="167" t="s">
        <v>255</v>
      </c>
      <c r="G239" s="177">
        <v>188</v>
      </c>
    </row>
    <row r="240" spans="1:7" ht="31.5" customHeight="1">
      <c r="A240" s="174" t="s">
        <v>1326</v>
      </c>
      <c r="B240" s="181" t="s">
        <v>619</v>
      </c>
      <c r="C240" s="251"/>
      <c r="D240" s="209"/>
      <c r="E240" s="253">
        <v>10971</v>
      </c>
      <c r="F240" s="167" t="s">
        <v>255</v>
      </c>
      <c r="G240" s="177">
        <v>152</v>
      </c>
    </row>
    <row r="241" spans="1:7" ht="31.5" customHeight="1">
      <c r="A241" s="174" t="s">
        <v>1327</v>
      </c>
      <c r="B241" s="181" t="s">
        <v>1214</v>
      </c>
      <c r="C241" s="251"/>
      <c r="D241" s="209"/>
      <c r="E241" s="253">
        <v>22031</v>
      </c>
      <c r="F241" s="167" t="s">
        <v>728</v>
      </c>
      <c r="G241" s="177">
        <v>209</v>
      </c>
    </row>
    <row r="242" spans="1:7" ht="31.5" customHeight="1">
      <c r="A242" s="169" t="s">
        <v>1328</v>
      </c>
      <c r="B242" s="182" t="s">
        <v>630</v>
      </c>
      <c r="C242" s="251">
        <v>7200</v>
      </c>
      <c r="D242" s="267" t="s">
        <v>916</v>
      </c>
      <c r="E242" s="253">
        <v>6707</v>
      </c>
      <c r="F242" s="176" t="s">
        <v>283</v>
      </c>
      <c r="G242" s="168" t="s">
        <v>286</v>
      </c>
    </row>
    <row r="243" spans="1:7" ht="31.5">
      <c r="A243" s="169" t="s">
        <v>1329</v>
      </c>
      <c r="B243" s="182" t="s">
        <v>1215</v>
      </c>
      <c r="C243" s="251">
        <v>5172</v>
      </c>
      <c r="D243" s="267" t="s">
        <v>916</v>
      </c>
      <c r="E243" s="253">
        <v>4436</v>
      </c>
      <c r="F243" s="176" t="s">
        <v>216</v>
      </c>
      <c r="G243" s="168" t="s">
        <v>784</v>
      </c>
    </row>
    <row r="244" spans="1:7" ht="31.5" customHeight="1">
      <c r="A244" s="169" t="s">
        <v>1102</v>
      </c>
      <c r="B244" s="182" t="s">
        <v>453</v>
      </c>
      <c r="C244" s="251"/>
      <c r="D244" s="267"/>
      <c r="E244" s="253">
        <v>9362</v>
      </c>
      <c r="F244" s="176" t="s">
        <v>230</v>
      </c>
      <c r="G244" s="168">
        <v>181</v>
      </c>
    </row>
    <row r="245" spans="1:7" ht="31.5" customHeight="1">
      <c r="A245" s="169" t="s">
        <v>1330</v>
      </c>
      <c r="B245" s="182" t="s">
        <v>1216</v>
      </c>
      <c r="C245" s="251">
        <v>9316</v>
      </c>
      <c r="D245" s="267" t="s">
        <v>916</v>
      </c>
      <c r="E245" s="253">
        <v>9005</v>
      </c>
      <c r="F245" s="176" t="s">
        <v>283</v>
      </c>
      <c r="G245" s="168" t="s">
        <v>286</v>
      </c>
    </row>
    <row r="246" spans="1:7" ht="31.5" customHeight="1">
      <c r="A246" s="169" t="s">
        <v>1443</v>
      </c>
      <c r="B246" s="297" t="s">
        <v>425</v>
      </c>
      <c r="C246" s="298">
        <v>8385</v>
      </c>
      <c r="D246" s="300" t="s">
        <v>916</v>
      </c>
      <c r="E246" s="299">
        <v>7859</v>
      </c>
      <c r="F246" s="175" t="s">
        <v>216</v>
      </c>
      <c r="G246" s="302" t="s">
        <v>784</v>
      </c>
    </row>
    <row r="247" spans="1:7" ht="31.5">
      <c r="A247" s="169" t="s">
        <v>1351</v>
      </c>
      <c r="B247" s="182" t="s">
        <v>430</v>
      </c>
      <c r="C247" s="188">
        <v>12774</v>
      </c>
      <c r="D247" s="267" t="s">
        <v>916</v>
      </c>
      <c r="E247" s="186">
        <v>9277</v>
      </c>
      <c r="F247" s="176" t="s">
        <v>287</v>
      </c>
      <c r="G247" s="168" t="s">
        <v>938</v>
      </c>
    </row>
    <row r="248" spans="1:7" ht="31.5">
      <c r="A248" s="169" t="s">
        <v>1351</v>
      </c>
      <c r="B248" s="182" t="s">
        <v>558</v>
      </c>
      <c r="C248" s="188">
        <v>13023</v>
      </c>
      <c r="D248" s="267" t="s">
        <v>916</v>
      </c>
      <c r="E248" s="186">
        <v>10374</v>
      </c>
      <c r="F248" s="176" t="s">
        <v>288</v>
      </c>
      <c r="G248" s="168" t="s">
        <v>939</v>
      </c>
    </row>
    <row r="249" spans="1:7" ht="32.25" thickBot="1">
      <c r="A249" s="301" t="s">
        <v>1442</v>
      </c>
      <c r="B249" s="210" t="s">
        <v>431</v>
      </c>
      <c r="C249" s="276">
        <v>16222</v>
      </c>
      <c r="D249" s="277" t="s">
        <v>916</v>
      </c>
      <c r="E249" s="232">
        <v>12586</v>
      </c>
      <c r="F249" s="285" t="s">
        <v>289</v>
      </c>
      <c r="G249" s="280" t="s">
        <v>940</v>
      </c>
    </row>
    <row r="250" spans="1:7" ht="26.25" customHeight="1">
      <c r="A250" s="537" t="s">
        <v>1352</v>
      </c>
      <c r="B250" s="211" t="s">
        <v>507</v>
      </c>
      <c r="C250" s="233">
        <v>14275</v>
      </c>
      <c r="D250" s="206" t="s">
        <v>916</v>
      </c>
      <c r="E250" s="234">
        <v>15827</v>
      </c>
      <c r="F250" s="540" t="s">
        <v>610</v>
      </c>
      <c r="G250" s="286" t="s">
        <v>504</v>
      </c>
    </row>
    <row r="251" spans="1:7" ht="26.25" customHeight="1">
      <c r="A251" s="538"/>
      <c r="B251" s="173" t="s">
        <v>514</v>
      </c>
      <c r="C251" s="266">
        <v>17130</v>
      </c>
      <c r="D251" s="267" t="s">
        <v>916</v>
      </c>
      <c r="E251" s="196">
        <v>18780</v>
      </c>
      <c r="F251" s="541"/>
      <c r="G251" s="287" t="s">
        <v>505</v>
      </c>
    </row>
    <row r="252" spans="1:7" ht="26.25" customHeight="1" thickBot="1">
      <c r="A252" s="539"/>
      <c r="B252" s="207" t="s">
        <v>508</v>
      </c>
      <c r="C252" s="235">
        <v>20172</v>
      </c>
      <c r="D252" s="208" t="s">
        <v>916</v>
      </c>
      <c r="E252" s="236">
        <v>22169</v>
      </c>
      <c r="F252" s="542"/>
      <c r="G252" s="288" t="s">
        <v>509</v>
      </c>
    </row>
    <row r="253" spans="1:7" ht="30.75" customHeight="1">
      <c r="A253" s="537" t="s">
        <v>1353</v>
      </c>
      <c r="B253" s="211" t="s">
        <v>507</v>
      </c>
      <c r="C253" s="233">
        <v>12774</v>
      </c>
      <c r="D253" s="206" t="s">
        <v>916</v>
      </c>
      <c r="E253" s="234">
        <v>14047</v>
      </c>
      <c r="F253" s="540" t="s">
        <v>610</v>
      </c>
      <c r="G253" s="289" t="s">
        <v>504</v>
      </c>
    </row>
    <row r="254" spans="1:7" ht="30.75" customHeight="1">
      <c r="A254" s="538"/>
      <c r="B254" s="173" t="s">
        <v>514</v>
      </c>
      <c r="C254" s="266">
        <v>15064</v>
      </c>
      <c r="D254" s="267" t="s">
        <v>916</v>
      </c>
      <c r="E254" s="196">
        <v>16435</v>
      </c>
      <c r="F254" s="541"/>
      <c r="G254" s="167" t="s">
        <v>505</v>
      </c>
    </row>
    <row r="255" spans="1:7" ht="31.5" customHeight="1" thickBot="1">
      <c r="A255" s="539"/>
      <c r="B255" s="207" t="s">
        <v>508</v>
      </c>
      <c r="C255" s="235">
        <v>17542</v>
      </c>
      <c r="D255" s="208" t="s">
        <v>916</v>
      </c>
      <c r="E255" s="236">
        <v>19264</v>
      </c>
      <c r="F255" s="542"/>
      <c r="G255" s="290" t="s">
        <v>506</v>
      </c>
    </row>
    <row r="256" spans="1:7" ht="31.5" customHeight="1">
      <c r="A256" s="169" t="s">
        <v>559</v>
      </c>
      <c r="B256" s="190" t="s">
        <v>1016</v>
      </c>
      <c r="C256" s="256"/>
      <c r="D256" s="257"/>
      <c r="E256" s="196">
        <v>3905</v>
      </c>
      <c r="F256" s="291" t="s">
        <v>131</v>
      </c>
      <c r="G256" s="168">
        <v>33</v>
      </c>
    </row>
    <row r="257" spans="1:7" ht="31.5" customHeight="1">
      <c r="A257" s="195" t="s">
        <v>15</v>
      </c>
      <c r="B257" s="181" t="s">
        <v>1034</v>
      </c>
      <c r="C257" s="246"/>
      <c r="D257" s="247"/>
      <c r="E257" s="196">
        <v>14245</v>
      </c>
      <c r="F257" s="292" t="s">
        <v>220</v>
      </c>
      <c r="G257" s="168">
        <v>132</v>
      </c>
    </row>
    <row r="258" spans="1:7" ht="31.5" customHeight="1">
      <c r="A258" s="169" t="s">
        <v>560</v>
      </c>
      <c r="B258" s="190" t="s">
        <v>1018</v>
      </c>
      <c r="C258" s="219"/>
      <c r="D258" s="203"/>
      <c r="E258" s="196">
        <v>6206</v>
      </c>
      <c r="F258" s="167" t="s">
        <v>220</v>
      </c>
      <c r="G258" s="167">
        <v>90</v>
      </c>
    </row>
    <row r="259" spans="1:7" ht="31.5" customHeight="1" thickBot="1">
      <c r="A259" s="270" t="s">
        <v>977</v>
      </c>
      <c r="B259" s="184" t="s">
        <v>978</v>
      </c>
      <c r="C259" s="260"/>
      <c r="D259" s="261"/>
      <c r="E259" s="262">
        <v>1762</v>
      </c>
      <c r="F259" s="259" t="s">
        <v>102</v>
      </c>
      <c r="G259" s="189">
        <v>37</v>
      </c>
    </row>
    <row r="260" spans="1:7" ht="15.75" customHeight="1">
      <c r="A260" s="537" t="s">
        <v>1331</v>
      </c>
      <c r="B260" s="211" t="s">
        <v>507</v>
      </c>
      <c r="C260" s="229">
        <v>15296</v>
      </c>
      <c r="D260" s="212" t="s">
        <v>916</v>
      </c>
      <c r="E260" s="237">
        <v>16090</v>
      </c>
      <c r="F260" s="540" t="s">
        <v>609</v>
      </c>
      <c r="G260" s="293" t="s">
        <v>510</v>
      </c>
    </row>
    <row r="261" spans="1:7" ht="15.75" customHeight="1">
      <c r="A261" s="538"/>
      <c r="B261" s="173" t="s">
        <v>514</v>
      </c>
      <c r="C261" s="271">
        <v>17812</v>
      </c>
      <c r="D261" s="267" t="s">
        <v>916</v>
      </c>
      <c r="E261" s="273">
        <v>19069</v>
      </c>
      <c r="F261" s="541"/>
      <c r="G261" s="294" t="s">
        <v>511</v>
      </c>
    </row>
    <row r="262" spans="1:7" ht="15.75" customHeight="1" thickBot="1">
      <c r="A262" s="539"/>
      <c r="B262" s="207" t="s">
        <v>508</v>
      </c>
      <c r="C262" s="238">
        <v>20377</v>
      </c>
      <c r="D262" s="213" t="s">
        <v>916</v>
      </c>
      <c r="E262" s="239">
        <v>22026</v>
      </c>
      <c r="F262" s="542"/>
      <c r="G262" s="295" t="s">
        <v>512</v>
      </c>
    </row>
    <row r="263" spans="1:7" ht="15.75" customHeight="1">
      <c r="A263" s="537" t="s">
        <v>1355</v>
      </c>
      <c r="B263" s="211" t="s">
        <v>507</v>
      </c>
      <c r="C263" s="229">
        <v>16171</v>
      </c>
      <c r="D263" s="212" t="s">
        <v>916</v>
      </c>
      <c r="E263" s="237">
        <v>17033</v>
      </c>
      <c r="F263" s="540" t="s">
        <v>609</v>
      </c>
      <c r="G263" s="293" t="s">
        <v>510</v>
      </c>
    </row>
    <row r="264" spans="1:7" ht="15.75" customHeight="1">
      <c r="A264" s="538"/>
      <c r="B264" s="173" t="s">
        <v>514</v>
      </c>
      <c r="C264" s="271">
        <v>18828</v>
      </c>
      <c r="D264" s="267" t="s">
        <v>916</v>
      </c>
      <c r="E264" s="273">
        <v>20156</v>
      </c>
      <c r="F264" s="541"/>
      <c r="G264" s="294" t="s">
        <v>513</v>
      </c>
    </row>
    <row r="265" spans="1:7" ht="15.75" customHeight="1" thickBot="1">
      <c r="A265" s="539"/>
      <c r="B265" s="207" t="s">
        <v>508</v>
      </c>
      <c r="C265" s="238">
        <v>21535</v>
      </c>
      <c r="D265" s="213" t="s">
        <v>916</v>
      </c>
      <c r="E265" s="239">
        <v>23236</v>
      </c>
      <c r="F265" s="542"/>
      <c r="G265" s="295" t="s">
        <v>512</v>
      </c>
    </row>
    <row r="266" spans="1:7" ht="15.75" customHeight="1">
      <c r="A266" s="537" t="s">
        <v>1354</v>
      </c>
      <c r="B266" s="211" t="s">
        <v>507</v>
      </c>
      <c r="C266" s="229">
        <v>14329</v>
      </c>
      <c r="D266" s="277" t="s">
        <v>916</v>
      </c>
      <c r="E266" s="237">
        <v>15965</v>
      </c>
      <c r="F266" s="540" t="s">
        <v>609</v>
      </c>
      <c r="G266" s="293" t="s">
        <v>510</v>
      </c>
    </row>
    <row r="267" spans="1:7" ht="15.75" customHeight="1">
      <c r="A267" s="538"/>
      <c r="B267" s="173" t="s">
        <v>514</v>
      </c>
      <c r="C267" s="266">
        <v>17352</v>
      </c>
      <c r="D267" s="267" t="s">
        <v>916</v>
      </c>
      <c r="E267" s="268">
        <v>19159</v>
      </c>
      <c r="F267" s="541"/>
      <c r="G267" s="296" t="s">
        <v>511</v>
      </c>
    </row>
    <row r="268" spans="1:7" ht="15.75" customHeight="1" thickBot="1">
      <c r="A268" s="539"/>
      <c r="B268" s="173" t="s">
        <v>508</v>
      </c>
      <c r="C268" s="240">
        <v>20522</v>
      </c>
      <c r="D268" s="213" t="s">
        <v>916</v>
      </c>
      <c r="E268" s="241">
        <v>22586</v>
      </c>
      <c r="F268" s="542"/>
      <c r="G268" s="290" t="s">
        <v>515</v>
      </c>
    </row>
    <row r="269" spans="1:7" ht="15.75" customHeight="1">
      <c r="A269" s="537" t="s">
        <v>1332</v>
      </c>
      <c r="B269" s="211" t="s">
        <v>507</v>
      </c>
      <c r="C269" s="229">
        <v>13157</v>
      </c>
      <c r="D269" s="206" t="s">
        <v>916</v>
      </c>
      <c r="E269" s="237">
        <v>14450</v>
      </c>
      <c r="F269" s="546" t="s">
        <v>610</v>
      </c>
      <c r="G269" s="293" t="s">
        <v>504</v>
      </c>
    </row>
    <row r="270" spans="1:7" ht="15.75" customHeight="1">
      <c r="A270" s="538"/>
      <c r="B270" s="173" t="s">
        <v>514</v>
      </c>
      <c r="C270" s="271">
        <v>15489</v>
      </c>
      <c r="D270" s="272" t="s">
        <v>916</v>
      </c>
      <c r="E270" s="273">
        <v>16877</v>
      </c>
      <c r="F270" s="547"/>
      <c r="G270" s="294" t="s">
        <v>505</v>
      </c>
    </row>
    <row r="271" spans="1:7" ht="15.75" customHeight="1" thickBot="1">
      <c r="A271" s="539"/>
      <c r="B271" s="207" t="s">
        <v>508</v>
      </c>
      <c r="C271" s="238">
        <v>18014</v>
      </c>
      <c r="D271" s="208" t="s">
        <v>916</v>
      </c>
      <c r="E271" s="239">
        <v>19747</v>
      </c>
      <c r="F271" s="548"/>
      <c r="G271" s="295" t="s">
        <v>506</v>
      </c>
    </row>
    <row r="272" spans="1:7" ht="31.5" customHeight="1">
      <c r="A272" s="174" t="s">
        <v>589</v>
      </c>
      <c r="B272" s="190" t="s">
        <v>635</v>
      </c>
      <c r="C272" s="249"/>
      <c r="D272" s="203"/>
      <c r="E272" s="262">
        <v>2248</v>
      </c>
      <c r="F272" s="167" t="s">
        <v>102</v>
      </c>
      <c r="G272" s="168">
        <v>26</v>
      </c>
    </row>
    <row r="273" spans="1:7" ht="31.5" customHeight="1">
      <c r="A273" s="174" t="s">
        <v>590</v>
      </c>
      <c r="B273" s="190" t="s">
        <v>637</v>
      </c>
      <c r="C273" s="249"/>
      <c r="D273" s="242"/>
      <c r="E273" s="262">
        <v>3010</v>
      </c>
      <c r="F273" s="167" t="s">
        <v>102</v>
      </c>
      <c r="G273" s="168">
        <v>34</v>
      </c>
    </row>
    <row r="274" spans="1:7" ht="31.5" customHeight="1">
      <c r="A274" s="174" t="s">
        <v>591</v>
      </c>
      <c r="B274" s="190" t="s">
        <v>639</v>
      </c>
      <c r="C274" s="249"/>
      <c r="D274" s="203"/>
      <c r="E274" s="262">
        <v>3700</v>
      </c>
      <c r="F274" s="167" t="s">
        <v>102</v>
      </c>
      <c r="G274" s="168">
        <v>42</v>
      </c>
    </row>
    <row r="275" spans="1:7" ht="31.5" customHeight="1">
      <c r="A275" s="169" t="s">
        <v>592</v>
      </c>
      <c r="B275" s="190" t="s">
        <v>641</v>
      </c>
      <c r="C275" s="249"/>
      <c r="D275" s="203"/>
      <c r="E275" s="262">
        <v>4415</v>
      </c>
      <c r="F275" s="167" t="s">
        <v>102</v>
      </c>
      <c r="G275" s="168">
        <v>49</v>
      </c>
    </row>
    <row r="276" spans="1:7" ht="31.5" customHeight="1">
      <c r="A276" s="169" t="s">
        <v>600</v>
      </c>
      <c r="B276" s="274" t="s">
        <v>1232</v>
      </c>
      <c r="C276" s="249">
        <v>3292</v>
      </c>
      <c r="D276" s="267" t="s">
        <v>916</v>
      </c>
      <c r="E276" s="250">
        <v>4623</v>
      </c>
      <c r="F276" s="167" t="s">
        <v>1407</v>
      </c>
      <c r="G276" s="168" t="s">
        <v>733</v>
      </c>
    </row>
    <row r="277" spans="1:7" ht="31.5" customHeight="1">
      <c r="A277" s="169" t="s">
        <v>1103</v>
      </c>
      <c r="B277" s="181" t="s">
        <v>1217</v>
      </c>
      <c r="C277" s="249"/>
      <c r="D277" s="267"/>
      <c r="E277" s="262">
        <v>4180</v>
      </c>
      <c r="F277" s="167" t="s">
        <v>622</v>
      </c>
      <c r="G277" s="168">
        <v>60</v>
      </c>
    </row>
    <row r="278" spans="1:7" ht="31.5" customHeight="1">
      <c r="A278" s="169" t="s">
        <v>1105</v>
      </c>
      <c r="B278" s="181" t="s">
        <v>1104</v>
      </c>
      <c r="C278" s="249"/>
      <c r="D278" s="267"/>
      <c r="E278" s="262">
        <v>8887</v>
      </c>
      <c r="F278" s="167" t="s">
        <v>105</v>
      </c>
      <c r="G278" s="168">
        <v>92</v>
      </c>
    </row>
    <row r="279" spans="1:7" ht="31.5" customHeight="1">
      <c r="A279" s="169" t="s">
        <v>1514</v>
      </c>
      <c r="B279" s="181" t="s">
        <v>1106</v>
      </c>
      <c r="C279" s="249"/>
      <c r="D279" s="267"/>
      <c r="E279" s="262">
        <v>8812</v>
      </c>
      <c r="F279" s="167" t="s">
        <v>230</v>
      </c>
      <c r="G279" s="168">
        <v>100</v>
      </c>
    </row>
    <row r="280" spans="1:7" ht="31.5">
      <c r="A280" s="169" t="s">
        <v>1333</v>
      </c>
      <c r="B280" s="181" t="s">
        <v>1107</v>
      </c>
      <c r="C280" s="249"/>
      <c r="D280" s="267"/>
      <c r="E280" s="262">
        <v>7116</v>
      </c>
      <c r="F280" s="167" t="s">
        <v>220</v>
      </c>
      <c r="G280" s="168">
        <v>82</v>
      </c>
    </row>
    <row r="281" spans="1:7" ht="78.75" customHeight="1">
      <c r="A281" s="174" t="s">
        <v>602</v>
      </c>
      <c r="B281" s="181" t="s">
        <v>455</v>
      </c>
      <c r="C281" s="249">
        <v>4260</v>
      </c>
      <c r="D281" s="203" t="s">
        <v>916</v>
      </c>
      <c r="E281" s="262">
        <v>5002</v>
      </c>
      <c r="F281" s="167" t="s">
        <v>105</v>
      </c>
      <c r="G281" s="168">
        <v>59</v>
      </c>
    </row>
    <row r="282" spans="1:7" ht="31.5">
      <c r="A282" s="195" t="s">
        <v>593</v>
      </c>
      <c r="B282" s="181" t="s">
        <v>375</v>
      </c>
      <c r="C282" s="249"/>
      <c r="D282" s="203"/>
      <c r="E282" s="262">
        <v>1300</v>
      </c>
      <c r="F282" s="176" t="s">
        <v>1408</v>
      </c>
      <c r="G282" s="168">
        <v>12</v>
      </c>
    </row>
    <row r="283" spans="1:7" ht="47.25" customHeight="1">
      <c r="A283" s="174" t="s">
        <v>1334</v>
      </c>
      <c r="B283" s="181" t="s">
        <v>523</v>
      </c>
      <c r="C283" s="249"/>
      <c r="D283" s="203"/>
      <c r="E283" s="262">
        <v>5775</v>
      </c>
      <c r="F283" s="167" t="s">
        <v>1409</v>
      </c>
      <c r="G283" s="168">
        <v>75</v>
      </c>
    </row>
    <row r="284" spans="1:7" ht="31.5" customHeight="1">
      <c r="A284" s="169" t="s">
        <v>640</v>
      </c>
      <c r="B284" s="182" t="s">
        <v>400</v>
      </c>
      <c r="C284" s="249"/>
      <c r="D284" s="203"/>
      <c r="E284" s="262">
        <v>3457</v>
      </c>
      <c r="F284" s="167" t="s">
        <v>563</v>
      </c>
      <c r="G284" s="168">
        <v>56</v>
      </c>
    </row>
    <row r="285" spans="1:7" ht="31.5" customHeight="1">
      <c r="A285" s="169" t="s">
        <v>524</v>
      </c>
      <c r="B285" s="181" t="s">
        <v>401</v>
      </c>
      <c r="C285" s="249"/>
      <c r="D285" s="203"/>
      <c r="E285" s="262">
        <v>5004</v>
      </c>
      <c r="F285" s="167" t="s">
        <v>563</v>
      </c>
      <c r="G285" s="168">
        <v>77</v>
      </c>
    </row>
    <row r="286" spans="1:7" ht="31.5" customHeight="1">
      <c r="A286" s="528" t="s">
        <v>1365</v>
      </c>
      <c r="B286" s="529"/>
      <c r="C286" s="549"/>
      <c r="D286" s="549"/>
      <c r="E286" s="549"/>
      <c r="F286" s="529"/>
      <c r="G286" s="531"/>
    </row>
    <row r="287" spans="1:11" ht="31.5" customHeight="1">
      <c r="A287" s="169" t="s">
        <v>550</v>
      </c>
      <c r="B287" s="190" t="s">
        <v>746</v>
      </c>
      <c r="C287" s="219"/>
      <c r="D287" s="203"/>
      <c r="E287" s="253">
        <v>1223</v>
      </c>
      <c r="F287" s="292" t="s">
        <v>102</v>
      </c>
      <c r="G287" s="168">
        <v>14</v>
      </c>
      <c r="H287" s="178">
        <v>1013</v>
      </c>
      <c r="K287" s="179"/>
    </row>
    <row r="288" spans="1:11" ht="31.5" customHeight="1">
      <c r="A288" s="169" t="s">
        <v>551</v>
      </c>
      <c r="B288" s="190" t="s">
        <v>136</v>
      </c>
      <c r="C288" s="219"/>
      <c r="D288" s="203"/>
      <c r="E288" s="253">
        <v>2538</v>
      </c>
      <c r="F288" s="292" t="s">
        <v>102</v>
      </c>
      <c r="G288" s="168">
        <v>23</v>
      </c>
      <c r="H288" s="178">
        <v>1970</v>
      </c>
      <c r="K288" s="179"/>
    </row>
    <row r="289" spans="1:11" ht="31.5" customHeight="1">
      <c r="A289" s="169" t="s">
        <v>552</v>
      </c>
      <c r="B289" s="190" t="s">
        <v>1218</v>
      </c>
      <c r="C289" s="219"/>
      <c r="D289" s="203"/>
      <c r="E289" s="253">
        <v>2783</v>
      </c>
      <c r="F289" s="292" t="s">
        <v>131</v>
      </c>
      <c r="G289" s="168">
        <v>24</v>
      </c>
      <c r="K289" s="179"/>
    </row>
    <row r="290" spans="1:11" ht="31.5" customHeight="1">
      <c r="A290" s="214" t="s">
        <v>553</v>
      </c>
      <c r="B290" s="181" t="s">
        <v>145</v>
      </c>
      <c r="C290" s="243"/>
      <c r="D290" s="227"/>
      <c r="E290" s="253">
        <v>5433</v>
      </c>
      <c r="F290" s="167" t="s">
        <v>146</v>
      </c>
      <c r="G290" s="168">
        <v>59</v>
      </c>
      <c r="K290" s="179"/>
    </row>
    <row r="291" spans="1:11" ht="31.5" customHeight="1">
      <c r="A291" s="169" t="s">
        <v>554</v>
      </c>
      <c r="B291" s="190" t="s">
        <v>748</v>
      </c>
      <c r="C291" s="219"/>
      <c r="D291" s="203"/>
      <c r="E291" s="253">
        <v>2707</v>
      </c>
      <c r="F291" s="292" t="s">
        <v>102</v>
      </c>
      <c r="G291" s="168">
        <v>28</v>
      </c>
      <c r="K291" s="179"/>
    </row>
    <row r="292" spans="1:11" ht="31.5" customHeight="1">
      <c r="A292" s="169" t="s">
        <v>555</v>
      </c>
      <c r="B292" s="190" t="s">
        <v>745</v>
      </c>
      <c r="C292" s="242"/>
      <c r="D292" s="242"/>
      <c r="E292" s="253">
        <v>4233</v>
      </c>
      <c r="F292" s="292" t="s">
        <v>146</v>
      </c>
      <c r="G292" s="168">
        <v>48</v>
      </c>
      <c r="K292" s="179"/>
    </row>
    <row r="293" spans="1:11" ht="31.5" customHeight="1">
      <c r="A293" s="169" t="s">
        <v>556</v>
      </c>
      <c r="B293" s="190" t="s">
        <v>1219</v>
      </c>
      <c r="C293" s="219"/>
      <c r="D293" s="203"/>
      <c r="E293" s="253">
        <v>3124</v>
      </c>
      <c r="F293" s="292" t="s">
        <v>102</v>
      </c>
      <c r="G293" s="168">
        <v>25</v>
      </c>
      <c r="K293" s="179"/>
    </row>
    <row r="294" spans="1:11" ht="31.5" customHeight="1">
      <c r="A294" s="169" t="s">
        <v>1358</v>
      </c>
      <c r="B294" s="190" t="s">
        <v>133</v>
      </c>
      <c r="C294" s="219"/>
      <c r="D294" s="203"/>
      <c r="E294" s="253">
        <v>2204</v>
      </c>
      <c r="F294" s="292" t="s">
        <v>102</v>
      </c>
      <c r="G294" s="168">
        <v>22</v>
      </c>
      <c r="K294" s="179"/>
    </row>
    <row r="295" spans="1:11" ht="31.5" customHeight="1">
      <c r="A295" s="169" t="s">
        <v>557</v>
      </c>
      <c r="B295" s="190" t="s">
        <v>141</v>
      </c>
      <c r="C295" s="203"/>
      <c r="D295" s="203"/>
      <c r="E295" s="253">
        <v>1311</v>
      </c>
      <c r="F295" s="292" t="s">
        <v>102</v>
      </c>
      <c r="G295" s="168">
        <v>13</v>
      </c>
      <c r="K295" s="179"/>
    </row>
    <row r="296" spans="1:11" ht="31.5" customHeight="1">
      <c r="A296" s="169" t="s">
        <v>1357</v>
      </c>
      <c r="B296" s="190" t="s">
        <v>390</v>
      </c>
      <c r="C296" s="219"/>
      <c r="D296" s="203"/>
      <c r="E296" s="253">
        <v>1972</v>
      </c>
      <c r="F296" s="292" t="s">
        <v>102</v>
      </c>
      <c r="G296" s="168">
        <v>21</v>
      </c>
      <c r="H296" s="178">
        <v>1465</v>
      </c>
      <c r="K296" s="179"/>
    </row>
    <row r="297" spans="1:11" ht="31.5" customHeight="1">
      <c r="A297" s="169" t="s">
        <v>1356</v>
      </c>
      <c r="B297" s="190" t="s">
        <v>389</v>
      </c>
      <c r="C297" s="219"/>
      <c r="D297" s="203"/>
      <c r="E297" s="253">
        <v>1699</v>
      </c>
      <c r="F297" s="292" t="s">
        <v>102</v>
      </c>
      <c r="G297" s="168">
        <v>19</v>
      </c>
      <c r="K297" s="179"/>
    </row>
    <row r="298" spans="1:7" ht="31.5" customHeight="1">
      <c r="A298" s="169" t="s">
        <v>1108</v>
      </c>
      <c r="B298" s="181" t="s">
        <v>407</v>
      </c>
      <c r="C298" s="251"/>
      <c r="D298" s="252"/>
      <c r="E298" s="253">
        <v>784</v>
      </c>
      <c r="F298" s="167" t="s">
        <v>102</v>
      </c>
      <c r="G298" s="168">
        <v>21</v>
      </c>
    </row>
    <row r="299" spans="1:7" ht="31.5" customHeight="1">
      <c r="A299" s="169" t="s">
        <v>1109</v>
      </c>
      <c r="B299" s="181" t="s">
        <v>1220</v>
      </c>
      <c r="C299" s="219"/>
      <c r="D299" s="203"/>
      <c r="E299" s="253">
        <v>1477</v>
      </c>
      <c r="F299" s="167" t="s">
        <v>102</v>
      </c>
      <c r="G299" s="168">
        <v>17</v>
      </c>
    </row>
    <row r="300" spans="1:7" ht="31.5" customHeight="1">
      <c r="A300" s="169" t="s">
        <v>1110</v>
      </c>
      <c r="B300" s="181" t="s">
        <v>1220</v>
      </c>
      <c r="C300" s="219"/>
      <c r="D300" s="203"/>
      <c r="E300" s="253">
        <v>1553</v>
      </c>
      <c r="F300" s="167" t="s">
        <v>102</v>
      </c>
      <c r="G300" s="168">
        <v>17</v>
      </c>
    </row>
    <row r="301" spans="1:7" ht="31.5" customHeight="1">
      <c r="A301" s="169" t="s">
        <v>1111</v>
      </c>
      <c r="B301" s="181" t="s">
        <v>118</v>
      </c>
      <c r="C301" s="219"/>
      <c r="D301" s="203"/>
      <c r="E301" s="253">
        <v>2910</v>
      </c>
      <c r="F301" s="167" t="s">
        <v>102</v>
      </c>
      <c r="G301" s="168">
        <v>21</v>
      </c>
    </row>
    <row r="302" spans="1:7" ht="31.5" customHeight="1">
      <c r="A302" s="169" t="s">
        <v>1359</v>
      </c>
      <c r="B302" s="181" t="s">
        <v>121</v>
      </c>
      <c r="C302" s="219"/>
      <c r="D302" s="203"/>
      <c r="E302" s="253">
        <v>2163</v>
      </c>
      <c r="F302" s="167" t="s">
        <v>146</v>
      </c>
      <c r="G302" s="168">
        <v>15</v>
      </c>
    </row>
    <row r="303" spans="1:7" ht="31.5" customHeight="1">
      <c r="A303" s="169" t="s">
        <v>1112</v>
      </c>
      <c r="B303" s="181" t="s">
        <v>980</v>
      </c>
      <c r="C303" s="251"/>
      <c r="D303" s="252"/>
      <c r="E303" s="253">
        <v>735</v>
      </c>
      <c r="F303" s="167" t="s">
        <v>102</v>
      </c>
      <c r="G303" s="168">
        <v>17</v>
      </c>
    </row>
    <row r="304" spans="1:7" ht="31.5" customHeight="1">
      <c r="A304" s="169" t="s">
        <v>1113</v>
      </c>
      <c r="B304" s="181" t="s">
        <v>1221</v>
      </c>
      <c r="C304" s="251"/>
      <c r="D304" s="252"/>
      <c r="E304" s="253">
        <v>1187</v>
      </c>
      <c r="F304" s="167" t="s">
        <v>102</v>
      </c>
      <c r="G304" s="168">
        <v>13</v>
      </c>
    </row>
    <row r="305" spans="1:7" ht="31.5" customHeight="1">
      <c r="A305" s="169" t="s">
        <v>561</v>
      </c>
      <c r="B305" s="181" t="s">
        <v>1222</v>
      </c>
      <c r="C305" s="251"/>
      <c r="D305" s="252"/>
      <c r="E305" s="253">
        <v>3177</v>
      </c>
      <c r="F305" s="167" t="s">
        <v>146</v>
      </c>
      <c r="G305" s="168">
        <v>53</v>
      </c>
    </row>
    <row r="306" spans="1:7" ht="31.5" customHeight="1">
      <c r="A306" s="169" t="s">
        <v>1114</v>
      </c>
      <c r="B306" s="181" t="s">
        <v>1221</v>
      </c>
      <c r="C306" s="244"/>
      <c r="D306" s="215"/>
      <c r="E306" s="253">
        <v>4094</v>
      </c>
      <c r="F306" s="167" t="s">
        <v>102</v>
      </c>
      <c r="G306" s="168">
        <v>14</v>
      </c>
    </row>
    <row r="307" spans="1:7" ht="31.5" customHeight="1">
      <c r="A307" s="169" t="s">
        <v>1115</v>
      </c>
      <c r="B307" s="181" t="s">
        <v>982</v>
      </c>
      <c r="C307" s="251"/>
      <c r="D307" s="252"/>
      <c r="E307" s="253">
        <v>1395</v>
      </c>
      <c r="F307" s="167" t="s">
        <v>102</v>
      </c>
      <c r="G307" s="168">
        <v>24</v>
      </c>
    </row>
    <row r="308" spans="1:7" ht="31.5" customHeight="1">
      <c r="A308" s="270" t="s">
        <v>729</v>
      </c>
      <c r="B308" s="184" t="s">
        <v>406</v>
      </c>
      <c r="C308" s="271"/>
      <c r="D308" s="272"/>
      <c r="E308" s="253">
        <v>1921</v>
      </c>
      <c r="F308" s="259" t="s">
        <v>102</v>
      </c>
      <c r="G308" s="189">
        <v>28</v>
      </c>
    </row>
    <row r="309" spans="1:7" ht="31.5">
      <c r="A309" s="169" t="s">
        <v>1116</v>
      </c>
      <c r="B309" s="181" t="s">
        <v>274</v>
      </c>
      <c r="C309" s="266">
        <v>847</v>
      </c>
      <c r="D309" s="267" t="s">
        <v>916</v>
      </c>
      <c r="E309" s="253">
        <v>463</v>
      </c>
      <c r="F309" s="167" t="s">
        <v>102</v>
      </c>
      <c r="G309" s="166" t="s">
        <v>614</v>
      </c>
    </row>
    <row r="310" spans="1:7" ht="31.5" customHeight="1">
      <c r="A310" s="169" t="s">
        <v>1335</v>
      </c>
      <c r="B310" s="181" t="s">
        <v>902</v>
      </c>
      <c r="C310" s="266">
        <v>1604</v>
      </c>
      <c r="D310" s="267" t="s">
        <v>916</v>
      </c>
      <c r="E310" s="253">
        <v>1783</v>
      </c>
      <c r="F310" s="167" t="s">
        <v>110</v>
      </c>
      <c r="G310" s="166" t="s">
        <v>615</v>
      </c>
    </row>
    <row r="311" spans="1:7" ht="31.5" customHeight="1">
      <c r="A311" s="169" t="s">
        <v>1336</v>
      </c>
      <c r="B311" s="184" t="s">
        <v>1439</v>
      </c>
      <c r="C311" s="271"/>
      <c r="D311" s="272"/>
      <c r="E311" s="253">
        <v>913</v>
      </c>
      <c r="F311" s="167" t="s">
        <v>102</v>
      </c>
      <c r="G311" s="189">
        <v>3</v>
      </c>
    </row>
    <row r="312" spans="1:7" ht="31.5" customHeight="1">
      <c r="A312" s="169" t="s">
        <v>214</v>
      </c>
      <c r="B312" s="181" t="s">
        <v>1223</v>
      </c>
      <c r="C312" s="266"/>
      <c r="D312" s="267"/>
      <c r="E312" s="253">
        <v>1927</v>
      </c>
      <c r="F312" s="167" t="s">
        <v>146</v>
      </c>
      <c r="G312" s="167">
        <v>28</v>
      </c>
    </row>
    <row r="313" spans="1:7" ht="31.5" customHeight="1">
      <c r="A313" s="169" t="s">
        <v>735</v>
      </c>
      <c r="B313" s="181" t="s">
        <v>1224</v>
      </c>
      <c r="C313" s="266"/>
      <c r="D313" s="267"/>
      <c r="E313" s="253">
        <v>533</v>
      </c>
      <c r="F313" s="167" t="s">
        <v>102</v>
      </c>
      <c r="G313" s="168">
        <v>9</v>
      </c>
    </row>
    <row r="314" spans="1:7" ht="31.5" customHeight="1">
      <c r="A314" s="169" t="s">
        <v>736</v>
      </c>
      <c r="B314" s="181" t="s">
        <v>966</v>
      </c>
      <c r="C314" s="266"/>
      <c r="D314" s="267"/>
      <c r="E314" s="253">
        <v>500</v>
      </c>
      <c r="F314" s="167" t="s">
        <v>102</v>
      </c>
      <c r="G314" s="168">
        <v>6</v>
      </c>
    </row>
    <row r="315" spans="1:7" ht="31.5" customHeight="1">
      <c r="A315" s="169" t="s">
        <v>737</v>
      </c>
      <c r="B315" s="181" t="s">
        <v>967</v>
      </c>
      <c r="C315" s="266"/>
      <c r="D315" s="267"/>
      <c r="E315" s="253">
        <v>535</v>
      </c>
      <c r="F315" s="167" t="s">
        <v>102</v>
      </c>
      <c r="G315" s="168">
        <v>9</v>
      </c>
    </row>
    <row r="316" spans="1:7" ht="31.5" customHeight="1">
      <c r="A316" s="169" t="s">
        <v>738</v>
      </c>
      <c r="B316" s="181" t="s">
        <v>968</v>
      </c>
      <c r="C316" s="266"/>
      <c r="D316" s="267"/>
      <c r="E316" s="253">
        <v>397</v>
      </c>
      <c r="F316" s="167" t="s">
        <v>102</v>
      </c>
      <c r="G316" s="168">
        <v>7</v>
      </c>
    </row>
    <row r="317" spans="1:7" ht="31.5" customHeight="1">
      <c r="A317" s="169" t="s">
        <v>739</v>
      </c>
      <c r="B317" s="181" t="s">
        <v>970</v>
      </c>
      <c r="C317" s="266"/>
      <c r="D317" s="267"/>
      <c r="E317" s="253">
        <v>330</v>
      </c>
      <c r="F317" s="167" t="s">
        <v>102</v>
      </c>
      <c r="G317" s="168">
        <v>6</v>
      </c>
    </row>
    <row r="318" spans="1:7" ht="31.5" customHeight="1">
      <c r="A318" s="169" t="s">
        <v>740</v>
      </c>
      <c r="B318" s="181" t="s">
        <v>374</v>
      </c>
      <c r="C318" s="266"/>
      <c r="D318" s="267"/>
      <c r="E318" s="253">
        <v>399</v>
      </c>
      <c r="F318" s="167" t="s">
        <v>102</v>
      </c>
      <c r="G318" s="168">
        <v>7</v>
      </c>
    </row>
  </sheetData>
  <sheetProtection/>
  <mergeCells count="90">
    <mergeCell ref="C206:E206"/>
    <mergeCell ref="A185:G185"/>
    <mergeCell ref="C61:E61"/>
    <mergeCell ref="C190:E190"/>
    <mergeCell ref="C204:E204"/>
    <mergeCell ref="C112:E112"/>
    <mergeCell ref="A136:G136"/>
    <mergeCell ref="C156:E156"/>
    <mergeCell ref="C157:E157"/>
    <mergeCell ref="C154:E154"/>
    <mergeCell ref="C41:E41"/>
    <mergeCell ref="C47:E47"/>
    <mergeCell ref="C42:E42"/>
    <mergeCell ref="C60:E60"/>
    <mergeCell ref="C203:E203"/>
    <mergeCell ref="A163:G163"/>
    <mergeCell ref="F149:F150"/>
    <mergeCell ref="C119:E119"/>
    <mergeCell ref="C118:E118"/>
    <mergeCell ref="C68:E68"/>
    <mergeCell ref="C69:E69"/>
    <mergeCell ref="A108:G108"/>
    <mergeCell ref="C67:E67"/>
    <mergeCell ref="C45:E45"/>
    <mergeCell ref="C221:E221"/>
    <mergeCell ref="C222:E222"/>
    <mergeCell ref="C202:E202"/>
    <mergeCell ref="C201:E201"/>
    <mergeCell ref="A207:G207"/>
    <mergeCell ref="C143:E143"/>
    <mergeCell ref="C36:E36"/>
    <mergeCell ref="C113:E113"/>
    <mergeCell ref="A38:G38"/>
    <mergeCell ref="C43:E43"/>
    <mergeCell ref="C40:E40"/>
    <mergeCell ref="A147:A148"/>
    <mergeCell ref="F147:F148"/>
    <mergeCell ref="C148:E148"/>
    <mergeCell ref="A142:A143"/>
    <mergeCell ref="F142:F143"/>
    <mergeCell ref="A269:A271"/>
    <mergeCell ref="F269:F271"/>
    <mergeCell ref="A286:G286"/>
    <mergeCell ref="A138:G138"/>
    <mergeCell ref="C159:E159"/>
    <mergeCell ref="C161:E161"/>
    <mergeCell ref="A266:A268"/>
    <mergeCell ref="F266:F268"/>
    <mergeCell ref="A260:A262"/>
    <mergeCell ref="F260:F262"/>
    <mergeCell ref="A263:A265"/>
    <mergeCell ref="F263:F265"/>
    <mergeCell ref="A228:G228"/>
    <mergeCell ref="A250:A252"/>
    <mergeCell ref="F250:F252"/>
    <mergeCell ref="A253:A255"/>
    <mergeCell ref="F253:F255"/>
    <mergeCell ref="A235:A237"/>
    <mergeCell ref="F235:F237"/>
    <mergeCell ref="C234:E234"/>
    <mergeCell ref="C155:E155"/>
    <mergeCell ref="C141:E141"/>
    <mergeCell ref="C139:E139"/>
    <mergeCell ref="A149:A150"/>
    <mergeCell ref="C149:E149"/>
    <mergeCell ref="A10:G10"/>
    <mergeCell ref="A37:G37"/>
    <mergeCell ref="C64:E64"/>
    <mergeCell ref="C65:E65"/>
    <mergeCell ref="C66:E66"/>
    <mergeCell ref="B1:G6"/>
    <mergeCell ref="B7:G7"/>
    <mergeCell ref="A8:A9"/>
    <mergeCell ref="B8:B9"/>
    <mergeCell ref="C8:E9"/>
    <mergeCell ref="F8:F9"/>
    <mergeCell ref="G8:G9"/>
    <mergeCell ref="F171:F172"/>
    <mergeCell ref="C176:E176"/>
    <mergeCell ref="C177:E177"/>
    <mergeCell ref="C178:E178"/>
    <mergeCell ref="C164:E164"/>
    <mergeCell ref="A167:A168"/>
    <mergeCell ref="F167:F168"/>
    <mergeCell ref="C179:E179"/>
    <mergeCell ref="C181:E181"/>
    <mergeCell ref="C183:E183"/>
    <mergeCell ref="C167:E167"/>
    <mergeCell ref="A171:A172"/>
    <mergeCell ref="C171:E171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98" r:id="rId2"/>
  <rowBreaks count="14" manualBreakCount="14">
    <brk id="26" max="0" man="1"/>
    <brk id="48" max="0" man="1"/>
    <brk id="69" max="0" man="1"/>
    <brk id="81" max="0" man="1"/>
    <brk id="92" max="0" man="1"/>
    <brk id="110" max="0" man="1"/>
    <brk id="129" max="6" man="1"/>
    <brk id="158" max="6" man="1"/>
    <brk id="183" max="6" man="1"/>
    <brk id="204" max="6" man="1"/>
    <brk id="229" max="6" man="1"/>
    <brk id="258" max="6" man="1"/>
    <brk id="288" max="6" man="1"/>
    <brk id="314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1"/>
  <sheetViews>
    <sheetView tabSelected="1" view="pageBreakPreview" zoomScaleSheetLayoutView="100" workbookViewId="0" topLeftCell="A31">
      <selection activeCell="K13" sqref="K13"/>
    </sheetView>
  </sheetViews>
  <sheetFormatPr defaultColWidth="9.00390625" defaultRowHeight="12.75"/>
  <cols>
    <col min="1" max="1" width="26.875" style="163" customWidth="1"/>
    <col min="2" max="2" width="31.75390625" style="164" customWidth="1"/>
    <col min="3" max="3" width="10.75390625" style="245" bestFit="1" customWidth="1"/>
    <col min="4" max="4" width="2.625" style="245" customWidth="1"/>
    <col min="5" max="5" width="13.125" style="245" bestFit="1" customWidth="1"/>
    <col min="6" max="6" width="12.00390625" style="180" bestFit="1" customWidth="1"/>
    <col min="7" max="7" width="6.625" style="165" customWidth="1"/>
    <col min="8" max="8" width="9.125" style="178" hidden="1" customWidth="1"/>
    <col min="9" max="16384" width="9.125" style="178" customWidth="1"/>
  </cols>
  <sheetData>
    <row r="1" spans="2:7" ht="12.75" customHeight="1">
      <c r="B1" s="514" t="s">
        <v>1360</v>
      </c>
      <c r="C1" s="514"/>
      <c r="D1" s="514"/>
      <c r="E1" s="514"/>
      <c r="F1" s="514"/>
      <c r="G1" s="514"/>
    </row>
    <row r="2" spans="2:7" ht="12.75" customHeight="1">
      <c r="B2" s="514"/>
      <c r="C2" s="514"/>
      <c r="D2" s="514"/>
      <c r="E2" s="514"/>
      <c r="F2" s="514"/>
      <c r="G2" s="514"/>
    </row>
    <row r="3" spans="2:7" ht="23.25" customHeight="1">
      <c r="B3" s="514"/>
      <c r="C3" s="514"/>
      <c r="D3" s="514"/>
      <c r="E3" s="514"/>
      <c r="F3" s="514"/>
      <c r="G3" s="514"/>
    </row>
    <row r="4" spans="2:7" ht="12.75" customHeight="1">
      <c r="B4" s="514"/>
      <c r="C4" s="514"/>
      <c r="D4" s="514"/>
      <c r="E4" s="514"/>
      <c r="F4" s="514"/>
      <c r="G4" s="514"/>
    </row>
    <row r="5" spans="2:7" ht="15.75">
      <c r="B5" s="514"/>
      <c r="C5" s="514"/>
      <c r="D5" s="514"/>
      <c r="E5" s="514"/>
      <c r="F5" s="514"/>
      <c r="G5" s="514"/>
    </row>
    <row r="6" spans="2:7" ht="21.75" customHeight="1">
      <c r="B6" s="514"/>
      <c r="C6" s="514"/>
      <c r="D6" s="514"/>
      <c r="E6" s="514"/>
      <c r="F6" s="514"/>
      <c r="G6" s="514"/>
    </row>
    <row r="7" spans="1:7" ht="24.75" customHeight="1">
      <c r="A7" s="163" t="s">
        <v>1444</v>
      </c>
      <c r="B7" s="577" t="s">
        <v>1445</v>
      </c>
      <c r="C7" s="577"/>
      <c r="D7" s="577"/>
      <c r="E7" s="577"/>
      <c r="F7" s="577"/>
      <c r="G7" s="577"/>
    </row>
    <row r="8" spans="1:7" ht="12.75">
      <c r="A8" s="516" t="s">
        <v>24</v>
      </c>
      <c r="B8" s="517" t="s">
        <v>1337</v>
      </c>
      <c r="C8" s="518" t="s">
        <v>26</v>
      </c>
      <c r="D8" s="519"/>
      <c r="E8" s="520"/>
      <c r="F8" s="524" t="s">
        <v>27</v>
      </c>
      <c r="G8" s="526" t="s">
        <v>28</v>
      </c>
    </row>
    <row r="9" spans="1:7" ht="27.75" customHeight="1">
      <c r="A9" s="516"/>
      <c r="B9" s="517"/>
      <c r="C9" s="521"/>
      <c r="D9" s="522"/>
      <c r="E9" s="523"/>
      <c r="F9" s="525"/>
      <c r="G9" s="527"/>
    </row>
    <row r="10" spans="1:7" ht="31.5" customHeight="1">
      <c r="A10" s="169" t="s">
        <v>1446</v>
      </c>
      <c r="B10" s="181" t="s">
        <v>1454</v>
      </c>
      <c r="C10" s="219" t="s">
        <v>1447</v>
      </c>
      <c r="D10" s="203"/>
      <c r="E10" s="391"/>
      <c r="F10" s="167" t="s">
        <v>146</v>
      </c>
      <c r="G10" s="168">
        <v>36</v>
      </c>
    </row>
    <row r="11" spans="1:7" ht="31.5" customHeight="1">
      <c r="A11" s="172" t="s">
        <v>1515</v>
      </c>
      <c r="B11" s="308" t="s">
        <v>1516</v>
      </c>
      <c r="C11" s="374"/>
      <c r="D11" s="375"/>
      <c r="E11" s="380">
        <v>6286</v>
      </c>
      <c r="F11" s="8" t="s">
        <v>105</v>
      </c>
      <c r="G11" s="33">
        <v>74</v>
      </c>
    </row>
    <row r="12" spans="1:7" ht="31.5" customHeight="1">
      <c r="A12" s="172" t="s">
        <v>1748</v>
      </c>
      <c r="B12" s="308" t="s">
        <v>1516</v>
      </c>
      <c r="C12" s="374"/>
      <c r="D12" s="375"/>
      <c r="E12" s="380">
        <v>6433</v>
      </c>
      <c r="F12" s="8" t="s">
        <v>105</v>
      </c>
      <c r="G12" s="33">
        <v>74</v>
      </c>
    </row>
    <row r="13" spans="1:7" ht="31.5" customHeight="1">
      <c r="A13" s="169" t="s">
        <v>1448</v>
      </c>
      <c r="B13" s="181" t="s">
        <v>1452</v>
      </c>
      <c r="C13" s="219" t="s">
        <v>1469</v>
      </c>
      <c r="D13" s="203"/>
      <c r="E13" s="390"/>
      <c r="F13" s="167" t="s">
        <v>230</v>
      </c>
      <c r="G13" s="168">
        <v>154</v>
      </c>
    </row>
    <row r="14" spans="1:7" ht="31.5" customHeight="1">
      <c r="A14" s="169" t="s">
        <v>1463</v>
      </c>
      <c r="B14" s="181" t="s">
        <v>1453</v>
      </c>
      <c r="C14" s="219"/>
      <c r="D14" s="203"/>
      <c r="E14" s="390">
        <v>11037</v>
      </c>
      <c r="F14" s="167" t="s">
        <v>220</v>
      </c>
      <c r="G14" s="168">
        <v>151</v>
      </c>
    </row>
    <row r="15" spans="1:7" ht="61.5" customHeight="1">
      <c r="A15" s="169" t="s">
        <v>1480</v>
      </c>
      <c r="B15" s="181" t="s">
        <v>1471</v>
      </c>
      <c r="C15" s="219" t="s">
        <v>1470</v>
      </c>
      <c r="D15" s="203"/>
      <c r="E15" s="390"/>
      <c r="F15" s="167" t="s">
        <v>227</v>
      </c>
      <c r="G15" s="168">
        <v>128</v>
      </c>
    </row>
    <row r="16" spans="1:7" ht="48" customHeight="1">
      <c r="A16" s="172" t="s">
        <v>1744</v>
      </c>
      <c r="B16" s="308" t="s">
        <v>1476</v>
      </c>
      <c r="C16" s="374" t="s">
        <v>1472</v>
      </c>
      <c r="D16" s="375" t="s">
        <v>916</v>
      </c>
      <c r="E16" s="322">
        <v>7631</v>
      </c>
      <c r="F16" s="8" t="s">
        <v>1745</v>
      </c>
      <c r="G16" s="33" t="s">
        <v>1746</v>
      </c>
    </row>
    <row r="17" spans="1:7" ht="39" customHeight="1">
      <c r="A17" s="169" t="s">
        <v>1481</v>
      </c>
      <c r="B17" s="181" t="s">
        <v>1479</v>
      </c>
      <c r="C17" s="219" t="s">
        <v>1473</v>
      </c>
      <c r="D17" s="203"/>
      <c r="E17" s="390"/>
      <c r="F17" s="167" t="s">
        <v>102</v>
      </c>
      <c r="G17" s="168">
        <v>7</v>
      </c>
    </row>
    <row r="18" spans="1:7" ht="48" customHeight="1">
      <c r="A18" s="169" t="s">
        <v>1482</v>
      </c>
      <c r="B18" s="181" t="s">
        <v>1478</v>
      </c>
      <c r="C18" s="219" t="s">
        <v>1474</v>
      </c>
      <c r="D18" s="203"/>
      <c r="E18" s="390"/>
      <c r="F18" s="167" t="s">
        <v>102</v>
      </c>
      <c r="G18" s="168">
        <v>10</v>
      </c>
    </row>
    <row r="19" spans="1:7" ht="48" customHeight="1">
      <c r="A19" s="169" t="s">
        <v>1751</v>
      </c>
      <c r="B19" s="181" t="s">
        <v>1477</v>
      </c>
      <c r="C19" s="219" t="s">
        <v>1475</v>
      </c>
      <c r="D19" s="203"/>
      <c r="E19" s="390"/>
      <c r="F19" s="167" t="s">
        <v>102</v>
      </c>
      <c r="G19" s="168">
        <v>20</v>
      </c>
    </row>
    <row r="20" spans="1:7" ht="48" customHeight="1">
      <c r="A20" s="169" t="s">
        <v>1709</v>
      </c>
      <c r="B20" s="181" t="s">
        <v>1710</v>
      </c>
      <c r="C20" s="219" t="s">
        <v>1711</v>
      </c>
      <c r="D20" s="203" t="s">
        <v>916</v>
      </c>
      <c r="E20" s="390">
        <v>36202</v>
      </c>
      <c r="F20" s="167"/>
      <c r="G20" s="168"/>
    </row>
    <row r="21" spans="1:7" ht="48" customHeight="1">
      <c r="A21" s="169" t="s">
        <v>1712</v>
      </c>
      <c r="B21" s="181"/>
      <c r="C21" s="219" t="s">
        <v>1713</v>
      </c>
      <c r="D21" s="203" t="s">
        <v>916</v>
      </c>
      <c r="E21" s="390">
        <v>6924</v>
      </c>
      <c r="F21" s="167"/>
      <c r="G21" s="168"/>
    </row>
    <row r="22" spans="1:7" ht="48" customHeight="1">
      <c r="A22" s="169" t="s">
        <v>1714</v>
      </c>
      <c r="B22" s="181"/>
      <c r="C22" s="219"/>
      <c r="D22" s="203"/>
      <c r="E22" s="390">
        <v>2374</v>
      </c>
      <c r="F22" s="167"/>
      <c r="G22" s="168"/>
    </row>
    <row r="23" spans="1:7" ht="48" customHeight="1">
      <c r="A23" s="169" t="s">
        <v>1715</v>
      </c>
      <c r="B23" s="181"/>
      <c r="C23" s="219"/>
      <c r="D23" s="203"/>
      <c r="E23" s="390">
        <v>6361</v>
      </c>
      <c r="F23" s="167"/>
      <c r="G23" s="168"/>
    </row>
    <row r="24" spans="1:7" ht="48" customHeight="1">
      <c r="A24" s="169" t="s">
        <v>1716</v>
      </c>
      <c r="B24" s="181"/>
      <c r="C24" s="219"/>
      <c r="D24" s="203"/>
      <c r="E24" s="390">
        <v>18169</v>
      </c>
      <c r="F24" s="167"/>
      <c r="G24" s="168"/>
    </row>
    <row r="25" spans="1:7" ht="57" customHeight="1">
      <c r="A25" s="169" t="s">
        <v>1449</v>
      </c>
      <c r="B25" s="181" t="s">
        <v>1455</v>
      </c>
      <c r="C25" s="385">
        <v>6875</v>
      </c>
      <c r="D25" s="384" t="s">
        <v>916</v>
      </c>
      <c r="E25" s="322">
        <v>8816</v>
      </c>
      <c r="F25" s="167" t="s">
        <v>1370</v>
      </c>
      <c r="G25" s="168" t="s">
        <v>1460</v>
      </c>
    </row>
    <row r="26" spans="1:7" ht="57" customHeight="1">
      <c r="A26" s="172" t="s">
        <v>1513</v>
      </c>
      <c r="B26" s="308" t="s">
        <v>1512</v>
      </c>
      <c r="C26" s="321">
        <v>1264</v>
      </c>
      <c r="D26" s="310"/>
      <c r="E26" s="322"/>
      <c r="F26" s="8" t="s">
        <v>102</v>
      </c>
      <c r="G26" s="33">
        <v>8</v>
      </c>
    </row>
    <row r="27" spans="1:7" ht="52.5" customHeight="1">
      <c r="A27" s="169" t="s">
        <v>1456</v>
      </c>
      <c r="B27" s="308" t="s">
        <v>1717</v>
      </c>
      <c r="C27" s="385">
        <v>2110</v>
      </c>
      <c r="D27" s="384"/>
      <c r="E27" s="390"/>
      <c r="F27" s="167" t="s">
        <v>102</v>
      </c>
      <c r="G27" s="168">
        <v>28</v>
      </c>
    </row>
    <row r="28" spans="1:7" ht="65.25" customHeight="1">
      <c r="A28" s="169" t="s">
        <v>1491</v>
      </c>
      <c r="B28" s="181" t="s">
        <v>1492</v>
      </c>
      <c r="C28" s="385"/>
      <c r="D28" s="384"/>
      <c r="E28" s="303">
        <v>7016</v>
      </c>
      <c r="F28" s="167" t="s">
        <v>105</v>
      </c>
      <c r="G28" s="168">
        <v>27</v>
      </c>
    </row>
    <row r="29" spans="1:7" ht="65.25" customHeight="1">
      <c r="A29" s="169" t="s">
        <v>1509</v>
      </c>
      <c r="B29" s="181" t="s">
        <v>1498</v>
      </c>
      <c r="C29" s="385"/>
      <c r="D29" s="384"/>
      <c r="E29" s="303">
        <v>3712</v>
      </c>
      <c r="F29" s="167" t="s">
        <v>146</v>
      </c>
      <c r="G29" s="168">
        <v>14</v>
      </c>
    </row>
    <row r="30" spans="1:7" ht="65.25" customHeight="1">
      <c r="A30" s="169" t="s">
        <v>1510</v>
      </c>
      <c r="B30" s="181" t="s">
        <v>1499</v>
      </c>
      <c r="C30" s="385"/>
      <c r="D30" s="384"/>
      <c r="E30" s="303">
        <v>826</v>
      </c>
      <c r="F30" s="167" t="s">
        <v>146</v>
      </c>
      <c r="G30" s="168">
        <v>4</v>
      </c>
    </row>
    <row r="31" spans="1:7" ht="52.5" customHeight="1">
      <c r="A31" s="169" t="s">
        <v>1490</v>
      </c>
      <c r="B31" s="181" t="s">
        <v>1489</v>
      </c>
      <c r="C31" s="385">
        <v>4178</v>
      </c>
      <c r="D31" s="304"/>
      <c r="E31" s="305"/>
      <c r="F31" s="167" t="s">
        <v>146</v>
      </c>
      <c r="G31" s="168">
        <v>55</v>
      </c>
    </row>
    <row r="32" spans="1:7" ht="52.5" customHeight="1">
      <c r="A32" s="169" t="s">
        <v>1494</v>
      </c>
      <c r="B32" s="181" t="s">
        <v>1495</v>
      </c>
      <c r="C32" s="385">
        <v>1125</v>
      </c>
      <c r="D32" s="386"/>
      <c r="E32" s="387"/>
      <c r="F32" s="167" t="s">
        <v>102</v>
      </c>
      <c r="G32" s="168">
        <v>18</v>
      </c>
    </row>
    <row r="33" spans="1:7" ht="52.5" customHeight="1">
      <c r="A33" s="169" t="s">
        <v>1496</v>
      </c>
      <c r="B33" s="181" t="s">
        <v>1497</v>
      </c>
      <c r="C33" s="385">
        <v>3053</v>
      </c>
      <c r="D33" s="386"/>
      <c r="E33" s="387"/>
      <c r="F33" s="167" t="s">
        <v>102</v>
      </c>
      <c r="G33" s="168">
        <v>37</v>
      </c>
    </row>
    <row r="34" spans="1:7" ht="31.5" customHeight="1">
      <c r="A34" s="169" t="s">
        <v>1450</v>
      </c>
      <c r="B34" s="382" t="s">
        <v>1493</v>
      </c>
      <c r="C34" s="385">
        <v>12194</v>
      </c>
      <c r="D34" s="386" t="s">
        <v>916</v>
      </c>
      <c r="E34" s="390">
        <v>15142</v>
      </c>
      <c r="F34" s="167" t="s">
        <v>1461</v>
      </c>
      <c r="G34" s="168" t="s">
        <v>1462</v>
      </c>
    </row>
    <row r="35" spans="1:7" ht="31.5" customHeight="1">
      <c r="A35" s="169" t="s">
        <v>1451</v>
      </c>
      <c r="B35" s="382" t="s">
        <v>1457</v>
      </c>
      <c r="C35" s="385">
        <v>11332</v>
      </c>
      <c r="D35" s="386"/>
      <c r="E35" s="390"/>
      <c r="F35" s="167" t="s">
        <v>230</v>
      </c>
      <c r="G35" s="168">
        <v>139</v>
      </c>
    </row>
    <row r="36" spans="1:7" ht="31.5" customHeight="1">
      <c r="A36" s="172" t="s">
        <v>1517</v>
      </c>
      <c r="B36" s="363" t="s">
        <v>1518</v>
      </c>
      <c r="C36" s="321"/>
      <c r="D36" s="358"/>
      <c r="E36" s="322">
        <v>14966</v>
      </c>
      <c r="F36" s="8" t="s">
        <v>230</v>
      </c>
      <c r="G36" s="33">
        <v>168</v>
      </c>
    </row>
    <row r="37" spans="1:7" ht="37.5" customHeight="1">
      <c r="A37" s="313" t="s">
        <v>1752</v>
      </c>
      <c r="B37" s="394" t="s">
        <v>1753</v>
      </c>
      <c r="C37" s="574" t="s">
        <v>1754</v>
      </c>
      <c r="D37" s="575"/>
      <c r="E37" s="576"/>
      <c r="F37" s="378"/>
      <c r="G37" s="379"/>
    </row>
    <row r="38" spans="1:7" ht="37.5" customHeight="1">
      <c r="A38" s="313" t="s">
        <v>1755</v>
      </c>
      <c r="B38" s="394" t="s">
        <v>1753</v>
      </c>
      <c r="C38" s="574" t="s">
        <v>1756</v>
      </c>
      <c r="D38" s="575"/>
      <c r="E38" s="576"/>
      <c r="F38" s="378"/>
      <c r="G38" s="379"/>
    </row>
    <row r="39" spans="1:7" ht="31.5" customHeight="1">
      <c r="A39" s="169" t="s">
        <v>1458</v>
      </c>
      <c r="B39" s="382" t="s">
        <v>1459</v>
      </c>
      <c r="C39" s="385"/>
      <c r="D39" s="386"/>
      <c r="E39" s="390">
        <v>14830</v>
      </c>
      <c r="F39" s="167" t="s">
        <v>230</v>
      </c>
      <c r="G39" s="168">
        <v>152</v>
      </c>
    </row>
    <row r="40" spans="1:7" ht="31.5" customHeight="1">
      <c r="A40" s="169" t="s">
        <v>1464</v>
      </c>
      <c r="B40" s="382" t="s">
        <v>1467</v>
      </c>
      <c r="C40" s="385">
        <v>3806</v>
      </c>
      <c r="D40" s="386"/>
      <c r="E40" s="390"/>
      <c r="F40" s="167" t="s">
        <v>105</v>
      </c>
      <c r="G40" s="168">
        <v>48</v>
      </c>
    </row>
    <row r="41" spans="1:7" ht="31.5" customHeight="1">
      <c r="A41" s="169" t="s">
        <v>1465</v>
      </c>
      <c r="B41" s="181" t="s">
        <v>1468</v>
      </c>
      <c r="C41" s="219" t="s">
        <v>1466</v>
      </c>
      <c r="D41" s="203"/>
      <c r="E41" s="390"/>
      <c r="F41" s="167" t="s">
        <v>105</v>
      </c>
      <c r="G41" s="168">
        <v>92</v>
      </c>
    </row>
    <row r="42" spans="1:7" ht="31.5" customHeight="1">
      <c r="A42" s="172" t="s">
        <v>1519</v>
      </c>
      <c r="B42" s="308" t="s">
        <v>1520</v>
      </c>
      <c r="C42" s="374" t="s">
        <v>1521</v>
      </c>
      <c r="D42" s="375"/>
      <c r="E42" s="322"/>
      <c r="F42" s="8" t="s">
        <v>146</v>
      </c>
      <c r="G42" s="33">
        <v>39</v>
      </c>
    </row>
    <row r="43" spans="1:7" ht="31.5" customHeight="1">
      <c r="A43" s="172" t="s">
        <v>1522</v>
      </c>
      <c r="B43" s="308" t="s">
        <v>1523</v>
      </c>
      <c r="C43" s="374" t="s">
        <v>1524</v>
      </c>
      <c r="D43" s="375"/>
      <c r="E43" s="322"/>
      <c r="F43" s="8" t="s">
        <v>102</v>
      </c>
      <c r="G43" s="33">
        <v>21</v>
      </c>
    </row>
    <row r="44" spans="1:7" ht="31.5" customHeight="1">
      <c r="A44" s="172" t="s">
        <v>1525</v>
      </c>
      <c r="B44" s="308" t="s">
        <v>1526</v>
      </c>
      <c r="C44" s="374" t="s">
        <v>1527</v>
      </c>
      <c r="D44" s="375"/>
      <c r="E44" s="322"/>
      <c r="F44" s="8" t="s">
        <v>102</v>
      </c>
      <c r="G44" s="33">
        <v>18</v>
      </c>
    </row>
    <row r="45" spans="1:7" ht="31.5" customHeight="1">
      <c r="A45" s="172" t="s">
        <v>1727</v>
      </c>
      <c r="B45" s="308" t="s">
        <v>1728</v>
      </c>
      <c r="C45" s="374"/>
      <c r="D45" s="375"/>
      <c r="E45" s="322">
        <v>1595</v>
      </c>
      <c r="F45" s="8" t="s">
        <v>146</v>
      </c>
      <c r="G45" s="33">
        <v>8</v>
      </c>
    </row>
    <row r="46" spans="1:7" ht="31.5" customHeight="1">
      <c r="A46" s="172" t="s">
        <v>1729</v>
      </c>
      <c r="B46" s="308" t="s">
        <v>1730</v>
      </c>
      <c r="C46" s="374"/>
      <c r="D46" s="375"/>
      <c r="E46" s="322">
        <v>2034</v>
      </c>
      <c r="F46" s="8" t="s">
        <v>146</v>
      </c>
      <c r="G46" s="33">
        <v>10</v>
      </c>
    </row>
    <row r="47" spans="1:7" ht="31.5" customHeight="1">
      <c r="A47" s="172" t="s">
        <v>1731</v>
      </c>
      <c r="B47" s="308" t="s">
        <v>1732</v>
      </c>
      <c r="C47" s="374"/>
      <c r="D47" s="375"/>
      <c r="E47" s="322">
        <v>2513</v>
      </c>
      <c r="F47" s="8" t="s">
        <v>146</v>
      </c>
      <c r="G47" s="33">
        <v>13</v>
      </c>
    </row>
    <row r="48" spans="1:7" ht="31.5" customHeight="1">
      <c r="A48" s="172" t="s">
        <v>1733</v>
      </c>
      <c r="B48" s="308" t="s">
        <v>1734</v>
      </c>
      <c r="C48" s="374"/>
      <c r="D48" s="375"/>
      <c r="E48" s="322">
        <v>2912</v>
      </c>
      <c r="F48" s="8" t="s">
        <v>146</v>
      </c>
      <c r="G48" s="33">
        <v>16</v>
      </c>
    </row>
    <row r="49" spans="1:7" ht="31.5" customHeight="1">
      <c r="A49" s="172" t="s">
        <v>1735</v>
      </c>
      <c r="B49" s="308" t="s">
        <v>1736</v>
      </c>
      <c r="C49" s="374"/>
      <c r="D49" s="375"/>
      <c r="E49" s="322">
        <v>2441</v>
      </c>
      <c r="F49" s="8" t="s">
        <v>146</v>
      </c>
      <c r="G49" s="33">
        <v>13</v>
      </c>
    </row>
    <row r="50" spans="1:7" ht="31.5" customHeight="1">
      <c r="A50" s="172" t="s">
        <v>1737</v>
      </c>
      <c r="B50" s="308" t="s">
        <v>1738</v>
      </c>
      <c r="C50" s="374"/>
      <c r="D50" s="375"/>
      <c r="E50" s="322">
        <v>2686</v>
      </c>
      <c r="F50" s="8" t="s">
        <v>146</v>
      </c>
      <c r="G50" s="33">
        <v>16</v>
      </c>
    </row>
    <row r="51" spans="1:7" ht="31.5" customHeight="1">
      <c r="A51" s="172" t="s">
        <v>1739</v>
      </c>
      <c r="B51" s="308" t="s">
        <v>1740</v>
      </c>
      <c r="C51" s="374"/>
      <c r="D51" s="375"/>
      <c r="E51" s="322">
        <v>2616</v>
      </c>
      <c r="F51" s="8" t="s">
        <v>146</v>
      </c>
      <c r="G51" s="33">
        <v>15</v>
      </c>
    </row>
    <row r="52" spans="1:7" ht="31.5" customHeight="1">
      <c r="A52" s="172" t="s">
        <v>1741</v>
      </c>
      <c r="B52" s="308" t="s">
        <v>1738</v>
      </c>
      <c r="C52" s="374"/>
      <c r="D52" s="375"/>
      <c r="E52" s="322">
        <v>2515</v>
      </c>
      <c r="F52" s="8" t="s">
        <v>146</v>
      </c>
      <c r="G52" s="33">
        <v>15</v>
      </c>
    </row>
    <row r="53" spans="1:7" ht="31.5" customHeight="1">
      <c r="A53" s="172" t="s">
        <v>1742</v>
      </c>
      <c r="B53" s="308" t="s">
        <v>1738</v>
      </c>
      <c r="C53" s="374"/>
      <c r="D53" s="375"/>
      <c r="E53" s="322">
        <v>2376</v>
      </c>
      <c r="F53" s="8" t="s">
        <v>146</v>
      </c>
      <c r="G53" s="33">
        <v>13</v>
      </c>
    </row>
    <row r="54" spans="1:7" ht="31.5" customHeight="1">
      <c r="A54" s="172" t="s">
        <v>1743</v>
      </c>
      <c r="B54" s="308" t="s">
        <v>1738</v>
      </c>
      <c r="C54" s="374"/>
      <c r="D54" s="375"/>
      <c r="E54" s="322">
        <v>2936</v>
      </c>
      <c r="F54" s="8" t="s">
        <v>146</v>
      </c>
      <c r="G54" s="33">
        <v>19</v>
      </c>
    </row>
    <row r="55" spans="1:7" ht="47.25">
      <c r="A55" s="172" t="s">
        <v>1483</v>
      </c>
      <c r="B55" s="308" t="s">
        <v>1093</v>
      </c>
      <c r="C55" s="374"/>
      <c r="D55" s="375"/>
      <c r="E55" s="322">
        <v>15559</v>
      </c>
      <c r="F55" s="8" t="s">
        <v>1500</v>
      </c>
      <c r="G55" s="33">
        <v>168</v>
      </c>
    </row>
    <row r="56" spans="1:7" ht="47.25">
      <c r="A56" s="169" t="s">
        <v>1508</v>
      </c>
      <c r="B56" s="181" t="s">
        <v>1093</v>
      </c>
      <c r="C56" s="219"/>
      <c r="D56" s="203"/>
      <c r="E56" s="390">
        <v>14559</v>
      </c>
      <c r="F56" s="167" t="s">
        <v>1501</v>
      </c>
      <c r="G56" s="168">
        <v>167</v>
      </c>
    </row>
    <row r="57" spans="1:7" ht="47.25">
      <c r="A57" s="169" t="s">
        <v>1484</v>
      </c>
      <c r="B57" s="181" t="s">
        <v>1487</v>
      </c>
      <c r="C57" s="219"/>
      <c r="D57" s="203"/>
      <c r="E57" s="390">
        <v>18041</v>
      </c>
      <c r="F57" s="167" t="s">
        <v>1502</v>
      </c>
      <c r="G57" s="168">
        <v>179</v>
      </c>
    </row>
    <row r="58" spans="1:7" ht="31.5" customHeight="1">
      <c r="A58" s="169" t="s">
        <v>1507</v>
      </c>
      <c r="B58" s="181" t="s">
        <v>1487</v>
      </c>
      <c r="C58" s="219"/>
      <c r="D58" s="203"/>
      <c r="E58" s="390">
        <v>17041</v>
      </c>
      <c r="F58" s="167" t="s">
        <v>1503</v>
      </c>
      <c r="G58" s="168">
        <v>178</v>
      </c>
    </row>
    <row r="59" spans="1:7" ht="31.5" customHeight="1">
      <c r="A59" s="169" t="s">
        <v>1485</v>
      </c>
      <c r="B59" s="181" t="s">
        <v>1488</v>
      </c>
      <c r="C59" s="392"/>
      <c r="D59" s="203"/>
      <c r="E59" s="390">
        <v>12874</v>
      </c>
      <c r="F59" s="167" t="s">
        <v>32</v>
      </c>
      <c r="G59" s="168">
        <v>137</v>
      </c>
    </row>
    <row r="60" spans="1:7" ht="31.5" customHeight="1">
      <c r="A60" s="169" t="s">
        <v>1506</v>
      </c>
      <c r="B60" s="181" t="s">
        <v>1488</v>
      </c>
      <c r="C60" s="392"/>
      <c r="D60" s="203"/>
      <c r="E60" s="390">
        <v>11874</v>
      </c>
      <c r="F60" s="167" t="s">
        <v>1504</v>
      </c>
      <c r="G60" s="168">
        <v>136</v>
      </c>
    </row>
    <row r="61" spans="1:7" ht="31.5" customHeight="1">
      <c r="A61" s="169" t="s">
        <v>1486</v>
      </c>
      <c r="B61" s="383" t="s">
        <v>1093</v>
      </c>
      <c r="C61" s="388"/>
      <c r="D61" s="389"/>
      <c r="E61" s="390">
        <v>17896</v>
      </c>
      <c r="F61" s="167" t="s">
        <v>32</v>
      </c>
      <c r="G61" s="168">
        <v>199</v>
      </c>
    </row>
    <row r="62" spans="1:7" ht="15.75" customHeight="1">
      <c r="A62" s="169" t="s">
        <v>1505</v>
      </c>
      <c r="B62" s="181" t="s">
        <v>1093</v>
      </c>
      <c r="C62" s="219"/>
      <c r="D62" s="203"/>
      <c r="E62" s="391">
        <v>16896</v>
      </c>
      <c r="F62" s="167" t="s">
        <v>1504</v>
      </c>
      <c r="G62" s="168">
        <v>198</v>
      </c>
    </row>
    <row r="63" ht="31.5" customHeight="1"/>
    <row r="64" ht="31.5" customHeight="1"/>
    <row r="65" ht="31.5" customHeight="1"/>
    <row r="66" ht="31.5" customHeight="1"/>
    <row r="69" ht="31.5" customHeight="1"/>
    <row r="71" ht="47.25" customHeight="1"/>
    <row r="75" ht="46.5" customHeight="1"/>
    <row r="76" ht="47.25" customHeight="1"/>
    <row r="77" ht="31.5" customHeight="1"/>
    <row r="78" ht="47.25" customHeight="1"/>
    <row r="79" ht="63" customHeight="1"/>
    <row r="80" ht="47.25" customHeight="1"/>
    <row r="81" ht="47.25" customHeight="1"/>
    <row r="82" ht="47.25" customHeight="1"/>
    <row r="83" ht="31.5" customHeight="1"/>
    <row r="84" ht="47.2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6" ht="47.25" customHeight="1"/>
    <row r="97" ht="110.25" customHeight="1"/>
    <row r="98" ht="31.5" customHeight="1"/>
    <row r="99" ht="47.25" customHeight="1"/>
    <row r="100" ht="94.5" customHeight="1"/>
    <row r="101" ht="110.25" customHeight="1"/>
    <row r="102" ht="63" customHeight="1"/>
    <row r="103" ht="94.5" customHeight="1"/>
    <row r="104" ht="110.25" customHeight="1"/>
    <row r="105" ht="31.5" customHeight="1"/>
    <row r="106" ht="47.25" customHeight="1"/>
    <row r="107" ht="47.25" customHeight="1"/>
    <row r="108" ht="109.5" customHeight="1"/>
    <row r="109" ht="63" customHeight="1"/>
    <row r="110" ht="94.5" customHeight="1"/>
    <row r="111" ht="110.25" customHeight="1"/>
    <row r="112" ht="31.5" customHeight="1"/>
    <row r="113" ht="47.25" customHeight="1"/>
    <row r="114" ht="47.25" customHeight="1"/>
    <row r="115" ht="109.5" customHeight="1"/>
    <row r="116" ht="63" customHeight="1"/>
    <row r="117" ht="94.5" customHeight="1"/>
    <row r="118" ht="110.25" customHeight="1"/>
    <row r="119" ht="31.5" customHeight="1"/>
    <row r="120" ht="47.25" customHeight="1"/>
    <row r="121" ht="47.25" customHeight="1"/>
    <row r="122" ht="110.25" customHeight="1"/>
    <row r="130" ht="31.5" customHeight="1"/>
    <row r="132" ht="31.5" customHeight="1"/>
    <row r="133" ht="31.5" customHeight="1"/>
    <row r="136" ht="31.5" customHeight="1"/>
    <row r="137" ht="31.5" customHeight="1"/>
    <row r="138" ht="47.25" customHeight="1"/>
    <row r="140" ht="31.5" customHeight="1"/>
    <row r="141" ht="63" customHeight="1"/>
    <row r="142" ht="78.75" customHeight="1"/>
    <row r="143" ht="47.25" customHeight="1"/>
    <row r="144" ht="47.25" customHeight="1"/>
    <row r="145" ht="78.75" customHeight="1"/>
    <row r="146" ht="47.2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2" ht="15.75" customHeight="1"/>
    <row r="166" ht="24" customHeight="1"/>
    <row r="167" ht="22.5" customHeight="1"/>
    <row r="173" ht="15" customHeight="1"/>
    <row r="174" ht="15" customHeight="1"/>
    <row r="176" ht="31.5" customHeight="1"/>
    <row r="180" ht="31.5" customHeight="1"/>
    <row r="181" ht="31.5" customHeight="1"/>
    <row r="183" ht="30.75" customHeight="1"/>
    <row r="187" ht="30.75" customHeight="1"/>
    <row r="191" ht="24" customHeight="1"/>
    <row r="192" ht="24" customHeight="1"/>
    <row r="195" ht="15.75" customHeight="1"/>
    <row r="196" ht="15.75" customHeight="1"/>
    <row r="198" ht="31.5" customHeight="1"/>
    <row r="202" ht="31.5" customHeight="1"/>
    <row r="203" ht="31.5" customHeight="1"/>
    <row r="210" ht="110.25" customHeight="1"/>
    <row r="211" ht="46.5" customHeight="1"/>
    <row r="212" ht="31.5" customHeight="1"/>
    <row r="213" ht="31.5" customHeight="1"/>
    <row r="220" ht="31.5" customHeight="1"/>
    <row r="221" ht="31.5" customHeight="1"/>
    <row r="222" ht="47.25" customHeight="1"/>
    <row r="223" ht="78.75" customHeight="1"/>
    <row r="224" ht="47.25" customHeight="1"/>
    <row r="225" ht="31.5" customHeight="1"/>
    <row r="226" ht="31.5" customHeight="1"/>
    <row r="227" ht="31.5" customHeight="1"/>
    <row r="228" ht="31.5" customHeight="1"/>
    <row r="229" ht="32.25" customHeight="1"/>
    <row r="231" ht="31.5" customHeight="1"/>
    <row r="232" ht="47.25" customHeight="1"/>
    <row r="240" ht="46.5" customHeight="1"/>
    <row r="247" ht="31.5" customHeight="1"/>
    <row r="248" ht="30.7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15.75" customHeight="1"/>
    <row r="260" ht="15.75" customHeight="1"/>
    <row r="261" ht="15.75" customHeight="1"/>
    <row r="262" ht="31.5" customHeight="1"/>
    <row r="263" ht="31.5" customHeight="1"/>
    <row r="264" ht="31.5" customHeight="1"/>
    <row r="265" ht="31.5" customHeight="1"/>
    <row r="266" ht="31.5" customHeight="1"/>
    <row r="268" ht="31.5" customHeight="1"/>
    <row r="269" ht="31.5" customHeight="1"/>
    <row r="270" ht="31.5" customHeight="1"/>
    <row r="274" ht="26.25" customHeight="1"/>
    <row r="275" ht="26.25" customHeight="1"/>
    <row r="276" ht="26.25" customHeight="1"/>
    <row r="277" ht="30.75" customHeight="1"/>
    <row r="278" ht="30.75" customHeight="1"/>
    <row r="279" ht="31.5" customHeight="1"/>
    <row r="280" ht="31.5" customHeight="1"/>
    <row r="281" ht="31.5" customHeight="1"/>
    <row r="282" ht="31.5" customHeight="1"/>
    <row r="283" ht="31.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5" ht="78.75" customHeight="1"/>
    <row r="307" ht="47.25" customHeight="1"/>
    <row r="308" ht="31.5" customHeight="1"/>
    <row r="309" ht="31.5" customHeight="1"/>
    <row r="310" ht="31.5" customHeight="1"/>
    <row r="311" spans="8:11" ht="31.5" customHeight="1">
      <c r="H311" s="178">
        <v>1013</v>
      </c>
      <c r="K311" s="179"/>
    </row>
    <row r="312" spans="8:11" ht="31.5" customHeight="1">
      <c r="H312" s="178">
        <v>1970</v>
      </c>
      <c r="K312" s="179"/>
    </row>
    <row r="313" ht="31.5" customHeight="1">
      <c r="K313" s="179"/>
    </row>
    <row r="314" ht="31.5" customHeight="1">
      <c r="K314" s="179"/>
    </row>
    <row r="315" ht="31.5" customHeight="1">
      <c r="K315" s="179"/>
    </row>
    <row r="316" ht="31.5" customHeight="1">
      <c r="K316" s="179"/>
    </row>
    <row r="317" ht="31.5" customHeight="1">
      <c r="K317" s="179"/>
    </row>
    <row r="318" ht="31.5" customHeight="1">
      <c r="K318" s="179"/>
    </row>
    <row r="319" ht="31.5" customHeight="1">
      <c r="K319" s="179"/>
    </row>
    <row r="320" spans="8:11" ht="31.5" customHeight="1">
      <c r="H320" s="178">
        <v>1465</v>
      </c>
      <c r="K320" s="179"/>
    </row>
    <row r="321" ht="31.5" customHeight="1">
      <c r="K321" s="179"/>
    </row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</sheetData>
  <sheetProtection/>
  <mergeCells count="9">
    <mergeCell ref="C37:E37"/>
    <mergeCell ref="C38:E38"/>
    <mergeCell ref="B1:G6"/>
    <mergeCell ref="B7:G7"/>
    <mergeCell ref="A8:A9"/>
    <mergeCell ref="B8:B9"/>
    <mergeCell ref="C8:E9"/>
    <mergeCell ref="F8:F9"/>
    <mergeCell ref="G8:G9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94" r:id="rId2"/>
  <rowBreaks count="1" manualBreakCount="1">
    <brk id="25" max="6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7.25390625" style="163" customWidth="1"/>
    <col min="2" max="2" width="18.375" style="164" customWidth="1"/>
    <col min="3" max="5" width="11.375" style="349" customWidth="1"/>
    <col min="6" max="6" width="11.25390625" style="165" customWidth="1"/>
    <col min="7" max="7" width="9.25390625" style="323" customWidth="1"/>
    <col min="8" max="16384" width="9.125" style="323" customWidth="1"/>
  </cols>
  <sheetData>
    <row r="1" spans="2:7" ht="12.75" customHeight="1">
      <c r="B1" s="583" t="s">
        <v>1528</v>
      </c>
      <c r="C1" s="583"/>
      <c r="D1" s="583"/>
      <c r="E1" s="583"/>
      <c r="F1" s="583"/>
      <c r="G1" s="583"/>
    </row>
    <row r="2" spans="2:7" ht="12.75" customHeight="1">
      <c r="B2" s="583"/>
      <c r="C2" s="583"/>
      <c r="D2" s="583"/>
      <c r="E2" s="583"/>
      <c r="F2" s="583"/>
      <c r="G2" s="583"/>
    </row>
    <row r="3" spans="2:7" ht="12.75" customHeight="1">
      <c r="B3" s="583"/>
      <c r="C3" s="583"/>
      <c r="D3" s="583"/>
      <c r="E3" s="583"/>
      <c r="F3" s="583"/>
      <c r="G3" s="583"/>
    </row>
    <row r="4" spans="2:7" ht="12.75" customHeight="1">
      <c r="B4" s="583"/>
      <c r="C4" s="583"/>
      <c r="D4" s="583"/>
      <c r="E4" s="583"/>
      <c r="F4" s="583"/>
      <c r="G4" s="583"/>
    </row>
    <row r="5" spans="2:7" ht="15.75">
      <c r="B5" s="583"/>
      <c r="C5" s="583"/>
      <c r="D5" s="583"/>
      <c r="E5" s="583"/>
      <c r="F5" s="583"/>
      <c r="G5" s="583"/>
    </row>
    <row r="6" spans="2:7" ht="27" customHeight="1">
      <c r="B6" s="583"/>
      <c r="C6" s="583"/>
      <c r="D6" s="583"/>
      <c r="E6" s="583"/>
      <c r="F6" s="583"/>
      <c r="G6" s="583"/>
    </row>
    <row r="7" spans="1:6" ht="24.75" customHeight="1">
      <c r="A7" s="163" t="s">
        <v>1718</v>
      </c>
      <c r="B7" s="584" t="s">
        <v>184</v>
      </c>
      <c r="C7" s="584"/>
      <c r="D7" s="584"/>
      <c r="E7" s="584"/>
      <c r="F7" s="584"/>
    </row>
    <row r="8" spans="1:7" ht="12.75" customHeight="1">
      <c r="A8" s="516" t="s">
        <v>24</v>
      </c>
      <c r="B8" s="517" t="s">
        <v>1529</v>
      </c>
      <c r="C8" s="517"/>
      <c r="D8" s="516" t="s">
        <v>26</v>
      </c>
      <c r="E8" s="516"/>
      <c r="F8" s="516"/>
      <c r="G8" s="585" t="s">
        <v>28</v>
      </c>
    </row>
    <row r="9" spans="1:7" ht="23.25" customHeight="1">
      <c r="A9" s="516"/>
      <c r="B9" s="517"/>
      <c r="C9" s="517"/>
      <c r="D9" s="516"/>
      <c r="E9" s="516"/>
      <c r="F9" s="516"/>
      <c r="G9" s="585"/>
    </row>
    <row r="10" spans="1:7" ht="31.5" customHeight="1">
      <c r="A10" s="586" t="s">
        <v>1530</v>
      </c>
      <c r="B10" s="587"/>
      <c r="C10" s="587"/>
      <c r="D10" s="587"/>
      <c r="E10" s="587"/>
      <c r="F10" s="587"/>
      <c r="G10" s="587"/>
    </row>
    <row r="11" spans="1:7" ht="31.5">
      <c r="A11" s="324" t="s">
        <v>1531</v>
      </c>
      <c r="B11" s="588" t="s">
        <v>1532</v>
      </c>
      <c r="C11" s="588"/>
      <c r="D11" s="589">
        <v>23031</v>
      </c>
      <c r="E11" s="589"/>
      <c r="F11" s="590"/>
      <c r="G11" s="325">
        <v>127</v>
      </c>
    </row>
    <row r="12" spans="1:7" ht="31.5">
      <c r="A12" s="324" t="s">
        <v>1533</v>
      </c>
      <c r="B12" s="588" t="s">
        <v>1534</v>
      </c>
      <c r="C12" s="588"/>
      <c r="D12" s="591">
        <v>23570</v>
      </c>
      <c r="E12" s="589"/>
      <c r="F12" s="590"/>
      <c r="G12" s="327">
        <v>204</v>
      </c>
    </row>
    <row r="13" spans="1:7" ht="31.5">
      <c r="A13" s="172" t="s">
        <v>1535</v>
      </c>
      <c r="B13" s="588" t="s">
        <v>1536</v>
      </c>
      <c r="C13" s="588"/>
      <c r="D13" s="326">
        <v>12575</v>
      </c>
      <c r="E13" s="312" t="s">
        <v>916</v>
      </c>
      <c r="F13" s="322">
        <v>12272</v>
      </c>
      <c r="G13" s="325">
        <v>99</v>
      </c>
    </row>
    <row r="14" spans="1:7" ht="15.75">
      <c r="A14" s="172" t="s">
        <v>1537</v>
      </c>
      <c r="B14" s="592" t="s">
        <v>1536</v>
      </c>
      <c r="C14" s="593"/>
      <c r="D14" s="326">
        <v>8420</v>
      </c>
      <c r="E14" s="312"/>
      <c r="F14" s="322"/>
      <c r="G14" s="327">
        <v>99</v>
      </c>
    </row>
    <row r="15" spans="1:7" ht="63" customHeight="1">
      <c r="A15" s="172" t="s">
        <v>1538</v>
      </c>
      <c r="B15" s="594" t="s">
        <v>1539</v>
      </c>
      <c r="C15" s="594"/>
      <c r="D15" s="591">
        <v>11368</v>
      </c>
      <c r="E15" s="589"/>
      <c r="F15" s="590"/>
      <c r="G15" s="327">
        <v>90</v>
      </c>
    </row>
    <row r="16" spans="1:7" ht="31.5" customHeight="1">
      <c r="A16" s="172" t="s">
        <v>1540</v>
      </c>
      <c r="B16" s="588" t="s">
        <v>1541</v>
      </c>
      <c r="C16" s="588"/>
      <c r="D16" s="591">
        <v>5500</v>
      </c>
      <c r="E16" s="589"/>
      <c r="F16" s="590"/>
      <c r="G16" s="327">
        <v>54</v>
      </c>
    </row>
    <row r="17" spans="1:7" ht="31.5" customHeight="1">
      <c r="A17" s="172" t="s">
        <v>1542</v>
      </c>
      <c r="B17" s="592" t="s">
        <v>1543</v>
      </c>
      <c r="C17" s="593"/>
      <c r="D17" s="330"/>
      <c r="E17" s="331"/>
      <c r="F17" s="332">
        <v>8475</v>
      </c>
      <c r="G17" s="327">
        <v>75</v>
      </c>
    </row>
    <row r="18" spans="1:7" ht="31.5">
      <c r="A18" s="172" t="s">
        <v>1544</v>
      </c>
      <c r="B18" s="588" t="s">
        <v>1545</v>
      </c>
      <c r="C18" s="588"/>
      <c r="D18" s="597">
        <v>15211</v>
      </c>
      <c r="E18" s="598"/>
      <c r="F18" s="599"/>
      <c r="G18" s="325">
        <v>102</v>
      </c>
    </row>
    <row r="19" spans="1:7" ht="31.5">
      <c r="A19" s="172" t="s">
        <v>1546</v>
      </c>
      <c r="B19" s="578" t="s">
        <v>1547</v>
      </c>
      <c r="C19" s="579"/>
      <c r="D19" s="326"/>
      <c r="E19" s="312"/>
      <c r="F19" s="322">
        <v>12350</v>
      </c>
      <c r="G19" s="325">
        <v>89</v>
      </c>
    </row>
    <row r="20" spans="1:7" ht="31.5">
      <c r="A20" s="172" t="s">
        <v>1719</v>
      </c>
      <c r="B20" s="578" t="s">
        <v>1720</v>
      </c>
      <c r="C20" s="579"/>
      <c r="D20" s="326"/>
      <c r="E20" s="312"/>
      <c r="F20" s="322">
        <v>13995</v>
      </c>
      <c r="G20" s="325"/>
    </row>
    <row r="21" spans="1:7" ht="31.5">
      <c r="A21" s="172" t="s">
        <v>1721</v>
      </c>
      <c r="B21" s="578" t="s">
        <v>1722</v>
      </c>
      <c r="C21" s="579"/>
      <c r="D21" s="326"/>
      <c r="E21" s="312"/>
      <c r="F21" s="322">
        <v>18700</v>
      </c>
      <c r="G21" s="325"/>
    </row>
    <row r="22" spans="1:7" ht="31.5">
      <c r="A22" s="172" t="s">
        <v>1723</v>
      </c>
      <c r="B22" s="578" t="s">
        <v>1724</v>
      </c>
      <c r="C22" s="579"/>
      <c r="D22" s="326"/>
      <c r="E22" s="312"/>
      <c r="F22" s="322">
        <v>21950</v>
      </c>
      <c r="G22" s="325"/>
    </row>
    <row r="23" spans="1:7" ht="31.5">
      <c r="A23" s="172" t="s">
        <v>1725</v>
      </c>
      <c r="B23" s="578" t="s">
        <v>1726</v>
      </c>
      <c r="C23" s="579"/>
      <c r="D23" s="326"/>
      <c r="E23" s="312"/>
      <c r="F23" s="322">
        <v>30095</v>
      </c>
      <c r="G23" s="325"/>
    </row>
    <row r="24" spans="1:7" ht="31.5">
      <c r="A24" s="172" t="s">
        <v>1548</v>
      </c>
      <c r="B24" s="588" t="s">
        <v>1549</v>
      </c>
      <c r="C24" s="588"/>
      <c r="D24" s="591">
        <v>8589</v>
      </c>
      <c r="E24" s="589"/>
      <c r="F24" s="590"/>
      <c r="G24" s="325">
        <v>60</v>
      </c>
    </row>
    <row r="25" spans="1:7" ht="78.75" customHeight="1">
      <c r="A25" s="172" t="s">
        <v>1550</v>
      </c>
      <c r="B25" s="578" t="s">
        <v>1551</v>
      </c>
      <c r="C25" s="579"/>
      <c r="D25" s="591">
        <v>7825</v>
      </c>
      <c r="E25" s="589"/>
      <c r="F25" s="590"/>
      <c r="G25" s="325">
        <v>60</v>
      </c>
    </row>
    <row r="26" spans="1:7" ht="31.5">
      <c r="A26" s="172" t="s">
        <v>1552</v>
      </c>
      <c r="B26" s="588" t="s">
        <v>1553</v>
      </c>
      <c r="C26" s="588"/>
      <c r="D26" s="591">
        <v>7341</v>
      </c>
      <c r="E26" s="589"/>
      <c r="F26" s="590"/>
      <c r="G26" s="325">
        <v>60</v>
      </c>
    </row>
    <row r="27" spans="1:7" ht="31.5" customHeight="1">
      <c r="A27" s="172" t="s">
        <v>1554</v>
      </c>
      <c r="B27" s="595" t="s">
        <v>1555</v>
      </c>
      <c r="C27" s="596"/>
      <c r="D27" s="591">
        <v>8123</v>
      </c>
      <c r="E27" s="589"/>
      <c r="F27" s="590"/>
      <c r="G27" s="325">
        <v>80</v>
      </c>
    </row>
    <row r="28" spans="1:7" ht="31.5">
      <c r="A28" s="172" t="s">
        <v>1556</v>
      </c>
      <c r="B28" s="578" t="s">
        <v>1557</v>
      </c>
      <c r="C28" s="579"/>
      <c r="D28" s="591">
        <v>7684</v>
      </c>
      <c r="E28" s="589"/>
      <c r="F28" s="590"/>
      <c r="G28" s="325">
        <v>60</v>
      </c>
    </row>
    <row r="29" spans="1:7" ht="78.75" customHeight="1">
      <c r="A29" s="172" t="s">
        <v>1558</v>
      </c>
      <c r="B29" s="578" t="s">
        <v>1559</v>
      </c>
      <c r="C29" s="579"/>
      <c r="D29" s="326">
        <v>8050</v>
      </c>
      <c r="E29" s="312" t="s">
        <v>916</v>
      </c>
      <c r="F29" s="322">
        <v>7944</v>
      </c>
      <c r="G29" s="325">
        <v>60</v>
      </c>
    </row>
    <row r="30" spans="1:7" ht="31.5" customHeight="1">
      <c r="A30" s="172" t="s">
        <v>1560</v>
      </c>
      <c r="B30" s="578" t="s">
        <v>180</v>
      </c>
      <c r="C30" s="579"/>
      <c r="D30" s="591">
        <v>1055</v>
      </c>
      <c r="E30" s="589"/>
      <c r="F30" s="590"/>
      <c r="G30" s="327">
        <v>8.6</v>
      </c>
    </row>
    <row r="31" spans="1:7" ht="31.5" customHeight="1">
      <c r="A31" s="313" t="s">
        <v>1749</v>
      </c>
      <c r="B31" s="600" t="s">
        <v>1750</v>
      </c>
      <c r="C31" s="601"/>
      <c r="D31" s="328"/>
      <c r="E31" s="329"/>
      <c r="F31" s="314">
        <v>13100</v>
      </c>
      <c r="G31" s="381">
        <v>115</v>
      </c>
    </row>
    <row r="32" spans="1:7" ht="31.5" customHeight="1">
      <c r="A32" s="172" t="s">
        <v>1561</v>
      </c>
      <c r="B32" s="578" t="s">
        <v>1562</v>
      </c>
      <c r="C32" s="579"/>
      <c r="D32" s="326"/>
      <c r="E32" s="312"/>
      <c r="F32" s="322">
        <v>6715</v>
      </c>
      <c r="G32" s="327">
        <v>69</v>
      </c>
    </row>
    <row r="33" spans="1:7" ht="31.5" customHeight="1">
      <c r="A33" s="172" t="s">
        <v>1563</v>
      </c>
      <c r="B33" s="578" t="s">
        <v>1564</v>
      </c>
      <c r="C33" s="579"/>
      <c r="D33" s="326"/>
      <c r="E33" s="312"/>
      <c r="F33" s="322">
        <v>7439</v>
      </c>
      <c r="G33" s="327">
        <v>77</v>
      </c>
    </row>
    <row r="34" spans="1:7" ht="49.5" customHeight="1">
      <c r="A34" s="172" t="s">
        <v>1565</v>
      </c>
      <c r="B34" s="578" t="s">
        <v>1566</v>
      </c>
      <c r="C34" s="579"/>
      <c r="D34" s="326"/>
      <c r="E34" s="312"/>
      <c r="F34" s="322">
        <v>2037</v>
      </c>
      <c r="G34" s="327">
        <v>22</v>
      </c>
    </row>
    <row r="35" spans="1:7" ht="49.5" customHeight="1">
      <c r="A35" s="172" t="s">
        <v>1567</v>
      </c>
      <c r="B35" s="578" t="s">
        <v>1568</v>
      </c>
      <c r="C35" s="579"/>
      <c r="D35" s="326"/>
      <c r="E35" s="312"/>
      <c r="F35" s="322">
        <v>2093</v>
      </c>
      <c r="G35" s="327">
        <v>19</v>
      </c>
    </row>
    <row r="36" spans="1:7" ht="49.5" customHeight="1">
      <c r="A36" s="172" t="s">
        <v>1569</v>
      </c>
      <c r="B36" s="578" t="s">
        <v>1570</v>
      </c>
      <c r="C36" s="579"/>
      <c r="D36" s="326"/>
      <c r="E36" s="312"/>
      <c r="F36" s="322">
        <v>2494</v>
      </c>
      <c r="G36" s="327">
        <v>24</v>
      </c>
    </row>
    <row r="37" spans="1:7" ht="49.5" customHeight="1">
      <c r="A37" s="172" t="s">
        <v>1571</v>
      </c>
      <c r="B37" s="578" t="s">
        <v>1572</v>
      </c>
      <c r="C37" s="579"/>
      <c r="D37" s="326"/>
      <c r="E37" s="312"/>
      <c r="F37" s="322">
        <v>2585</v>
      </c>
      <c r="G37" s="327">
        <v>28</v>
      </c>
    </row>
    <row r="38" spans="1:7" ht="49.5" customHeight="1">
      <c r="A38" s="172" t="s">
        <v>1573</v>
      </c>
      <c r="B38" s="578" t="s">
        <v>1574</v>
      </c>
      <c r="C38" s="579"/>
      <c r="D38" s="326"/>
      <c r="E38" s="312"/>
      <c r="F38" s="322">
        <v>2908</v>
      </c>
      <c r="G38" s="327">
        <v>32</v>
      </c>
    </row>
    <row r="39" spans="1:7" ht="31.5" customHeight="1">
      <c r="A39" s="580" t="s">
        <v>1575</v>
      </c>
      <c r="B39" s="581"/>
      <c r="C39" s="581"/>
      <c r="D39" s="581"/>
      <c r="E39" s="581"/>
      <c r="F39" s="581"/>
      <c r="G39" s="582"/>
    </row>
    <row r="40" spans="1:7" ht="31.5" customHeight="1">
      <c r="A40" s="333"/>
      <c r="B40" s="184" t="s">
        <v>1576</v>
      </c>
      <c r="C40" s="334">
        <f>1456*1.15</f>
        <v>1674.3999999999999</v>
      </c>
      <c r="D40" s="334">
        <f>1759*1.15</f>
        <v>2022.85</v>
      </c>
      <c r="E40" s="334">
        <f>2991*1.15</f>
        <v>3439.6499999999996</v>
      </c>
      <c r="F40" s="335">
        <f>3282*1.15</f>
        <v>3774.2999999999997</v>
      </c>
      <c r="G40" s="336"/>
    </row>
    <row r="41" spans="1:7" ht="31.5" customHeight="1">
      <c r="A41" s="333"/>
      <c r="B41" s="190" t="s">
        <v>1577</v>
      </c>
      <c r="C41" s="337">
        <f>1589*1.15</f>
        <v>1827.35</v>
      </c>
      <c r="D41" s="337">
        <f>1838*1.15</f>
        <v>2113.7</v>
      </c>
      <c r="E41" s="337">
        <f>3420*1.18</f>
        <v>4035.6</v>
      </c>
      <c r="F41" s="338">
        <f>3675*1.15</f>
        <v>4226.25</v>
      </c>
      <c r="G41" s="339"/>
    </row>
    <row r="42" spans="1:7" ht="31.5" customHeight="1">
      <c r="A42" s="340" t="s">
        <v>1578</v>
      </c>
      <c r="B42" s="181" t="s">
        <v>1579</v>
      </c>
      <c r="C42" s="337">
        <f>1735*1.15</f>
        <v>1995.2499999999998</v>
      </c>
      <c r="D42" s="337">
        <f>2008*1.15</f>
        <v>2309.2</v>
      </c>
      <c r="E42" s="337">
        <f>3809*1.15</f>
        <v>4380.349999999999</v>
      </c>
      <c r="F42" s="338">
        <f>4100*1.15</f>
        <v>4715</v>
      </c>
      <c r="G42" s="339"/>
    </row>
    <row r="43" spans="1:7" ht="31.5" customHeight="1">
      <c r="A43" s="340" t="s">
        <v>1580</v>
      </c>
      <c r="B43" s="181" t="s">
        <v>1581</v>
      </c>
      <c r="C43" s="337">
        <f>2251*1.15</f>
        <v>2588.6499999999996</v>
      </c>
      <c r="D43" s="337">
        <f>2608*1.15</f>
        <v>2999.2</v>
      </c>
      <c r="E43" s="337">
        <f>4361*1.15</f>
        <v>5015.15</v>
      </c>
      <c r="F43" s="338">
        <f>4766*1.15</f>
        <v>5480.9</v>
      </c>
      <c r="G43" s="339"/>
    </row>
    <row r="44" spans="1:7" ht="31.5" customHeight="1">
      <c r="A44" s="333"/>
      <c r="B44" s="181" t="s">
        <v>1582</v>
      </c>
      <c r="C44" s="337">
        <f>2565*1.15</f>
        <v>2949.7499999999995</v>
      </c>
      <c r="D44" s="337">
        <f>3008*1.15</f>
        <v>3459.2</v>
      </c>
      <c r="E44" s="337">
        <f>5027*1.15</f>
        <v>5781.049999999999</v>
      </c>
      <c r="F44" s="338">
        <f>5458*1.15</f>
        <v>6276.7</v>
      </c>
      <c r="G44" s="339"/>
    </row>
    <row r="45" spans="1:7" ht="31.5" customHeight="1">
      <c r="A45" s="333"/>
      <c r="B45" s="181" t="s">
        <v>1583</v>
      </c>
      <c r="C45" s="337">
        <f>2898*1.15</f>
        <v>3332.7</v>
      </c>
      <c r="D45" s="337">
        <f>3359*1.15</f>
        <v>3862.85</v>
      </c>
      <c r="E45" s="337">
        <f>5555*1.15</f>
        <v>6388.249999999999</v>
      </c>
      <c r="F45" s="338">
        <f>6294*1.15</f>
        <v>7238.099999999999</v>
      </c>
      <c r="G45" s="339"/>
    </row>
    <row r="46" spans="1:7" ht="31.5" customHeight="1">
      <c r="A46" s="341"/>
      <c r="B46" s="181" t="s">
        <v>1584</v>
      </c>
      <c r="C46" s="337">
        <f>1486*1.15</f>
        <v>1708.8999999999999</v>
      </c>
      <c r="D46" s="337">
        <f>1820*1.15</f>
        <v>2093</v>
      </c>
      <c r="E46" s="337">
        <f>3141*1.15</f>
        <v>3612.1499999999996</v>
      </c>
      <c r="F46" s="338">
        <f>3402*1.15</f>
        <v>3912.2999999999997</v>
      </c>
      <c r="G46" s="339"/>
    </row>
    <row r="47" spans="1:7" ht="31.5" customHeight="1">
      <c r="A47" s="342"/>
      <c r="B47" s="181" t="s">
        <v>1585</v>
      </c>
      <c r="C47" s="337">
        <f>1637*1.15</f>
        <v>1882.55</v>
      </c>
      <c r="D47" s="337">
        <f>1887*1.15</f>
        <v>2170.0499999999997</v>
      </c>
      <c r="E47" s="337">
        <f>3553*1.15</f>
        <v>4085.95</v>
      </c>
      <c r="F47" s="343">
        <f>3808*1.15</f>
        <v>4379.2</v>
      </c>
      <c r="G47" s="338">
        <f>2413*1.15</f>
        <v>2774.95</v>
      </c>
    </row>
    <row r="48" spans="1:7" ht="31.5" customHeight="1">
      <c r="A48" s="344" t="s">
        <v>1578</v>
      </c>
      <c r="B48" s="181" t="s">
        <v>1586</v>
      </c>
      <c r="C48" s="337">
        <f>1814*1.15</f>
        <v>2086.1</v>
      </c>
      <c r="D48" s="337">
        <f>2086*1.15</f>
        <v>2398.8999999999996</v>
      </c>
      <c r="E48" s="337">
        <f>4099*1.15</f>
        <v>4713.849999999999</v>
      </c>
      <c r="F48" s="343">
        <f>4366*1.15</f>
        <v>5020.9</v>
      </c>
      <c r="G48" s="338">
        <f>2663*1.15</f>
        <v>3062.45</v>
      </c>
    </row>
    <row r="49" spans="1:7" ht="31.5" customHeight="1">
      <c r="A49" s="340" t="s">
        <v>1587</v>
      </c>
      <c r="B49" s="181" t="s">
        <v>1588</v>
      </c>
      <c r="C49" s="337">
        <f>2347*1.15</f>
        <v>2699.0499999999997</v>
      </c>
      <c r="D49" s="337">
        <f>2705*1.15</f>
        <v>3110.7499999999995</v>
      </c>
      <c r="E49" s="337">
        <f>4627*1.15</f>
        <v>5321.049999999999</v>
      </c>
      <c r="F49" s="343">
        <f>5027*1.15</f>
        <v>5781.049999999999</v>
      </c>
      <c r="G49" s="338">
        <f>3439*1.15</f>
        <v>3954.85</v>
      </c>
    </row>
    <row r="50" spans="1:7" ht="31.5" customHeight="1">
      <c r="A50" s="345" t="s">
        <v>1589</v>
      </c>
      <c r="B50" s="181" t="s">
        <v>1590</v>
      </c>
      <c r="C50" s="337">
        <f>2668*1.15</f>
        <v>3068.2</v>
      </c>
      <c r="D50" s="337">
        <f>3087*1.15</f>
        <v>3550.0499999999997</v>
      </c>
      <c r="E50" s="337">
        <f>5185*1.15</f>
        <v>5962.749999999999</v>
      </c>
      <c r="F50" s="343">
        <f>5864*1.15</f>
        <v>6743.599999999999</v>
      </c>
      <c r="G50" s="338">
        <f>3918*1.15</f>
        <v>4505.7</v>
      </c>
    </row>
    <row r="51" spans="1:7" ht="31.5" customHeight="1">
      <c r="A51" s="346"/>
      <c r="B51" s="181" t="s">
        <v>1591</v>
      </c>
      <c r="C51" s="338">
        <f>3031*1.15</f>
        <v>3485.6499999999996</v>
      </c>
      <c r="D51" s="338">
        <f>3500*1.15</f>
        <v>4024.9999999999995</v>
      </c>
      <c r="E51" s="338">
        <f>6015*1.15</f>
        <v>6917.249999999999</v>
      </c>
      <c r="F51" s="343">
        <f>6544*1.15</f>
        <v>7525.599999999999</v>
      </c>
      <c r="G51" s="338">
        <f>4414*1.15</f>
        <v>5076.099999999999</v>
      </c>
    </row>
    <row r="52" spans="1:7" ht="31.5" customHeight="1">
      <c r="A52" s="347"/>
      <c r="B52" s="181" t="s">
        <v>1592</v>
      </c>
      <c r="C52" s="348">
        <v>4114</v>
      </c>
      <c r="D52" s="348">
        <v>4530</v>
      </c>
      <c r="F52" s="349"/>
      <c r="G52" s="349"/>
    </row>
    <row r="53" spans="1:6" ht="12.75">
      <c r="A53" s="323"/>
      <c r="B53" s="323"/>
      <c r="C53" s="323"/>
      <c r="D53" s="323"/>
      <c r="E53" s="323"/>
      <c r="F53" s="323"/>
    </row>
    <row r="54" spans="1:6" ht="31.5" customHeight="1">
      <c r="A54" s="323"/>
      <c r="B54" s="323"/>
      <c r="C54" s="323"/>
      <c r="D54" s="323"/>
      <c r="E54" s="323"/>
      <c r="F54" s="323"/>
    </row>
    <row r="55" spans="1:6" ht="31.5" customHeight="1">
      <c r="A55" s="323"/>
      <c r="B55" s="323"/>
      <c r="C55" s="323"/>
      <c r="D55" s="323"/>
      <c r="E55" s="323"/>
      <c r="F55" s="323"/>
    </row>
    <row r="56" spans="1:6" ht="31.5" customHeight="1">
      <c r="A56" s="323"/>
      <c r="B56" s="323"/>
      <c r="C56" s="323"/>
      <c r="D56" s="323"/>
      <c r="E56" s="323"/>
      <c r="F56" s="323"/>
    </row>
    <row r="57" spans="1:6" ht="12.75">
      <c r="A57" s="323"/>
      <c r="B57" s="323"/>
      <c r="C57" s="323"/>
      <c r="D57" s="323"/>
      <c r="E57" s="323"/>
      <c r="F57" s="323"/>
    </row>
    <row r="58" spans="1:6" ht="31.5" customHeight="1">
      <c r="A58" s="323"/>
      <c r="B58" s="323"/>
      <c r="C58" s="323"/>
      <c r="D58" s="323"/>
      <c r="E58" s="323"/>
      <c r="F58" s="323"/>
    </row>
    <row r="59" spans="1:6" ht="12.75">
      <c r="A59" s="323"/>
      <c r="B59" s="323"/>
      <c r="C59" s="323"/>
      <c r="D59" s="323"/>
      <c r="E59" s="323"/>
      <c r="F59" s="323"/>
    </row>
    <row r="60" spans="1:6" ht="12.75">
      <c r="A60" s="323"/>
      <c r="B60" s="323"/>
      <c r="C60" s="323"/>
      <c r="D60" s="323"/>
      <c r="E60" s="323"/>
      <c r="F60" s="323"/>
    </row>
    <row r="61" spans="1:6" ht="12.75">
      <c r="A61" s="323"/>
      <c r="B61" s="323"/>
      <c r="C61" s="323"/>
      <c r="D61" s="323"/>
      <c r="E61" s="323"/>
      <c r="F61" s="323"/>
    </row>
    <row r="62" spans="1:6" ht="12.75">
      <c r="A62" s="323"/>
      <c r="B62" s="323"/>
      <c r="C62" s="323"/>
      <c r="D62" s="323"/>
      <c r="E62" s="323"/>
      <c r="F62" s="323"/>
    </row>
    <row r="63" spans="1:6" ht="12.75">
      <c r="A63" s="323"/>
      <c r="B63" s="323"/>
      <c r="C63" s="323"/>
      <c r="D63" s="323"/>
      <c r="E63" s="323"/>
      <c r="F63" s="323"/>
    </row>
    <row r="64" spans="1:6" ht="12.75">
      <c r="A64" s="323"/>
      <c r="B64" s="323"/>
      <c r="C64" s="323"/>
      <c r="D64" s="323"/>
      <c r="E64" s="323"/>
      <c r="F64" s="323"/>
    </row>
  </sheetData>
  <sheetProtection/>
  <mergeCells count="47">
    <mergeCell ref="B28:C28"/>
    <mergeCell ref="D25:F25"/>
    <mergeCell ref="D27:F27"/>
    <mergeCell ref="D28:F28"/>
    <mergeCell ref="B30:C30"/>
    <mergeCell ref="B32:C32"/>
    <mergeCell ref="B29:C29"/>
    <mergeCell ref="D30:F30"/>
    <mergeCell ref="B31:C31"/>
    <mergeCell ref="B33:C33"/>
    <mergeCell ref="B25:C25"/>
    <mergeCell ref="B26:C26"/>
    <mergeCell ref="D26:F26"/>
    <mergeCell ref="B27:C27"/>
    <mergeCell ref="B18:C18"/>
    <mergeCell ref="D18:F18"/>
    <mergeCell ref="B19:C19"/>
    <mergeCell ref="B20:C20"/>
    <mergeCell ref="B21:C21"/>
    <mergeCell ref="B22:C22"/>
    <mergeCell ref="B23:C23"/>
    <mergeCell ref="B24:C24"/>
    <mergeCell ref="D24:F24"/>
    <mergeCell ref="B14:C14"/>
    <mergeCell ref="B15:C15"/>
    <mergeCell ref="D15:F15"/>
    <mergeCell ref="B16:C16"/>
    <mergeCell ref="D16:F16"/>
    <mergeCell ref="B17:C17"/>
    <mergeCell ref="A10:G10"/>
    <mergeCell ref="B11:C11"/>
    <mergeCell ref="D11:F11"/>
    <mergeCell ref="B12:C12"/>
    <mergeCell ref="D12:F12"/>
    <mergeCell ref="B13:C13"/>
    <mergeCell ref="B1:G6"/>
    <mergeCell ref="B7:F7"/>
    <mergeCell ref="A8:A9"/>
    <mergeCell ref="B8:C9"/>
    <mergeCell ref="D8:F9"/>
    <mergeCell ref="G8:G9"/>
    <mergeCell ref="B35:C35"/>
    <mergeCell ref="B36:C36"/>
    <mergeCell ref="B37:C37"/>
    <mergeCell ref="B38:C38"/>
    <mergeCell ref="A39:G39"/>
    <mergeCell ref="B34:C34"/>
  </mergeCells>
  <printOptions/>
  <pageMargins left="0.7086614173228347" right="0.1968503937007874" top="0.1968503937007874" bottom="0.1968503937007874" header="0.31496062992125984" footer="0.31496062992125984"/>
  <pageSetup orientation="portrait" paperSize="9" scale="87" r:id="rId2"/>
  <rowBreaks count="2" manualBreakCount="2">
    <brk id="28" max="6" man="1"/>
    <brk id="5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K187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45.25390625" style="372" customWidth="1"/>
    <col min="2" max="2" width="28.25390625" style="371" customWidth="1"/>
    <col min="3" max="3" width="9.625" style="119" bestFit="1" customWidth="1"/>
    <col min="4" max="4" width="3.00390625" style="119" bestFit="1" customWidth="1"/>
    <col min="5" max="5" width="10.75390625" style="119" bestFit="1" customWidth="1"/>
    <col min="6" max="6" width="5.375" style="27" bestFit="1" customWidth="1"/>
    <col min="7" max="7" width="9.25390625" style="24" bestFit="1" customWidth="1"/>
    <col min="8" max="8" width="9.125" style="24" customWidth="1"/>
    <col min="9" max="9" width="9.25390625" style="24" bestFit="1" customWidth="1"/>
    <col min="10" max="16384" width="9.125" style="24" customWidth="1"/>
  </cols>
  <sheetData>
    <row r="6" spans="1:8" s="115" customFormat="1" ht="83.25" customHeight="1">
      <c r="A6" s="602" t="s">
        <v>1593</v>
      </c>
      <c r="B6" s="602"/>
      <c r="C6" s="602"/>
      <c r="D6" s="602"/>
      <c r="E6" s="602"/>
      <c r="F6" s="602"/>
      <c r="G6" s="114"/>
      <c r="H6" s="114"/>
    </row>
    <row r="7" spans="1:6" s="115" customFormat="1" ht="18.75">
      <c r="A7" s="603" t="s">
        <v>1594</v>
      </c>
      <c r="B7" s="603"/>
      <c r="C7" s="603"/>
      <c r="D7" s="603"/>
      <c r="E7" s="603"/>
      <c r="F7" s="603"/>
    </row>
    <row r="8" spans="1:6" s="115" customFormat="1" ht="15.75">
      <c r="A8" s="604" t="s">
        <v>1747</v>
      </c>
      <c r="B8" s="604"/>
      <c r="C8" s="604"/>
      <c r="D8" s="604"/>
      <c r="E8" s="604"/>
      <c r="F8" s="604"/>
    </row>
    <row r="9" spans="1:6" s="115" customFormat="1" ht="18" customHeight="1">
      <c r="A9" s="605" t="s">
        <v>24</v>
      </c>
      <c r="B9" s="607" t="s">
        <v>186</v>
      </c>
      <c r="C9" s="608" t="s">
        <v>26</v>
      </c>
      <c r="D9" s="609"/>
      <c r="E9" s="610"/>
      <c r="F9" s="614" t="s">
        <v>28</v>
      </c>
    </row>
    <row r="10" spans="1:6" s="115" customFormat="1" ht="18" customHeight="1">
      <c r="A10" s="606"/>
      <c r="B10" s="607"/>
      <c r="C10" s="611"/>
      <c r="D10" s="612"/>
      <c r="E10" s="613"/>
      <c r="F10" s="615"/>
    </row>
    <row r="11" spans="1:6" s="115" customFormat="1" ht="21.75" customHeight="1">
      <c r="A11" s="616" t="s">
        <v>1595</v>
      </c>
      <c r="B11" s="617"/>
      <c r="C11" s="617"/>
      <c r="D11" s="617"/>
      <c r="E11" s="617"/>
      <c r="F11" s="618"/>
    </row>
    <row r="12" spans="1:6" s="115" customFormat="1" ht="21.75" customHeight="1">
      <c r="A12" s="169" t="s">
        <v>1596</v>
      </c>
      <c r="B12" s="315" t="s">
        <v>1597</v>
      </c>
      <c r="C12" s="350">
        <v>6042</v>
      </c>
      <c r="D12" s="351" t="s">
        <v>916</v>
      </c>
      <c r="E12" s="352">
        <v>6730</v>
      </c>
      <c r="F12" s="353" t="s">
        <v>1598</v>
      </c>
    </row>
    <row r="13" spans="1:6" s="115" customFormat="1" ht="21.75" customHeight="1">
      <c r="A13" s="174" t="s">
        <v>1599</v>
      </c>
      <c r="B13" s="318" t="s">
        <v>758</v>
      </c>
      <c r="C13" s="570">
        <v>1776</v>
      </c>
      <c r="D13" s="571"/>
      <c r="E13" s="571"/>
      <c r="F13" s="319">
        <v>19</v>
      </c>
    </row>
    <row r="14" spans="1:6" s="115" customFormat="1" ht="21.75" customHeight="1">
      <c r="A14" s="169" t="s">
        <v>1600</v>
      </c>
      <c r="B14" s="317" t="s">
        <v>1601</v>
      </c>
      <c r="C14" s="350">
        <v>9631</v>
      </c>
      <c r="D14" s="351" t="s">
        <v>916</v>
      </c>
      <c r="E14" s="352">
        <v>15625</v>
      </c>
      <c r="F14" s="353" t="s">
        <v>1602</v>
      </c>
    </row>
    <row r="15" spans="1:6" s="115" customFormat="1" ht="21.75" customHeight="1">
      <c r="A15" s="169" t="s">
        <v>1603</v>
      </c>
      <c r="B15" s="318" t="s">
        <v>1604</v>
      </c>
      <c r="C15" s="619">
        <v>5369</v>
      </c>
      <c r="D15" s="620"/>
      <c r="E15" s="621"/>
      <c r="F15" s="353">
        <v>63</v>
      </c>
    </row>
    <row r="16" spans="1:6" s="115" customFormat="1" ht="21.75" customHeight="1">
      <c r="A16" s="607" t="s">
        <v>626</v>
      </c>
      <c r="B16" s="607"/>
      <c r="C16" s="622"/>
      <c r="D16" s="622"/>
      <c r="E16" s="622"/>
      <c r="F16" s="607"/>
    </row>
    <row r="17" spans="1:6" s="115" customFormat="1" ht="21.75" customHeight="1">
      <c r="A17" s="172" t="s">
        <v>1596</v>
      </c>
      <c r="B17" s="321" t="s">
        <v>1605</v>
      </c>
      <c r="C17" s="170">
        <v>5636</v>
      </c>
      <c r="D17" s="316" t="s">
        <v>924</v>
      </c>
      <c r="E17" s="171">
        <v>6483</v>
      </c>
      <c r="F17" s="47" t="s">
        <v>628</v>
      </c>
    </row>
    <row r="18" spans="1:6" s="115" customFormat="1" ht="21.75" customHeight="1">
      <c r="A18" s="172" t="s">
        <v>1606</v>
      </c>
      <c r="B18" s="321" t="s">
        <v>758</v>
      </c>
      <c r="C18" s="566">
        <v>1648</v>
      </c>
      <c r="D18" s="567"/>
      <c r="E18" s="568"/>
      <c r="F18" s="47">
        <v>19</v>
      </c>
    </row>
    <row r="19" spans="1:6" s="115" customFormat="1" ht="21.75" customHeight="1">
      <c r="A19" s="172" t="s">
        <v>759</v>
      </c>
      <c r="B19" s="321" t="s">
        <v>630</v>
      </c>
      <c r="C19" s="566">
        <v>9813</v>
      </c>
      <c r="D19" s="567"/>
      <c r="E19" s="568"/>
      <c r="F19" s="47">
        <v>139</v>
      </c>
    </row>
    <row r="20" spans="1:6" s="115" customFormat="1" ht="21.75" customHeight="1">
      <c r="A20" s="172" t="s">
        <v>1228</v>
      </c>
      <c r="B20" s="321" t="s">
        <v>455</v>
      </c>
      <c r="C20" s="566">
        <v>5885</v>
      </c>
      <c r="D20" s="567"/>
      <c r="E20" s="568"/>
      <c r="F20" s="47">
        <v>61</v>
      </c>
    </row>
    <row r="21" spans="1:6" s="115" customFormat="1" ht="21.75" customHeight="1">
      <c r="A21" s="616" t="s">
        <v>1607</v>
      </c>
      <c r="B21" s="617"/>
      <c r="C21" s="612"/>
      <c r="D21" s="612"/>
      <c r="E21" s="612"/>
      <c r="F21" s="618"/>
    </row>
    <row r="22" spans="1:6" s="115" customFormat="1" ht="21.75" customHeight="1">
      <c r="A22" s="354" t="s">
        <v>1596</v>
      </c>
      <c r="B22" s="321" t="s">
        <v>1608</v>
      </c>
      <c r="C22" s="355">
        <v>8861</v>
      </c>
      <c r="D22" s="356" t="s">
        <v>916</v>
      </c>
      <c r="E22" s="357">
        <v>9447</v>
      </c>
      <c r="F22" s="47" t="s">
        <v>1609</v>
      </c>
    </row>
    <row r="23" spans="1:6" s="115" customFormat="1" ht="21.75" customHeight="1">
      <c r="A23" s="354" t="s">
        <v>1606</v>
      </c>
      <c r="B23" s="321" t="s">
        <v>1610</v>
      </c>
      <c r="C23" s="623">
        <v>2061</v>
      </c>
      <c r="D23" s="624"/>
      <c r="E23" s="625"/>
      <c r="F23" s="47">
        <v>25</v>
      </c>
    </row>
    <row r="24" spans="1:6" s="115" customFormat="1" ht="21.75" customHeight="1">
      <c r="A24" s="354" t="s">
        <v>1611</v>
      </c>
      <c r="B24" s="321" t="s">
        <v>1612</v>
      </c>
      <c r="C24" s="623">
        <v>17141</v>
      </c>
      <c r="D24" s="624"/>
      <c r="E24" s="625"/>
      <c r="F24" s="47">
        <v>200</v>
      </c>
    </row>
    <row r="25" spans="1:6" s="115" customFormat="1" ht="21.75" customHeight="1">
      <c r="A25" s="354" t="s">
        <v>1613</v>
      </c>
      <c r="B25" s="321" t="s">
        <v>1614</v>
      </c>
      <c r="C25" s="623">
        <v>3189</v>
      </c>
      <c r="D25" s="624"/>
      <c r="E25" s="625"/>
      <c r="F25" s="47">
        <v>46</v>
      </c>
    </row>
    <row r="26" spans="1:6" s="115" customFormat="1" ht="21.75" customHeight="1">
      <c r="A26" s="608" t="s">
        <v>1615</v>
      </c>
      <c r="B26" s="609"/>
      <c r="C26" s="609"/>
      <c r="D26" s="609"/>
      <c r="E26" s="609"/>
      <c r="F26" s="610"/>
    </row>
    <row r="27" spans="1:6" s="115" customFormat="1" ht="21.75" customHeight="1">
      <c r="A27" s="172" t="s">
        <v>1596</v>
      </c>
      <c r="B27" s="321" t="s">
        <v>1597</v>
      </c>
      <c r="C27" s="359">
        <v>5287</v>
      </c>
      <c r="D27" s="360" t="s">
        <v>916</v>
      </c>
      <c r="E27" s="361">
        <v>6028</v>
      </c>
      <c r="F27" s="175">
        <v>78</v>
      </c>
    </row>
    <row r="28" spans="1:6" s="115" customFormat="1" ht="21.75" customHeight="1">
      <c r="A28" s="172" t="s">
        <v>1616</v>
      </c>
      <c r="B28" s="321" t="s">
        <v>454</v>
      </c>
      <c r="C28" s="626">
        <v>836</v>
      </c>
      <c r="D28" s="627"/>
      <c r="E28" s="628"/>
      <c r="F28" s="175">
        <v>21</v>
      </c>
    </row>
    <row r="29" spans="1:6" s="115" customFormat="1" ht="21.75" customHeight="1">
      <c r="A29" s="172" t="s">
        <v>1617</v>
      </c>
      <c r="B29" s="321" t="s">
        <v>453</v>
      </c>
      <c r="C29" s="626">
        <v>13443</v>
      </c>
      <c r="D29" s="627"/>
      <c r="E29" s="628"/>
      <c r="F29" s="175">
        <v>184</v>
      </c>
    </row>
    <row r="30" spans="1:6" s="115" customFormat="1" ht="21.75" customHeight="1">
      <c r="A30" s="172" t="s">
        <v>715</v>
      </c>
      <c r="B30" s="321" t="s">
        <v>455</v>
      </c>
      <c r="C30" s="626">
        <v>4384</v>
      </c>
      <c r="D30" s="627"/>
      <c r="E30" s="628"/>
      <c r="F30" s="175">
        <v>59</v>
      </c>
    </row>
    <row r="31" spans="1:6" s="115" customFormat="1" ht="21.75" customHeight="1">
      <c r="A31" s="616" t="s">
        <v>1618</v>
      </c>
      <c r="B31" s="617"/>
      <c r="C31" s="612"/>
      <c r="D31" s="612"/>
      <c r="E31" s="612"/>
      <c r="F31" s="618"/>
    </row>
    <row r="32" spans="1:6" s="115" customFormat="1" ht="21.75" customHeight="1">
      <c r="A32" s="172" t="s">
        <v>1596</v>
      </c>
      <c r="B32" s="358" t="s">
        <v>1619</v>
      </c>
      <c r="C32" s="359">
        <v>4958</v>
      </c>
      <c r="D32" s="360" t="s">
        <v>916</v>
      </c>
      <c r="E32" s="376">
        <v>5408</v>
      </c>
      <c r="F32" s="175" t="s">
        <v>1620</v>
      </c>
    </row>
    <row r="33" spans="1:6" s="115" customFormat="1" ht="21.75" customHeight="1">
      <c r="A33" s="172" t="s">
        <v>1606</v>
      </c>
      <c r="B33" s="358" t="s">
        <v>1621</v>
      </c>
      <c r="C33" s="629">
        <v>1460</v>
      </c>
      <c r="D33" s="630"/>
      <c r="E33" s="631"/>
      <c r="F33" s="175">
        <v>35</v>
      </c>
    </row>
    <row r="34" spans="1:6" s="115" customFormat="1" ht="21.75" customHeight="1">
      <c r="A34" s="172" t="s">
        <v>1622</v>
      </c>
      <c r="B34" s="358" t="s">
        <v>1213</v>
      </c>
      <c r="C34" s="629">
        <v>13808</v>
      </c>
      <c r="D34" s="630"/>
      <c r="E34" s="631"/>
      <c r="F34" s="175">
        <v>187</v>
      </c>
    </row>
    <row r="35" spans="1:6" s="115" customFormat="1" ht="21.75" customHeight="1">
      <c r="A35" s="354" t="s">
        <v>640</v>
      </c>
      <c r="B35" s="358" t="s">
        <v>455</v>
      </c>
      <c r="C35" s="629">
        <v>4825</v>
      </c>
      <c r="D35" s="630"/>
      <c r="E35" s="631"/>
      <c r="F35" s="175">
        <v>63</v>
      </c>
    </row>
    <row r="36" spans="1:6" s="115" customFormat="1" ht="21.75" customHeight="1">
      <c r="A36" s="607" t="s">
        <v>1623</v>
      </c>
      <c r="B36" s="607"/>
      <c r="C36" s="622"/>
      <c r="D36" s="622"/>
      <c r="E36" s="622"/>
      <c r="F36" s="607"/>
    </row>
    <row r="37" spans="1:6" s="115" customFormat="1" ht="21.75" customHeight="1">
      <c r="A37" s="172" t="s">
        <v>1596</v>
      </c>
      <c r="B37" s="321" t="s">
        <v>1624</v>
      </c>
      <c r="C37" s="359">
        <v>3289</v>
      </c>
      <c r="D37" s="360" t="s">
        <v>916</v>
      </c>
      <c r="E37" s="361">
        <v>3481</v>
      </c>
      <c r="F37" s="175" t="s">
        <v>1625</v>
      </c>
    </row>
    <row r="38" spans="1:6" s="115" customFormat="1" ht="21.75" customHeight="1">
      <c r="A38" s="172" t="s">
        <v>1606</v>
      </c>
      <c r="B38" s="321" t="s">
        <v>752</v>
      </c>
      <c r="C38" s="626">
        <v>1407</v>
      </c>
      <c r="D38" s="627"/>
      <c r="E38" s="628"/>
      <c r="F38" s="175">
        <v>19</v>
      </c>
    </row>
    <row r="39" spans="1:6" s="115" customFormat="1" ht="21.75" customHeight="1">
      <c r="A39" s="172" t="s">
        <v>1626</v>
      </c>
      <c r="B39" s="321" t="s">
        <v>400</v>
      </c>
      <c r="C39" s="626">
        <v>4413</v>
      </c>
      <c r="D39" s="627"/>
      <c r="E39" s="628"/>
      <c r="F39" s="175">
        <v>55</v>
      </c>
    </row>
    <row r="40" spans="1:6" s="115" customFormat="1" ht="21.75" customHeight="1">
      <c r="A40" s="172" t="s">
        <v>1627</v>
      </c>
      <c r="B40" s="321" t="s">
        <v>753</v>
      </c>
      <c r="C40" s="626">
        <v>7514</v>
      </c>
      <c r="D40" s="627"/>
      <c r="E40" s="628"/>
      <c r="F40" s="175">
        <v>116</v>
      </c>
    </row>
    <row r="41" spans="1:6" s="115" customFormat="1" ht="21.75" customHeight="1">
      <c r="A41" s="172" t="s">
        <v>1628</v>
      </c>
      <c r="B41" s="321" t="s">
        <v>754</v>
      </c>
      <c r="C41" s="626">
        <v>5987</v>
      </c>
      <c r="D41" s="627"/>
      <c r="E41" s="628"/>
      <c r="F41" s="175">
        <v>97</v>
      </c>
    </row>
    <row r="42" spans="1:6" s="115" customFormat="1" ht="21.75" customHeight="1">
      <c r="A42" s="172" t="s">
        <v>1629</v>
      </c>
      <c r="B42" s="321" t="s">
        <v>753</v>
      </c>
      <c r="C42" s="632">
        <v>6620</v>
      </c>
      <c r="D42" s="633"/>
      <c r="E42" s="634"/>
      <c r="F42" s="175">
        <v>100</v>
      </c>
    </row>
    <row r="43" spans="1:6" s="115" customFormat="1" ht="21.75" customHeight="1">
      <c r="A43" s="608" t="s">
        <v>1227</v>
      </c>
      <c r="B43" s="609"/>
      <c r="C43" s="609"/>
      <c r="D43" s="609"/>
      <c r="E43" s="609"/>
      <c r="F43" s="610"/>
    </row>
    <row r="44" spans="1:6" s="115" customFormat="1" ht="21.75" customHeight="1">
      <c r="A44" s="169" t="s">
        <v>1630</v>
      </c>
      <c r="B44" s="318" t="s">
        <v>1631</v>
      </c>
      <c r="C44" s="635">
        <v>5454</v>
      </c>
      <c r="D44" s="636"/>
      <c r="E44" s="637"/>
      <c r="F44" s="319"/>
    </row>
    <row r="45" spans="1:6" s="115" customFormat="1" ht="21.75" customHeight="1">
      <c r="A45" s="169" t="s">
        <v>629</v>
      </c>
      <c r="B45" s="318" t="s">
        <v>1632</v>
      </c>
      <c r="C45" s="635">
        <v>2267</v>
      </c>
      <c r="D45" s="636"/>
      <c r="E45" s="637"/>
      <c r="F45" s="319"/>
    </row>
    <row r="46" spans="1:6" s="115" customFormat="1" ht="21.75" customHeight="1">
      <c r="A46" s="169" t="s">
        <v>1633</v>
      </c>
      <c r="B46" s="318" t="s">
        <v>1634</v>
      </c>
      <c r="C46" s="635">
        <v>12964</v>
      </c>
      <c r="D46" s="636"/>
      <c r="E46" s="637"/>
      <c r="F46" s="319"/>
    </row>
    <row r="47" spans="1:6" s="115" customFormat="1" ht="21.75" customHeight="1">
      <c r="A47" s="169" t="s">
        <v>1635</v>
      </c>
      <c r="B47" s="320" t="s">
        <v>1636</v>
      </c>
      <c r="C47" s="635">
        <v>6486</v>
      </c>
      <c r="D47" s="636"/>
      <c r="E47" s="637"/>
      <c r="F47" s="319"/>
    </row>
    <row r="48" spans="1:6" s="115" customFormat="1" ht="21.75" customHeight="1">
      <c r="A48" s="169" t="s">
        <v>1637</v>
      </c>
      <c r="B48" s="318" t="s">
        <v>1638</v>
      </c>
      <c r="C48" s="635">
        <v>3685</v>
      </c>
      <c r="D48" s="636"/>
      <c r="E48" s="637"/>
      <c r="F48" s="319"/>
    </row>
    <row r="49" spans="1:6" s="115" customFormat="1" ht="21.75" customHeight="1">
      <c r="A49" s="616" t="s">
        <v>1085</v>
      </c>
      <c r="B49" s="617"/>
      <c r="C49" s="617"/>
      <c r="D49" s="617"/>
      <c r="E49" s="617"/>
      <c r="F49" s="618"/>
    </row>
    <row r="50" spans="1:6" s="115" customFormat="1" ht="21.75" customHeight="1">
      <c r="A50" s="169" t="s">
        <v>1630</v>
      </c>
      <c r="B50" s="318" t="s">
        <v>1631</v>
      </c>
      <c r="C50" s="635">
        <v>4436</v>
      </c>
      <c r="D50" s="636"/>
      <c r="E50" s="637"/>
      <c r="F50" s="173">
        <v>55</v>
      </c>
    </row>
    <row r="51" spans="1:6" s="115" customFormat="1" ht="21.75" customHeight="1">
      <c r="A51" s="169" t="s">
        <v>629</v>
      </c>
      <c r="B51" s="318" t="s">
        <v>1632</v>
      </c>
      <c r="C51" s="635">
        <v>1776</v>
      </c>
      <c r="D51" s="636"/>
      <c r="E51" s="637"/>
      <c r="F51" s="173"/>
    </row>
    <row r="52" spans="1:6" s="115" customFormat="1" ht="21.75" customHeight="1">
      <c r="A52" s="362" t="s">
        <v>1639</v>
      </c>
      <c r="B52" s="318" t="s">
        <v>1634</v>
      </c>
      <c r="C52" s="635">
        <v>11838</v>
      </c>
      <c r="D52" s="636"/>
      <c r="E52" s="637"/>
      <c r="F52" s="173"/>
    </row>
    <row r="53" spans="1:6" s="115" customFormat="1" ht="21.75" customHeight="1">
      <c r="A53" s="362" t="s">
        <v>1640</v>
      </c>
      <c r="B53" s="318" t="s">
        <v>1641</v>
      </c>
      <c r="C53" s="635">
        <v>9703</v>
      </c>
      <c r="D53" s="636"/>
      <c r="E53" s="637"/>
      <c r="F53" s="173"/>
    </row>
    <row r="54" spans="1:6" s="115" customFormat="1" ht="21.75" customHeight="1">
      <c r="A54" s="169" t="s">
        <v>1637</v>
      </c>
      <c r="B54" s="318" t="s">
        <v>1642</v>
      </c>
      <c r="C54" s="635">
        <v>3326</v>
      </c>
      <c r="D54" s="636"/>
      <c r="E54" s="637"/>
      <c r="F54" s="173"/>
    </row>
    <row r="55" spans="1:6" s="115" customFormat="1" ht="21.75" customHeight="1">
      <c r="A55" s="362" t="s">
        <v>1643</v>
      </c>
      <c r="B55" s="318" t="s">
        <v>1644</v>
      </c>
      <c r="C55" s="635">
        <v>866</v>
      </c>
      <c r="D55" s="636"/>
      <c r="E55" s="637"/>
      <c r="F55" s="319"/>
    </row>
    <row r="56" spans="1:9" s="115" customFormat="1" ht="21.75" customHeight="1">
      <c r="A56" s="608" t="s">
        <v>1645</v>
      </c>
      <c r="B56" s="609"/>
      <c r="C56" s="609"/>
      <c r="D56" s="609"/>
      <c r="E56" s="609"/>
      <c r="F56" s="610"/>
      <c r="G56" s="117"/>
      <c r="H56" s="118"/>
      <c r="I56" s="119"/>
    </row>
    <row r="57" spans="1:9" s="115" customFormat="1" ht="21.75" customHeight="1">
      <c r="A57" s="172" t="s">
        <v>1646</v>
      </c>
      <c r="B57" s="363" t="s">
        <v>763</v>
      </c>
      <c r="C57" s="626">
        <v>2837</v>
      </c>
      <c r="D57" s="627"/>
      <c r="E57" s="628"/>
      <c r="F57" s="319">
        <v>42</v>
      </c>
      <c r="G57" s="117"/>
      <c r="H57" s="118"/>
      <c r="I57" s="119"/>
    </row>
    <row r="58" spans="1:9" s="115" customFormat="1" ht="21.75" customHeight="1">
      <c r="A58" s="172" t="s">
        <v>317</v>
      </c>
      <c r="B58" s="363" t="s">
        <v>752</v>
      </c>
      <c r="C58" s="626">
        <v>1462</v>
      </c>
      <c r="D58" s="627"/>
      <c r="E58" s="628"/>
      <c r="F58" s="319">
        <v>18</v>
      </c>
      <c r="G58" s="117"/>
      <c r="H58" s="118"/>
      <c r="I58" s="119"/>
    </row>
    <row r="59" spans="1:9" s="115" customFormat="1" ht="21.75" customHeight="1">
      <c r="A59" s="172" t="s">
        <v>1633</v>
      </c>
      <c r="B59" s="363" t="s">
        <v>724</v>
      </c>
      <c r="C59" s="626">
        <v>8262</v>
      </c>
      <c r="D59" s="627"/>
      <c r="E59" s="628"/>
      <c r="F59" s="319">
        <v>112</v>
      </c>
      <c r="G59" s="117"/>
      <c r="H59" s="118"/>
      <c r="I59" s="119"/>
    </row>
    <row r="60" spans="1:9" s="115" customFormat="1" ht="21.75" customHeight="1">
      <c r="A60" s="172" t="s">
        <v>720</v>
      </c>
      <c r="B60" s="363" t="s">
        <v>764</v>
      </c>
      <c r="C60" s="626">
        <v>5246</v>
      </c>
      <c r="D60" s="627"/>
      <c r="E60" s="628"/>
      <c r="F60" s="319">
        <v>69</v>
      </c>
      <c r="G60" s="117"/>
      <c r="H60" s="118"/>
      <c r="I60" s="119"/>
    </row>
    <row r="61" spans="1:9" s="115" customFormat="1" ht="21.75" customHeight="1">
      <c r="A61" s="172" t="s">
        <v>715</v>
      </c>
      <c r="B61" s="363" t="s">
        <v>1647</v>
      </c>
      <c r="C61" s="626">
        <v>4592</v>
      </c>
      <c r="D61" s="627"/>
      <c r="E61" s="628"/>
      <c r="F61" s="319">
        <v>45</v>
      </c>
      <c r="G61" s="117"/>
      <c r="H61" s="118"/>
      <c r="I61" s="119"/>
    </row>
    <row r="62" spans="1:9" s="115" customFormat="1" ht="21.75" customHeight="1">
      <c r="A62" s="638" t="s">
        <v>1648</v>
      </c>
      <c r="B62" s="638"/>
      <c r="C62" s="638"/>
      <c r="D62" s="638"/>
      <c r="E62" s="638"/>
      <c r="F62" s="638"/>
      <c r="G62" s="117"/>
      <c r="H62" s="118"/>
      <c r="I62" s="119"/>
    </row>
    <row r="63" spans="1:9" s="115" customFormat="1" ht="21.75" customHeight="1">
      <c r="A63" s="364" t="s">
        <v>1649</v>
      </c>
      <c r="B63" s="365" t="s">
        <v>1650</v>
      </c>
      <c r="C63" s="570" t="s">
        <v>1651</v>
      </c>
      <c r="D63" s="571"/>
      <c r="E63" s="572"/>
      <c r="F63" s="366" t="s">
        <v>1652</v>
      </c>
      <c r="G63" s="117"/>
      <c r="H63" s="118"/>
      <c r="I63" s="119"/>
    </row>
    <row r="64" spans="1:9" s="115" customFormat="1" ht="21.75" customHeight="1">
      <c r="A64" s="172" t="s">
        <v>240</v>
      </c>
      <c r="B64" s="321" t="s">
        <v>776</v>
      </c>
      <c r="C64" s="626">
        <v>3579</v>
      </c>
      <c r="D64" s="627"/>
      <c r="E64" s="628"/>
      <c r="F64" s="61">
        <v>62</v>
      </c>
      <c r="G64" s="117"/>
      <c r="H64" s="118"/>
      <c r="I64" s="119"/>
    </row>
    <row r="65" spans="1:9" s="115" customFormat="1" ht="21.75" customHeight="1">
      <c r="A65" s="172" t="s">
        <v>1653</v>
      </c>
      <c r="B65" s="321" t="s">
        <v>724</v>
      </c>
      <c r="C65" s="626">
        <v>7113</v>
      </c>
      <c r="D65" s="627"/>
      <c r="E65" s="628"/>
      <c r="F65" s="61">
        <v>114</v>
      </c>
      <c r="G65" s="117"/>
      <c r="H65" s="118"/>
      <c r="I65" s="119"/>
    </row>
    <row r="66" spans="1:9" s="115" customFormat="1" ht="21.75" customHeight="1">
      <c r="A66" s="172" t="s">
        <v>720</v>
      </c>
      <c r="B66" s="321" t="s">
        <v>721</v>
      </c>
      <c r="C66" s="626">
        <v>2443</v>
      </c>
      <c r="D66" s="627"/>
      <c r="E66" s="628"/>
      <c r="F66" s="61">
        <v>36</v>
      </c>
      <c r="G66" s="117"/>
      <c r="H66" s="118"/>
      <c r="I66" s="119"/>
    </row>
    <row r="67" spans="1:9" s="115" customFormat="1" ht="21.75" customHeight="1">
      <c r="A67" s="172" t="s">
        <v>722</v>
      </c>
      <c r="B67" s="321" t="s">
        <v>723</v>
      </c>
      <c r="C67" s="626">
        <v>929</v>
      </c>
      <c r="D67" s="627"/>
      <c r="E67" s="628"/>
      <c r="F67" s="61">
        <v>16</v>
      </c>
      <c r="G67" s="117"/>
      <c r="H67" s="118"/>
      <c r="I67" s="119"/>
    </row>
    <row r="68" spans="1:9" s="115" customFormat="1" ht="21.75" customHeight="1">
      <c r="A68" s="638" t="s">
        <v>1654</v>
      </c>
      <c r="B68" s="638"/>
      <c r="C68" s="638"/>
      <c r="D68" s="638"/>
      <c r="E68" s="638"/>
      <c r="F68" s="638"/>
      <c r="G68" s="117"/>
      <c r="H68" s="118"/>
      <c r="I68" s="119"/>
    </row>
    <row r="69" spans="1:9" s="115" customFormat="1" ht="21.75" customHeight="1">
      <c r="A69" s="172" t="s">
        <v>661</v>
      </c>
      <c r="B69" s="321" t="s">
        <v>765</v>
      </c>
      <c r="C69" s="635">
        <v>1686</v>
      </c>
      <c r="D69" s="636"/>
      <c r="E69" s="637"/>
      <c r="F69" s="367">
        <v>31</v>
      </c>
      <c r="G69" s="117"/>
      <c r="H69" s="118"/>
      <c r="I69" s="119"/>
    </row>
    <row r="70" spans="1:9" s="115" customFormat="1" ht="21.75" customHeight="1">
      <c r="A70" s="172" t="s">
        <v>720</v>
      </c>
      <c r="B70" s="321" t="s">
        <v>764</v>
      </c>
      <c r="C70" s="635">
        <v>4476</v>
      </c>
      <c r="D70" s="636"/>
      <c r="E70" s="637"/>
      <c r="F70" s="367">
        <v>68</v>
      </c>
      <c r="G70" s="117"/>
      <c r="H70" s="118"/>
      <c r="I70" s="119"/>
    </row>
    <row r="71" spans="1:9" s="115" customFormat="1" ht="21.75" customHeight="1">
      <c r="A71" s="172" t="s">
        <v>1655</v>
      </c>
      <c r="B71" s="321" t="s">
        <v>765</v>
      </c>
      <c r="C71" s="635">
        <v>2091</v>
      </c>
      <c r="D71" s="636"/>
      <c r="E71" s="637"/>
      <c r="F71" s="367">
        <v>36</v>
      </c>
      <c r="G71" s="117"/>
      <c r="H71" s="118"/>
      <c r="I71" s="119"/>
    </row>
    <row r="72" spans="1:9" s="115" customFormat="1" ht="21.75" customHeight="1">
      <c r="A72" s="172" t="s">
        <v>715</v>
      </c>
      <c r="B72" s="321" t="s">
        <v>1647</v>
      </c>
      <c r="C72" s="635">
        <v>2883</v>
      </c>
      <c r="D72" s="636"/>
      <c r="E72" s="637"/>
      <c r="F72" s="367">
        <v>44</v>
      </c>
      <c r="G72" s="117"/>
      <c r="H72" s="118"/>
      <c r="I72" s="119"/>
    </row>
    <row r="73" spans="1:9" s="115" customFormat="1" ht="21.75" customHeight="1">
      <c r="A73" s="172" t="s">
        <v>1646</v>
      </c>
      <c r="B73" s="321" t="s">
        <v>763</v>
      </c>
      <c r="C73" s="635">
        <v>2147</v>
      </c>
      <c r="D73" s="636"/>
      <c r="E73" s="637"/>
      <c r="F73" s="367">
        <v>41</v>
      </c>
      <c r="G73" s="117"/>
      <c r="H73" s="118"/>
      <c r="I73" s="119"/>
    </row>
    <row r="74" spans="1:9" s="115" customFormat="1" ht="21.75" customHeight="1">
      <c r="A74" s="172" t="s">
        <v>718</v>
      </c>
      <c r="B74" s="321" t="s">
        <v>752</v>
      </c>
      <c r="C74" s="635">
        <v>1172</v>
      </c>
      <c r="D74" s="636"/>
      <c r="E74" s="637"/>
      <c r="F74" s="367">
        <v>16</v>
      </c>
      <c r="G74" s="117"/>
      <c r="H74" s="118"/>
      <c r="I74" s="119"/>
    </row>
    <row r="75" spans="1:9" s="115" customFormat="1" ht="21.75" customHeight="1">
      <c r="A75" s="172" t="s">
        <v>756</v>
      </c>
      <c r="B75" s="321" t="s">
        <v>766</v>
      </c>
      <c r="C75" s="635">
        <v>1326</v>
      </c>
      <c r="D75" s="636"/>
      <c r="E75" s="637"/>
      <c r="F75" s="367">
        <v>16</v>
      </c>
      <c r="G75" s="117"/>
      <c r="H75" s="118"/>
      <c r="I75" s="119"/>
    </row>
    <row r="76" spans="1:9" s="115" customFormat="1" ht="21.75" customHeight="1">
      <c r="A76" s="607" t="s">
        <v>1656</v>
      </c>
      <c r="B76" s="607"/>
      <c r="C76" s="622"/>
      <c r="D76" s="622"/>
      <c r="E76" s="622"/>
      <c r="F76" s="607"/>
      <c r="G76" s="117"/>
      <c r="H76" s="118"/>
      <c r="I76" s="119"/>
    </row>
    <row r="77" spans="1:9" s="115" customFormat="1" ht="21.75" customHeight="1">
      <c r="A77" s="172" t="s">
        <v>1657</v>
      </c>
      <c r="B77" s="321" t="s">
        <v>1658</v>
      </c>
      <c r="C77" s="626">
        <v>1592</v>
      </c>
      <c r="D77" s="627"/>
      <c r="E77" s="628"/>
      <c r="F77" s="47">
        <v>28</v>
      </c>
      <c r="G77" s="117"/>
      <c r="H77" s="118"/>
      <c r="I77" s="119"/>
    </row>
    <row r="78" spans="1:9" s="115" customFormat="1" ht="21.75" customHeight="1">
      <c r="A78" s="172" t="s">
        <v>1635</v>
      </c>
      <c r="B78" s="321" t="s">
        <v>1659</v>
      </c>
      <c r="C78" s="626">
        <v>2599</v>
      </c>
      <c r="D78" s="627"/>
      <c r="E78" s="628"/>
      <c r="F78" s="47">
        <v>37</v>
      </c>
      <c r="G78" s="117"/>
      <c r="H78" s="118"/>
      <c r="I78" s="119"/>
    </row>
    <row r="79" spans="1:9" s="115" customFormat="1" ht="21.75" customHeight="1">
      <c r="A79" s="172" t="s">
        <v>1660</v>
      </c>
      <c r="B79" s="321" t="s">
        <v>1661</v>
      </c>
      <c r="C79" s="626">
        <v>1226</v>
      </c>
      <c r="D79" s="627"/>
      <c r="E79" s="628"/>
      <c r="F79" s="47">
        <v>16</v>
      </c>
      <c r="G79" s="117"/>
      <c r="H79" s="118"/>
      <c r="I79" s="119"/>
    </row>
    <row r="80" spans="1:9" s="115" customFormat="1" ht="21.75" customHeight="1">
      <c r="A80" s="607" t="s">
        <v>670</v>
      </c>
      <c r="B80" s="607"/>
      <c r="C80" s="622"/>
      <c r="D80" s="622"/>
      <c r="E80" s="622"/>
      <c r="F80" s="607"/>
      <c r="G80" s="117"/>
      <c r="H80" s="118"/>
      <c r="I80" s="119"/>
    </row>
    <row r="81" spans="1:9" s="115" customFormat="1" ht="21.75" customHeight="1">
      <c r="A81" s="172" t="s">
        <v>671</v>
      </c>
      <c r="B81" s="321" t="s">
        <v>672</v>
      </c>
      <c r="C81" s="632">
        <v>487</v>
      </c>
      <c r="D81" s="633"/>
      <c r="E81" s="634"/>
      <c r="F81" s="47">
        <v>9</v>
      </c>
      <c r="G81" s="117"/>
      <c r="H81" s="118"/>
      <c r="I81" s="119"/>
    </row>
    <row r="82" spans="1:9" s="115" customFormat="1" ht="21.75" customHeight="1">
      <c r="A82" s="172" t="s">
        <v>1662</v>
      </c>
      <c r="B82" s="321" t="s">
        <v>674</v>
      </c>
      <c r="C82" s="632">
        <v>1997</v>
      </c>
      <c r="D82" s="633"/>
      <c r="E82" s="634"/>
      <c r="F82" s="47">
        <v>15</v>
      </c>
      <c r="G82" s="117"/>
      <c r="H82" s="118"/>
      <c r="I82" s="119"/>
    </row>
    <row r="83" spans="1:9" s="115" customFormat="1" ht="21.75" customHeight="1">
      <c r="A83" s="172" t="s">
        <v>675</v>
      </c>
      <c r="B83" s="321" t="s">
        <v>676</v>
      </c>
      <c r="C83" s="632">
        <v>1160</v>
      </c>
      <c r="D83" s="633"/>
      <c r="E83" s="634"/>
      <c r="F83" s="47">
        <v>18</v>
      </c>
      <c r="G83" s="117"/>
      <c r="H83" s="118"/>
      <c r="I83" s="119"/>
    </row>
    <row r="84" spans="1:9" s="115" customFormat="1" ht="21.75" customHeight="1">
      <c r="A84" s="172" t="s">
        <v>677</v>
      </c>
      <c r="B84" s="321" t="s">
        <v>678</v>
      </c>
      <c r="C84" s="632">
        <v>1340</v>
      </c>
      <c r="D84" s="633"/>
      <c r="E84" s="634"/>
      <c r="F84" s="47">
        <v>21</v>
      </c>
      <c r="G84" s="117"/>
      <c r="H84" s="118"/>
      <c r="I84" s="119"/>
    </row>
    <row r="85" spans="1:9" s="115" customFormat="1" ht="21.75" customHeight="1">
      <c r="A85" s="172" t="s">
        <v>679</v>
      </c>
      <c r="B85" s="321" t="s">
        <v>680</v>
      </c>
      <c r="C85" s="632">
        <v>1160</v>
      </c>
      <c r="D85" s="633"/>
      <c r="E85" s="634"/>
      <c r="F85" s="47">
        <v>9.5</v>
      </c>
      <c r="G85" s="117"/>
      <c r="H85" s="118"/>
      <c r="I85" s="119"/>
    </row>
    <row r="86" spans="1:9" s="115" customFormat="1" ht="21.75" customHeight="1">
      <c r="A86" s="172" t="s">
        <v>681</v>
      </c>
      <c r="B86" s="321" t="s">
        <v>678</v>
      </c>
      <c r="C86" s="632">
        <v>1724</v>
      </c>
      <c r="D86" s="633"/>
      <c r="E86" s="634"/>
      <c r="F86" s="47">
        <v>22</v>
      </c>
      <c r="G86" s="117"/>
      <c r="H86" s="118"/>
      <c r="I86" s="119"/>
    </row>
    <row r="87" spans="1:9" s="115" customFormat="1" ht="21.75" customHeight="1">
      <c r="A87" s="172" t="s">
        <v>682</v>
      </c>
      <c r="B87" s="321" t="s">
        <v>683</v>
      </c>
      <c r="C87" s="632">
        <v>947</v>
      </c>
      <c r="D87" s="633"/>
      <c r="E87" s="634"/>
      <c r="F87" s="47">
        <v>15</v>
      </c>
      <c r="G87" s="117"/>
      <c r="H87" s="118"/>
      <c r="I87" s="119"/>
    </row>
    <row r="88" spans="1:9" s="115" customFormat="1" ht="21.75" customHeight="1">
      <c r="A88" s="172" t="s">
        <v>684</v>
      </c>
      <c r="B88" s="321" t="s">
        <v>928</v>
      </c>
      <c r="C88" s="632">
        <v>784</v>
      </c>
      <c r="D88" s="633"/>
      <c r="E88" s="634"/>
      <c r="F88" s="47">
        <v>11</v>
      </c>
      <c r="G88" s="117"/>
      <c r="H88" s="118"/>
      <c r="I88" s="119"/>
    </row>
    <row r="89" spans="1:9" s="115" customFormat="1" ht="21.75" customHeight="1">
      <c r="A89" s="172" t="s">
        <v>685</v>
      </c>
      <c r="B89" s="321" t="s">
        <v>929</v>
      </c>
      <c r="C89" s="632">
        <v>1147</v>
      </c>
      <c r="D89" s="633"/>
      <c r="E89" s="634"/>
      <c r="F89" s="47">
        <v>23</v>
      </c>
      <c r="G89" s="117"/>
      <c r="H89" s="118"/>
      <c r="I89" s="119"/>
    </row>
    <row r="90" spans="1:9" s="115" customFormat="1" ht="21.75" customHeight="1">
      <c r="A90" s="172" t="s">
        <v>686</v>
      </c>
      <c r="B90" s="321" t="s">
        <v>930</v>
      </c>
      <c r="C90" s="632">
        <v>4803</v>
      </c>
      <c r="D90" s="633"/>
      <c r="E90" s="634"/>
      <c r="F90" s="47">
        <v>37</v>
      </c>
      <c r="G90" s="117"/>
      <c r="H90" s="118"/>
      <c r="I90" s="119"/>
    </row>
    <row r="91" spans="1:9" s="115" customFormat="1" ht="21.75" customHeight="1">
      <c r="A91" s="172" t="s">
        <v>688</v>
      </c>
      <c r="B91" s="321" t="s">
        <v>689</v>
      </c>
      <c r="C91" s="632">
        <v>2147</v>
      </c>
      <c r="D91" s="633"/>
      <c r="E91" s="634"/>
      <c r="F91" s="47">
        <v>27</v>
      </c>
      <c r="G91" s="117"/>
      <c r="H91" s="118"/>
      <c r="I91" s="119"/>
    </row>
    <row r="92" spans="1:9" s="115" customFormat="1" ht="21.75" customHeight="1">
      <c r="A92" s="172" t="s">
        <v>690</v>
      </c>
      <c r="B92" s="321" t="s">
        <v>687</v>
      </c>
      <c r="C92" s="632">
        <v>2523</v>
      </c>
      <c r="D92" s="633"/>
      <c r="E92" s="634"/>
      <c r="F92" s="47">
        <v>44</v>
      </c>
      <c r="G92" s="117"/>
      <c r="H92" s="118"/>
      <c r="I92" s="119"/>
    </row>
    <row r="93" spans="1:9" s="115" customFormat="1" ht="21.75" customHeight="1">
      <c r="A93" s="172" t="s">
        <v>691</v>
      </c>
      <c r="B93" s="321" t="s">
        <v>931</v>
      </c>
      <c r="C93" s="632">
        <v>2805</v>
      </c>
      <c r="D93" s="633"/>
      <c r="E93" s="634"/>
      <c r="F93" s="47">
        <v>40</v>
      </c>
      <c r="G93" s="117"/>
      <c r="H93" s="118"/>
      <c r="I93" s="119"/>
    </row>
    <row r="94" spans="1:9" s="115" customFormat="1" ht="21.75" customHeight="1">
      <c r="A94" s="607" t="s">
        <v>693</v>
      </c>
      <c r="B94" s="607"/>
      <c r="C94" s="622"/>
      <c r="D94" s="622"/>
      <c r="E94" s="622"/>
      <c r="F94" s="607"/>
      <c r="G94" s="117"/>
      <c r="H94" s="118"/>
      <c r="I94" s="119"/>
    </row>
    <row r="95" spans="1:9" s="115" customFormat="1" ht="21.75" customHeight="1">
      <c r="A95" s="172" t="s">
        <v>677</v>
      </c>
      <c r="B95" s="321" t="s">
        <v>678</v>
      </c>
      <c r="C95" s="626">
        <v>2652</v>
      </c>
      <c r="D95" s="639"/>
      <c r="E95" s="640"/>
      <c r="F95" s="47">
        <v>21</v>
      </c>
      <c r="G95" s="117"/>
      <c r="H95" s="118"/>
      <c r="I95" s="119"/>
    </row>
    <row r="96" spans="1:9" s="115" customFormat="1" ht="21.75" customHeight="1">
      <c r="A96" s="172" t="s">
        <v>681</v>
      </c>
      <c r="B96" s="321" t="s">
        <v>678</v>
      </c>
      <c r="C96" s="626">
        <v>2116</v>
      </c>
      <c r="D96" s="627"/>
      <c r="E96" s="628"/>
      <c r="F96" s="47">
        <v>22</v>
      </c>
      <c r="G96" s="117"/>
      <c r="H96" s="118"/>
      <c r="I96" s="119"/>
    </row>
    <row r="97" spans="1:9" s="115" customFormat="1" ht="21.75" customHeight="1">
      <c r="A97" s="172" t="s">
        <v>682</v>
      </c>
      <c r="B97" s="321" t="s">
        <v>683</v>
      </c>
      <c r="C97" s="626">
        <v>1005</v>
      </c>
      <c r="D97" s="627"/>
      <c r="E97" s="628"/>
      <c r="F97" s="47">
        <v>15</v>
      </c>
      <c r="G97" s="117"/>
      <c r="H97" s="118"/>
      <c r="I97" s="119"/>
    </row>
    <row r="98" spans="1:9" s="115" customFormat="1" ht="21.75" customHeight="1">
      <c r="A98" s="172" t="s">
        <v>686</v>
      </c>
      <c r="B98" s="321" t="s">
        <v>687</v>
      </c>
      <c r="C98" s="626">
        <v>4933</v>
      </c>
      <c r="D98" s="627"/>
      <c r="E98" s="628"/>
      <c r="F98" s="47">
        <v>31</v>
      </c>
      <c r="G98" s="117"/>
      <c r="H98" s="118"/>
      <c r="I98" s="119"/>
    </row>
    <row r="99" spans="1:9" s="115" customFormat="1" ht="21.75" customHeight="1">
      <c r="A99" s="172" t="s">
        <v>690</v>
      </c>
      <c r="B99" s="321" t="s">
        <v>687</v>
      </c>
      <c r="C99" s="626">
        <v>3266</v>
      </c>
      <c r="D99" s="627"/>
      <c r="E99" s="628"/>
      <c r="F99" s="47">
        <v>45</v>
      </c>
      <c r="G99" s="117"/>
      <c r="H99" s="118"/>
      <c r="I99" s="119"/>
    </row>
    <row r="100" spans="1:9" s="115" customFormat="1" ht="21.75" customHeight="1">
      <c r="A100" s="172" t="s">
        <v>691</v>
      </c>
      <c r="B100" s="321" t="s">
        <v>931</v>
      </c>
      <c r="C100" s="626">
        <v>3151</v>
      </c>
      <c r="D100" s="627"/>
      <c r="E100" s="628"/>
      <c r="F100" s="47">
        <v>41</v>
      </c>
      <c r="G100" s="117"/>
      <c r="H100" s="118"/>
      <c r="I100" s="119"/>
    </row>
    <row r="101" spans="1:9" s="115" customFormat="1" ht="21.75" customHeight="1">
      <c r="A101" s="607" t="s">
        <v>694</v>
      </c>
      <c r="B101" s="607"/>
      <c r="C101" s="622"/>
      <c r="D101" s="622"/>
      <c r="E101" s="622"/>
      <c r="F101" s="607"/>
      <c r="G101" s="117"/>
      <c r="H101" s="118"/>
      <c r="I101" s="119"/>
    </row>
    <row r="102" spans="1:9" s="115" customFormat="1" ht="21.75" customHeight="1">
      <c r="A102" s="172" t="s">
        <v>1663</v>
      </c>
      <c r="B102" s="368" t="s">
        <v>1664</v>
      </c>
      <c r="C102" s="641" t="s">
        <v>1665</v>
      </c>
      <c r="D102" s="642"/>
      <c r="E102" s="643"/>
      <c r="F102" s="47" t="s">
        <v>1666</v>
      </c>
      <c r="G102" s="117"/>
      <c r="H102" s="118"/>
      <c r="I102" s="119"/>
    </row>
    <row r="103" spans="1:9" s="115" customFormat="1" ht="21.75" customHeight="1">
      <c r="A103" s="172" t="s">
        <v>701</v>
      </c>
      <c r="B103" s="321" t="s">
        <v>702</v>
      </c>
      <c r="C103" s="626">
        <v>1982</v>
      </c>
      <c r="D103" s="627"/>
      <c r="E103" s="628"/>
      <c r="F103" s="47">
        <v>36</v>
      </c>
      <c r="G103" s="117"/>
      <c r="H103" s="118"/>
      <c r="I103" s="119"/>
    </row>
    <row r="104" spans="1:9" s="115" customFormat="1" ht="21.75" customHeight="1">
      <c r="A104" s="172" t="s">
        <v>1667</v>
      </c>
      <c r="B104" s="368" t="s">
        <v>1668</v>
      </c>
      <c r="C104" s="359" t="s">
        <v>1669</v>
      </c>
      <c r="D104" s="360" t="s">
        <v>916</v>
      </c>
      <c r="E104" s="361">
        <v>696</v>
      </c>
      <c r="F104" s="47" t="s">
        <v>1670</v>
      </c>
      <c r="G104" s="117"/>
      <c r="H104" s="118"/>
      <c r="I104" s="119"/>
    </row>
    <row r="105" spans="1:9" s="115" customFormat="1" ht="21.75" customHeight="1">
      <c r="A105" s="172" t="s">
        <v>1671</v>
      </c>
      <c r="B105" s="321" t="s">
        <v>1672</v>
      </c>
      <c r="C105" s="641" t="s">
        <v>1673</v>
      </c>
      <c r="D105" s="642"/>
      <c r="E105" s="643"/>
      <c r="F105" s="47" t="s">
        <v>1674</v>
      </c>
      <c r="G105" s="117"/>
      <c r="H105" s="118"/>
      <c r="I105" s="119"/>
    </row>
    <row r="106" spans="1:9" s="115" customFormat="1" ht="21.75" customHeight="1">
      <c r="A106" s="172" t="s">
        <v>1675</v>
      </c>
      <c r="B106" s="368" t="s">
        <v>1664</v>
      </c>
      <c r="C106" s="641" t="s">
        <v>1676</v>
      </c>
      <c r="D106" s="642"/>
      <c r="E106" s="643"/>
      <c r="F106" s="47" t="s">
        <v>1677</v>
      </c>
      <c r="G106" s="117"/>
      <c r="H106" s="118"/>
      <c r="I106" s="119"/>
    </row>
    <row r="107" spans="1:9" s="115" customFormat="1" ht="21.75" customHeight="1">
      <c r="A107" s="616" t="s">
        <v>1678</v>
      </c>
      <c r="B107" s="617"/>
      <c r="C107" s="612"/>
      <c r="D107" s="612"/>
      <c r="E107" s="612"/>
      <c r="F107" s="618"/>
      <c r="G107" s="117"/>
      <c r="H107" s="118"/>
      <c r="I107" s="119"/>
    </row>
    <row r="108" spans="1:9" s="115" customFormat="1" ht="21.75" customHeight="1">
      <c r="A108" s="172" t="s">
        <v>711</v>
      </c>
      <c r="B108" s="368" t="s">
        <v>696</v>
      </c>
      <c r="C108" s="359">
        <v>2343</v>
      </c>
      <c r="D108" s="360" t="s">
        <v>924</v>
      </c>
      <c r="E108" s="361">
        <v>2548</v>
      </c>
      <c r="F108" s="61">
        <v>24</v>
      </c>
      <c r="G108" s="117"/>
      <c r="H108" s="118"/>
      <c r="I108" s="119"/>
    </row>
    <row r="109" spans="1:9" s="115" customFormat="1" ht="21.75" customHeight="1">
      <c r="A109" s="172" t="s">
        <v>725</v>
      </c>
      <c r="B109" s="368" t="s">
        <v>698</v>
      </c>
      <c r="C109" s="359">
        <v>2137</v>
      </c>
      <c r="D109" s="360" t="s">
        <v>924</v>
      </c>
      <c r="E109" s="361">
        <v>2397</v>
      </c>
      <c r="F109" s="61">
        <v>31</v>
      </c>
      <c r="G109" s="117"/>
      <c r="H109" s="118"/>
      <c r="I109" s="119"/>
    </row>
    <row r="110" spans="1:9" s="115" customFormat="1" ht="21.75" customHeight="1">
      <c r="A110" s="172" t="s">
        <v>708</v>
      </c>
      <c r="B110" s="368" t="s">
        <v>704</v>
      </c>
      <c r="C110" s="359">
        <v>1358</v>
      </c>
      <c r="D110" s="360" t="s">
        <v>924</v>
      </c>
      <c r="E110" s="361">
        <v>1612</v>
      </c>
      <c r="F110" s="61">
        <v>16</v>
      </c>
      <c r="G110" s="117"/>
      <c r="H110" s="118"/>
      <c r="I110" s="119"/>
    </row>
    <row r="111" spans="1:9" s="115" customFormat="1" ht="21.75" customHeight="1">
      <c r="A111" s="172" t="s">
        <v>703</v>
      </c>
      <c r="B111" s="368" t="s">
        <v>704</v>
      </c>
      <c r="C111" s="359">
        <v>1401</v>
      </c>
      <c r="D111" s="360" t="s">
        <v>924</v>
      </c>
      <c r="E111" s="361">
        <v>1612</v>
      </c>
      <c r="F111" s="61">
        <v>16</v>
      </c>
      <c r="G111" s="117"/>
      <c r="H111" s="118"/>
      <c r="I111" s="119"/>
    </row>
    <row r="112" spans="1:9" s="115" customFormat="1" ht="21.75" customHeight="1">
      <c r="A112" s="172" t="s">
        <v>705</v>
      </c>
      <c r="B112" s="368" t="s">
        <v>706</v>
      </c>
      <c r="C112" s="359">
        <v>972</v>
      </c>
      <c r="D112" s="360" t="s">
        <v>924</v>
      </c>
      <c r="E112" s="361">
        <v>1141</v>
      </c>
      <c r="F112" s="61">
        <v>13</v>
      </c>
      <c r="G112" s="117"/>
      <c r="H112" s="118"/>
      <c r="I112" s="119"/>
    </row>
    <row r="113" spans="1:9" s="115" customFormat="1" ht="21.75" customHeight="1">
      <c r="A113" s="172" t="s">
        <v>726</v>
      </c>
      <c r="B113" s="368" t="s">
        <v>702</v>
      </c>
      <c r="C113" s="359">
        <v>2174</v>
      </c>
      <c r="D113" s="360" t="s">
        <v>924</v>
      </c>
      <c r="E113" s="361">
        <v>2343</v>
      </c>
      <c r="F113" s="61">
        <v>33</v>
      </c>
      <c r="G113" s="117"/>
      <c r="H113" s="118"/>
      <c r="I113" s="119"/>
    </row>
    <row r="114" spans="1:9" s="115" customFormat="1" ht="21.75" customHeight="1">
      <c r="A114" s="172" t="s">
        <v>713</v>
      </c>
      <c r="B114" s="368" t="s">
        <v>700</v>
      </c>
      <c r="C114" s="359">
        <v>2958</v>
      </c>
      <c r="D114" s="360" t="s">
        <v>924</v>
      </c>
      <c r="E114" s="361">
        <v>3296</v>
      </c>
      <c r="F114" s="61">
        <v>30</v>
      </c>
      <c r="G114" s="117"/>
      <c r="H114" s="118"/>
      <c r="I114" s="119"/>
    </row>
    <row r="115" spans="1:9" s="115" customFormat="1" ht="21.75" customHeight="1">
      <c r="A115" s="172" t="s">
        <v>699</v>
      </c>
      <c r="B115" s="368" t="s">
        <v>700</v>
      </c>
      <c r="C115" s="359">
        <v>2650</v>
      </c>
      <c r="D115" s="360" t="s">
        <v>924</v>
      </c>
      <c r="E115" s="361">
        <v>2989</v>
      </c>
      <c r="F115" s="61">
        <v>38</v>
      </c>
      <c r="G115" s="117"/>
      <c r="H115" s="118"/>
      <c r="I115" s="119"/>
    </row>
    <row r="116" spans="1:9" s="115" customFormat="1" ht="21.75" customHeight="1">
      <c r="A116" s="172" t="s">
        <v>727</v>
      </c>
      <c r="B116" s="368" t="s">
        <v>710</v>
      </c>
      <c r="C116" s="359">
        <v>1841</v>
      </c>
      <c r="D116" s="360" t="s">
        <v>924</v>
      </c>
      <c r="E116" s="361">
        <v>2180</v>
      </c>
      <c r="F116" s="61">
        <v>21</v>
      </c>
      <c r="G116" s="117"/>
      <c r="H116" s="118"/>
      <c r="I116" s="119"/>
    </row>
    <row r="117" spans="1:9" s="115" customFormat="1" ht="21.75" customHeight="1">
      <c r="A117" s="172" t="s">
        <v>709</v>
      </c>
      <c r="B117" s="368" t="s">
        <v>710</v>
      </c>
      <c r="C117" s="359">
        <v>2065</v>
      </c>
      <c r="D117" s="360" t="s">
        <v>924</v>
      </c>
      <c r="E117" s="361">
        <v>2403</v>
      </c>
      <c r="F117" s="61">
        <v>22</v>
      </c>
      <c r="G117" s="117"/>
      <c r="H117" s="118"/>
      <c r="I117" s="119"/>
    </row>
    <row r="118" spans="1:9" s="115" customFormat="1" ht="21.75" customHeight="1">
      <c r="A118" s="616" t="s">
        <v>1679</v>
      </c>
      <c r="B118" s="617"/>
      <c r="C118" s="617"/>
      <c r="D118" s="617"/>
      <c r="E118" s="617"/>
      <c r="F118" s="618"/>
      <c r="G118" s="117"/>
      <c r="H118" s="118"/>
      <c r="I118" s="119"/>
    </row>
    <row r="119" spans="1:9" s="115" customFormat="1" ht="21.75" customHeight="1">
      <c r="A119" s="369" t="s">
        <v>1680</v>
      </c>
      <c r="B119" s="321" t="s">
        <v>1681</v>
      </c>
      <c r="C119" s="632">
        <v>3550</v>
      </c>
      <c r="D119" s="633"/>
      <c r="E119" s="634"/>
      <c r="F119" s="175">
        <v>45</v>
      </c>
      <c r="G119" s="117"/>
      <c r="H119" s="118"/>
      <c r="I119" s="119"/>
    </row>
    <row r="120" spans="1:9" s="115" customFormat="1" ht="21.75" customHeight="1">
      <c r="A120" s="369" t="s">
        <v>1682</v>
      </c>
      <c r="B120" s="321" t="s">
        <v>1683</v>
      </c>
      <c r="C120" s="632">
        <v>787</v>
      </c>
      <c r="D120" s="633"/>
      <c r="E120" s="634"/>
      <c r="F120" s="175">
        <v>12</v>
      </c>
      <c r="G120" s="117"/>
      <c r="H120" s="118"/>
      <c r="I120" s="119"/>
    </row>
    <row r="121" spans="1:9" s="115" customFormat="1" ht="21.75" customHeight="1">
      <c r="A121" s="369" t="s">
        <v>1684</v>
      </c>
      <c r="B121" s="321"/>
      <c r="C121" s="632">
        <v>1104</v>
      </c>
      <c r="D121" s="633"/>
      <c r="E121" s="634"/>
      <c r="F121" s="175">
        <v>16</v>
      </c>
      <c r="G121" s="117"/>
      <c r="H121" s="118"/>
      <c r="I121" s="119"/>
    </row>
    <row r="122" spans="1:9" s="115" customFormat="1" ht="21.75" customHeight="1">
      <c r="A122" s="595" t="s">
        <v>1685</v>
      </c>
      <c r="B122" s="596"/>
      <c r="C122" s="632">
        <v>5441</v>
      </c>
      <c r="D122" s="633"/>
      <c r="E122" s="634"/>
      <c r="F122" s="175">
        <f>SUM(F119:F121)</f>
        <v>73</v>
      </c>
      <c r="G122" s="117"/>
      <c r="H122" s="118"/>
      <c r="I122" s="119"/>
    </row>
    <row r="123" spans="1:9" s="115" customFormat="1" ht="21.75" customHeight="1">
      <c r="A123" s="644" t="s">
        <v>1686</v>
      </c>
      <c r="B123" s="644"/>
      <c r="C123" s="645"/>
      <c r="D123" s="645"/>
      <c r="E123" s="645"/>
      <c r="F123" s="644"/>
      <c r="G123" s="117"/>
      <c r="H123" s="118"/>
      <c r="I123" s="119"/>
    </row>
    <row r="124" spans="1:9" s="115" customFormat="1" ht="21.75" customHeight="1">
      <c r="A124" s="369" t="s">
        <v>1680</v>
      </c>
      <c r="B124" s="321" t="s">
        <v>1681</v>
      </c>
      <c r="C124" s="632">
        <v>3550</v>
      </c>
      <c r="D124" s="633"/>
      <c r="E124" s="634"/>
      <c r="F124" s="175">
        <v>45</v>
      </c>
      <c r="G124" s="117"/>
      <c r="H124" s="118"/>
      <c r="I124" s="119"/>
    </row>
    <row r="125" spans="1:9" s="115" customFormat="1" ht="21.75" customHeight="1">
      <c r="A125" s="369" t="s">
        <v>1682</v>
      </c>
      <c r="B125" s="321" t="s">
        <v>1683</v>
      </c>
      <c r="C125" s="632">
        <v>787</v>
      </c>
      <c r="D125" s="633"/>
      <c r="E125" s="634"/>
      <c r="F125" s="175">
        <v>12</v>
      </c>
      <c r="G125" s="117"/>
      <c r="H125" s="118"/>
      <c r="I125" s="119"/>
    </row>
    <row r="126" spans="1:9" s="115" customFormat="1" ht="21.75" customHeight="1">
      <c r="A126" s="369" t="s">
        <v>1687</v>
      </c>
      <c r="B126" s="321" t="s">
        <v>1688</v>
      </c>
      <c r="C126" s="632">
        <v>1148</v>
      </c>
      <c r="D126" s="633"/>
      <c r="E126" s="634"/>
      <c r="F126" s="175">
        <v>18</v>
      </c>
      <c r="G126" s="117"/>
      <c r="H126" s="118"/>
      <c r="I126" s="119"/>
    </row>
    <row r="127" spans="1:9" s="115" customFormat="1" ht="21.75" customHeight="1">
      <c r="A127" s="595" t="s">
        <v>1685</v>
      </c>
      <c r="B127" s="596"/>
      <c r="C127" s="632">
        <f>C124+C125+C126</f>
        <v>5485</v>
      </c>
      <c r="D127" s="633"/>
      <c r="E127" s="634"/>
      <c r="F127" s="175">
        <f>SUM(F124:F126)</f>
        <v>75</v>
      </c>
      <c r="G127" s="117"/>
      <c r="H127" s="118"/>
      <c r="I127" s="119"/>
    </row>
    <row r="128" spans="1:9" s="115" customFormat="1" ht="21.75" customHeight="1">
      <c r="A128" s="616" t="s">
        <v>1689</v>
      </c>
      <c r="B128" s="617"/>
      <c r="C128" s="617"/>
      <c r="D128" s="617"/>
      <c r="E128" s="617"/>
      <c r="F128" s="618"/>
      <c r="G128" s="117"/>
      <c r="H128" s="118"/>
      <c r="I128" s="119"/>
    </row>
    <row r="129" spans="1:9" s="115" customFormat="1" ht="21.75" customHeight="1">
      <c r="A129" s="172" t="s">
        <v>1690</v>
      </c>
      <c r="B129" s="321" t="s">
        <v>1691</v>
      </c>
      <c r="C129" s="641" t="s">
        <v>1692</v>
      </c>
      <c r="D129" s="642"/>
      <c r="E129" s="643"/>
      <c r="F129" s="175" t="s">
        <v>1693</v>
      </c>
      <c r="G129" s="117"/>
      <c r="H129" s="118"/>
      <c r="I129" s="119"/>
    </row>
    <row r="130" spans="1:9" s="115" customFormat="1" ht="21.75" customHeight="1">
      <c r="A130" s="172" t="s">
        <v>1694</v>
      </c>
      <c r="B130" s="321" t="s">
        <v>1695</v>
      </c>
      <c r="C130" s="641" t="s">
        <v>1696</v>
      </c>
      <c r="D130" s="642"/>
      <c r="E130" s="643"/>
      <c r="F130" s="175" t="s">
        <v>1697</v>
      </c>
      <c r="G130" s="117"/>
      <c r="H130" s="118"/>
      <c r="I130" s="119"/>
    </row>
    <row r="131" spans="1:9" s="115" customFormat="1" ht="21.75" customHeight="1">
      <c r="A131" s="172" t="s">
        <v>1698</v>
      </c>
      <c r="B131" s="321" t="s">
        <v>1699</v>
      </c>
      <c r="C131" s="641" t="s">
        <v>1700</v>
      </c>
      <c r="D131" s="642"/>
      <c r="E131" s="643"/>
      <c r="F131" s="175">
        <v>12</v>
      </c>
      <c r="G131" s="117"/>
      <c r="H131" s="118"/>
      <c r="I131" s="119"/>
    </row>
    <row r="132" spans="1:9" s="115" customFormat="1" ht="21.75" customHeight="1">
      <c r="A132" s="172" t="s">
        <v>1701</v>
      </c>
      <c r="B132" s="321" t="s">
        <v>1699</v>
      </c>
      <c r="C132" s="641" t="s">
        <v>1702</v>
      </c>
      <c r="D132" s="642"/>
      <c r="E132" s="643"/>
      <c r="F132" s="175">
        <v>12</v>
      </c>
      <c r="G132" s="117"/>
      <c r="H132" s="118"/>
      <c r="I132" s="119"/>
    </row>
    <row r="133" spans="1:9" s="115" customFormat="1" ht="21.75" customHeight="1">
      <c r="A133" s="616" t="s">
        <v>663</v>
      </c>
      <c r="B133" s="617"/>
      <c r="C133" s="617"/>
      <c r="D133" s="617"/>
      <c r="E133" s="617"/>
      <c r="F133" s="618"/>
      <c r="H133" s="118"/>
      <c r="I133" s="119"/>
    </row>
    <row r="134" spans="1:9" s="115" customFormat="1" ht="21.75" customHeight="1">
      <c r="A134" s="172" t="s">
        <v>664</v>
      </c>
      <c r="B134" s="321" t="s">
        <v>1703</v>
      </c>
      <c r="C134" s="632">
        <v>1311</v>
      </c>
      <c r="D134" s="633"/>
      <c r="E134" s="634"/>
      <c r="F134" s="47">
        <v>25</v>
      </c>
      <c r="H134" s="118"/>
      <c r="I134" s="119"/>
    </row>
    <row r="135" spans="1:9" s="115" customFormat="1" ht="21.75" customHeight="1">
      <c r="A135" s="172" t="s">
        <v>665</v>
      </c>
      <c r="B135" s="321" t="s">
        <v>1704</v>
      </c>
      <c r="C135" s="632">
        <v>3071</v>
      </c>
      <c r="D135" s="633"/>
      <c r="E135" s="634"/>
      <c r="F135" s="47">
        <v>36</v>
      </c>
      <c r="H135" s="118"/>
      <c r="I135" s="119"/>
    </row>
    <row r="136" spans="1:9" s="115" customFormat="1" ht="21.75" customHeight="1">
      <c r="A136" s="172" t="s">
        <v>666</v>
      </c>
      <c r="B136" s="321" t="s">
        <v>1705</v>
      </c>
      <c r="C136" s="632">
        <v>2647</v>
      </c>
      <c r="D136" s="633"/>
      <c r="E136" s="634"/>
      <c r="F136" s="47">
        <v>42</v>
      </c>
      <c r="H136" s="118"/>
      <c r="I136" s="119"/>
    </row>
    <row r="137" spans="1:9" s="115" customFormat="1" ht="21.75" customHeight="1">
      <c r="A137" s="172" t="s">
        <v>667</v>
      </c>
      <c r="B137" s="321" t="s">
        <v>1706</v>
      </c>
      <c r="C137" s="632">
        <v>4626</v>
      </c>
      <c r="D137" s="633"/>
      <c r="E137" s="634"/>
      <c r="F137" s="47">
        <v>70</v>
      </c>
      <c r="H137" s="118"/>
      <c r="I137" s="119"/>
    </row>
    <row r="138" spans="1:9" s="115" customFormat="1" ht="21.75" customHeight="1">
      <c r="A138" s="172" t="s">
        <v>668</v>
      </c>
      <c r="B138" s="321" t="s">
        <v>1707</v>
      </c>
      <c r="C138" s="632">
        <v>2330</v>
      </c>
      <c r="D138" s="633"/>
      <c r="E138" s="634"/>
      <c r="F138" s="47">
        <v>30</v>
      </c>
      <c r="H138" s="118"/>
      <c r="I138" s="119"/>
    </row>
    <row r="139" spans="1:9" s="115" customFormat="1" ht="21.75" customHeight="1">
      <c r="A139" s="172" t="s">
        <v>669</v>
      </c>
      <c r="B139" s="321" t="s">
        <v>1708</v>
      </c>
      <c r="C139" s="632">
        <v>2731</v>
      </c>
      <c r="D139" s="633"/>
      <c r="E139" s="634"/>
      <c r="F139" s="47">
        <v>45</v>
      </c>
      <c r="H139" s="118"/>
      <c r="I139" s="119"/>
    </row>
    <row r="140" spans="1:9" s="115" customFormat="1" ht="15">
      <c r="A140" s="370"/>
      <c r="B140" s="119"/>
      <c r="C140" s="119"/>
      <c r="D140" s="119"/>
      <c r="E140" s="119"/>
      <c r="F140" s="371"/>
      <c r="H140" s="118"/>
      <c r="I140" s="119"/>
    </row>
    <row r="141" spans="1:9" s="115" customFormat="1" ht="15">
      <c r="A141" s="370"/>
      <c r="B141" s="119"/>
      <c r="C141" s="119"/>
      <c r="D141" s="119"/>
      <c r="E141" s="119"/>
      <c r="F141" s="371"/>
      <c r="H141" s="118"/>
      <c r="I141" s="119"/>
    </row>
    <row r="142" spans="1:9" s="115" customFormat="1" ht="15">
      <c r="A142" s="370"/>
      <c r="B142" s="119"/>
      <c r="C142" s="119"/>
      <c r="D142" s="119"/>
      <c r="E142" s="119"/>
      <c r="F142" s="371"/>
      <c r="H142" s="118"/>
      <c r="I142" s="119"/>
    </row>
    <row r="143" spans="1:9" s="115" customFormat="1" ht="15">
      <c r="A143" s="370"/>
      <c r="B143" s="119"/>
      <c r="C143" s="119"/>
      <c r="D143" s="119"/>
      <c r="E143" s="119"/>
      <c r="F143" s="371"/>
      <c r="H143" s="118"/>
      <c r="I143" s="119"/>
    </row>
    <row r="144" spans="1:9" s="115" customFormat="1" ht="15">
      <c r="A144" s="370"/>
      <c r="B144" s="119"/>
      <c r="C144" s="119"/>
      <c r="D144" s="119"/>
      <c r="E144" s="119"/>
      <c r="F144" s="371"/>
      <c r="H144" s="118"/>
      <c r="I144" s="119"/>
    </row>
    <row r="145" spans="1:9" s="115" customFormat="1" ht="15">
      <c r="A145" s="370"/>
      <c r="B145" s="119"/>
      <c r="C145" s="119"/>
      <c r="D145" s="119"/>
      <c r="E145" s="119"/>
      <c r="F145" s="371"/>
      <c r="H145" s="118"/>
      <c r="I145" s="119"/>
    </row>
    <row r="146" spans="1:9" s="115" customFormat="1" ht="15">
      <c r="A146" s="370"/>
      <c r="B146" s="119"/>
      <c r="C146" s="119"/>
      <c r="D146" s="119"/>
      <c r="E146" s="119"/>
      <c r="F146" s="371"/>
      <c r="H146" s="118"/>
      <c r="I146" s="119"/>
    </row>
    <row r="147" spans="1:9" s="115" customFormat="1" ht="15">
      <c r="A147" s="370"/>
      <c r="B147" s="119"/>
      <c r="C147" s="119"/>
      <c r="D147" s="119"/>
      <c r="E147" s="119"/>
      <c r="F147" s="371"/>
      <c r="H147" s="118"/>
      <c r="I147" s="119"/>
    </row>
    <row r="148" spans="1:9" s="115" customFormat="1" ht="15">
      <c r="A148" s="370"/>
      <c r="B148" s="119"/>
      <c r="C148" s="119"/>
      <c r="D148" s="119"/>
      <c r="E148" s="119"/>
      <c r="F148" s="371"/>
      <c r="H148" s="118"/>
      <c r="I148" s="119"/>
    </row>
    <row r="149" spans="1:9" s="115" customFormat="1" ht="15.75" customHeight="1">
      <c r="A149" s="370"/>
      <c r="B149" s="119"/>
      <c r="C149" s="119"/>
      <c r="D149" s="119"/>
      <c r="E149" s="119"/>
      <c r="F149" s="371"/>
      <c r="H149" s="118"/>
      <c r="I149" s="119"/>
    </row>
    <row r="150" spans="1:9" s="115" customFormat="1" ht="15">
      <c r="A150" s="370"/>
      <c r="B150" s="119"/>
      <c r="C150" s="119"/>
      <c r="D150" s="119"/>
      <c r="E150" s="119"/>
      <c r="F150" s="371"/>
      <c r="H150" s="118"/>
      <c r="I150" s="119"/>
    </row>
    <row r="151" spans="1:9" s="115" customFormat="1" ht="15">
      <c r="A151" s="370"/>
      <c r="B151" s="119"/>
      <c r="C151" s="119"/>
      <c r="D151" s="119"/>
      <c r="E151" s="119"/>
      <c r="F151" s="371"/>
      <c r="H151" s="118"/>
      <c r="I151" s="119"/>
    </row>
    <row r="152" spans="1:9" s="115" customFormat="1" ht="15">
      <c r="A152" s="370"/>
      <c r="B152" s="119"/>
      <c r="C152" s="119"/>
      <c r="D152" s="119"/>
      <c r="E152" s="119"/>
      <c r="F152" s="371"/>
      <c r="H152" s="118"/>
      <c r="I152" s="119"/>
    </row>
    <row r="153" spans="1:9" s="115" customFormat="1" ht="15">
      <c r="A153" s="370"/>
      <c r="B153" s="119"/>
      <c r="C153" s="119"/>
      <c r="D153" s="119"/>
      <c r="E153" s="119"/>
      <c r="F153" s="371"/>
      <c r="H153" s="118"/>
      <c r="I153" s="119"/>
    </row>
    <row r="154" spans="1:9" s="115" customFormat="1" ht="15">
      <c r="A154" s="370"/>
      <c r="B154" s="119"/>
      <c r="C154" s="119"/>
      <c r="D154" s="119"/>
      <c r="E154" s="119"/>
      <c r="F154" s="371"/>
      <c r="H154" s="118"/>
      <c r="I154" s="119"/>
    </row>
    <row r="155" spans="1:9" s="115" customFormat="1" ht="15">
      <c r="A155" s="370"/>
      <c r="B155" s="119"/>
      <c r="C155" s="119"/>
      <c r="D155" s="119"/>
      <c r="E155" s="119"/>
      <c r="F155" s="371"/>
      <c r="H155" s="118"/>
      <c r="I155" s="119"/>
    </row>
    <row r="156" spans="1:9" s="115" customFormat="1" ht="15">
      <c r="A156" s="370"/>
      <c r="B156" s="119"/>
      <c r="C156" s="119"/>
      <c r="D156" s="119"/>
      <c r="E156" s="119"/>
      <c r="F156" s="371"/>
      <c r="H156" s="118"/>
      <c r="I156" s="119"/>
    </row>
    <row r="157" spans="1:9" s="115" customFormat="1" ht="15">
      <c r="A157" s="370"/>
      <c r="B157" s="119"/>
      <c r="C157" s="119"/>
      <c r="D157" s="119"/>
      <c r="E157" s="119"/>
      <c r="F157" s="371"/>
      <c r="H157" s="118"/>
      <c r="I157" s="119"/>
    </row>
    <row r="158" spans="1:9" s="115" customFormat="1" ht="15">
      <c r="A158" s="370"/>
      <c r="B158" s="119"/>
      <c r="C158" s="119"/>
      <c r="D158" s="119"/>
      <c r="E158" s="119"/>
      <c r="F158" s="371"/>
      <c r="H158" s="118"/>
      <c r="I158" s="119"/>
    </row>
    <row r="159" spans="1:9" s="115" customFormat="1" ht="15">
      <c r="A159" s="370"/>
      <c r="B159" s="119"/>
      <c r="C159" s="119"/>
      <c r="D159" s="119"/>
      <c r="E159" s="119"/>
      <c r="F159" s="371"/>
      <c r="G159" s="121"/>
      <c r="H159" s="118"/>
      <c r="I159" s="119"/>
    </row>
    <row r="160" spans="1:11" s="115" customFormat="1" ht="15">
      <c r="A160" s="370"/>
      <c r="B160" s="119"/>
      <c r="C160" s="119"/>
      <c r="D160" s="119"/>
      <c r="E160" s="119"/>
      <c r="F160" s="371"/>
      <c r="G160" s="121"/>
      <c r="H160" s="118"/>
      <c r="I160" s="119"/>
      <c r="J160" s="121"/>
      <c r="K160" s="117"/>
    </row>
    <row r="161" spans="1:11" s="115" customFormat="1" ht="15">
      <c r="A161" s="370"/>
      <c r="B161" s="119"/>
      <c r="C161" s="119"/>
      <c r="D161" s="119"/>
      <c r="E161" s="119"/>
      <c r="F161" s="371"/>
      <c r="H161" s="118"/>
      <c r="I161" s="119"/>
      <c r="J161" s="121"/>
      <c r="K161" s="117"/>
    </row>
    <row r="162" spans="1:11" s="115" customFormat="1" ht="15">
      <c r="A162" s="370"/>
      <c r="B162" s="119"/>
      <c r="C162" s="119"/>
      <c r="D162" s="119"/>
      <c r="E162" s="119"/>
      <c r="F162" s="371"/>
      <c r="H162" s="118"/>
      <c r="I162" s="119"/>
      <c r="J162" s="121"/>
      <c r="K162" s="117"/>
    </row>
    <row r="163" spans="1:11" s="115" customFormat="1" ht="15">
      <c r="A163" s="370"/>
      <c r="B163" s="119"/>
      <c r="C163" s="119"/>
      <c r="D163" s="119"/>
      <c r="E163" s="119"/>
      <c r="F163" s="371"/>
      <c r="H163" s="118"/>
      <c r="I163" s="119"/>
      <c r="J163" s="121"/>
      <c r="K163" s="117"/>
    </row>
    <row r="164" spans="1:11" s="115" customFormat="1" ht="15">
      <c r="A164" s="370"/>
      <c r="B164" s="119"/>
      <c r="C164" s="119"/>
      <c r="D164" s="119"/>
      <c r="E164" s="119"/>
      <c r="F164" s="371"/>
      <c r="H164" s="118"/>
      <c r="I164" s="119"/>
      <c r="J164" s="121"/>
      <c r="K164" s="117"/>
    </row>
    <row r="165" spans="1:11" s="115" customFormat="1" ht="15">
      <c r="A165" s="370"/>
      <c r="B165" s="119"/>
      <c r="C165" s="119"/>
      <c r="D165" s="119"/>
      <c r="E165" s="119"/>
      <c r="F165" s="371"/>
      <c r="H165" s="118"/>
      <c r="I165" s="119"/>
      <c r="J165" s="121"/>
      <c r="K165" s="117"/>
    </row>
    <row r="166" spans="1:9" s="115" customFormat="1" ht="15">
      <c r="A166" s="370"/>
      <c r="B166" s="119"/>
      <c r="C166" s="119"/>
      <c r="D166" s="119"/>
      <c r="E166" s="119"/>
      <c r="F166" s="371"/>
      <c r="H166" s="118"/>
      <c r="I166" s="119"/>
    </row>
    <row r="167" spans="1:9" s="115" customFormat="1" ht="15">
      <c r="A167" s="370"/>
      <c r="B167" s="119"/>
      <c r="C167" s="119"/>
      <c r="D167" s="119"/>
      <c r="E167" s="119"/>
      <c r="F167" s="371"/>
      <c r="H167" s="118"/>
      <c r="I167" s="119"/>
    </row>
    <row r="168" spans="1:9" s="115" customFormat="1" ht="15">
      <c r="A168" s="370"/>
      <c r="B168" s="119"/>
      <c r="C168" s="119"/>
      <c r="D168" s="119"/>
      <c r="E168" s="119"/>
      <c r="F168" s="371"/>
      <c r="H168" s="118"/>
      <c r="I168" s="119"/>
    </row>
    <row r="169" spans="1:9" s="115" customFormat="1" ht="15">
      <c r="A169" s="370"/>
      <c r="B169" s="119"/>
      <c r="C169" s="119"/>
      <c r="D169" s="119"/>
      <c r="E169" s="119"/>
      <c r="F169" s="371"/>
      <c r="H169" s="118"/>
      <c r="I169" s="119"/>
    </row>
    <row r="170" spans="1:9" s="115" customFormat="1" ht="15">
      <c r="A170" s="370"/>
      <c r="B170" s="119"/>
      <c r="C170" s="119"/>
      <c r="D170" s="119"/>
      <c r="E170" s="119"/>
      <c r="F170" s="371"/>
      <c r="H170" s="118"/>
      <c r="I170" s="119"/>
    </row>
    <row r="171" spans="1:9" s="115" customFormat="1" ht="15">
      <c r="A171" s="370"/>
      <c r="B171" s="119"/>
      <c r="C171" s="119"/>
      <c r="D171" s="119"/>
      <c r="E171" s="119"/>
      <c r="F171" s="371"/>
      <c r="H171" s="118"/>
      <c r="I171" s="119"/>
    </row>
    <row r="172" spans="1:9" s="115" customFormat="1" ht="15">
      <c r="A172" s="370"/>
      <c r="B172" s="119"/>
      <c r="C172" s="119"/>
      <c r="D172" s="119"/>
      <c r="E172" s="119"/>
      <c r="F172" s="371"/>
      <c r="H172" s="118"/>
      <c r="I172" s="119"/>
    </row>
    <row r="173" spans="1:9" s="115" customFormat="1" ht="15">
      <c r="A173" s="370"/>
      <c r="B173" s="119"/>
      <c r="C173" s="119"/>
      <c r="D173" s="119"/>
      <c r="E173" s="119"/>
      <c r="F173" s="371"/>
      <c r="H173" s="118"/>
      <c r="I173" s="119"/>
    </row>
    <row r="174" spans="1:9" s="115" customFormat="1" ht="15">
      <c r="A174" s="370"/>
      <c r="B174" s="119"/>
      <c r="C174" s="119"/>
      <c r="D174" s="119"/>
      <c r="E174" s="119"/>
      <c r="F174" s="371"/>
      <c r="H174" s="118"/>
      <c r="I174" s="119"/>
    </row>
    <row r="175" spans="1:9" s="115" customFormat="1" ht="15">
      <c r="A175" s="370"/>
      <c r="B175" s="119"/>
      <c r="C175" s="119"/>
      <c r="D175" s="119"/>
      <c r="E175" s="119"/>
      <c r="F175" s="371"/>
      <c r="H175" s="118"/>
      <c r="I175" s="119"/>
    </row>
    <row r="176" spans="1:9" s="115" customFormat="1" ht="15">
      <c r="A176" s="370"/>
      <c r="B176" s="119"/>
      <c r="C176" s="119"/>
      <c r="D176" s="119"/>
      <c r="E176" s="119"/>
      <c r="F176" s="371"/>
      <c r="H176" s="118"/>
      <c r="I176" s="119"/>
    </row>
    <row r="177" spans="1:9" s="115" customFormat="1" ht="15">
      <c r="A177" s="370"/>
      <c r="B177" s="119"/>
      <c r="C177" s="119"/>
      <c r="D177" s="119"/>
      <c r="E177" s="119"/>
      <c r="F177" s="371"/>
      <c r="H177" s="120"/>
      <c r="I177" s="120"/>
    </row>
    <row r="178" spans="1:9" s="115" customFormat="1" ht="15">
      <c r="A178" s="370"/>
      <c r="B178" s="119"/>
      <c r="C178" s="119"/>
      <c r="D178" s="119"/>
      <c r="E178" s="119"/>
      <c r="F178" s="371"/>
      <c r="H178" s="120"/>
      <c r="I178" s="120"/>
    </row>
    <row r="179" spans="1:9" s="115" customFormat="1" ht="15">
      <c r="A179" s="370"/>
      <c r="B179" s="119"/>
      <c r="C179" s="119"/>
      <c r="D179" s="119"/>
      <c r="E179" s="119"/>
      <c r="F179" s="371"/>
      <c r="H179" s="120"/>
      <c r="I179" s="120"/>
    </row>
    <row r="180" spans="1:9" s="115" customFormat="1" ht="15">
      <c r="A180" s="370"/>
      <c r="B180" s="119"/>
      <c r="C180" s="119"/>
      <c r="D180" s="119"/>
      <c r="E180" s="119"/>
      <c r="F180" s="371"/>
      <c r="H180" s="120"/>
      <c r="I180" s="120"/>
    </row>
    <row r="181" spans="1:9" s="115" customFormat="1" ht="15">
      <c r="A181" s="370"/>
      <c r="B181" s="119"/>
      <c r="C181" s="119"/>
      <c r="D181" s="119"/>
      <c r="E181" s="119"/>
      <c r="F181" s="371"/>
      <c r="H181" s="120"/>
      <c r="I181" s="120"/>
    </row>
    <row r="182" spans="1:9" s="115" customFormat="1" ht="15">
      <c r="A182" s="370"/>
      <c r="B182" s="119"/>
      <c r="C182" s="119"/>
      <c r="D182" s="119"/>
      <c r="E182" s="119"/>
      <c r="F182" s="371"/>
      <c r="H182" s="120"/>
      <c r="I182" s="120"/>
    </row>
    <row r="183" spans="3:6" ht="12.75">
      <c r="C183" s="371"/>
      <c r="D183" s="371"/>
      <c r="E183" s="371"/>
      <c r="F183" s="371"/>
    </row>
    <row r="184" spans="3:6" ht="12.75">
      <c r="C184" s="371"/>
      <c r="D184" s="371"/>
      <c r="E184" s="371"/>
      <c r="F184" s="371"/>
    </row>
    <row r="185" spans="3:6" ht="12.75">
      <c r="C185" s="371"/>
      <c r="D185" s="371"/>
      <c r="E185" s="371"/>
      <c r="F185" s="371"/>
    </row>
    <row r="186" spans="3:6" ht="12.75">
      <c r="C186" s="371"/>
      <c r="D186" s="371"/>
      <c r="E186" s="371"/>
      <c r="F186" s="371"/>
    </row>
    <row r="187" spans="3:6" ht="12.75">
      <c r="C187" s="371"/>
      <c r="D187" s="371"/>
      <c r="E187" s="371"/>
      <c r="F187" s="371"/>
    </row>
  </sheetData>
  <sheetProtection/>
  <mergeCells count="120">
    <mergeCell ref="C135:E135"/>
    <mergeCell ref="C136:E136"/>
    <mergeCell ref="C137:E137"/>
    <mergeCell ref="C138:E138"/>
    <mergeCell ref="C139:E139"/>
    <mergeCell ref="C129:E129"/>
    <mergeCell ref="C130:E130"/>
    <mergeCell ref="C131:E131"/>
    <mergeCell ref="C132:E132"/>
    <mergeCell ref="A133:F133"/>
    <mergeCell ref="C134:E134"/>
    <mergeCell ref="C124:E124"/>
    <mergeCell ref="C125:E125"/>
    <mergeCell ref="C126:E126"/>
    <mergeCell ref="A127:B127"/>
    <mergeCell ref="C127:E127"/>
    <mergeCell ref="A128:F128"/>
    <mergeCell ref="C119:E119"/>
    <mergeCell ref="C120:E120"/>
    <mergeCell ref="C121:E121"/>
    <mergeCell ref="A122:B122"/>
    <mergeCell ref="C122:E122"/>
    <mergeCell ref="A123:F123"/>
    <mergeCell ref="C102:E102"/>
    <mergeCell ref="C103:E103"/>
    <mergeCell ref="C105:E105"/>
    <mergeCell ref="C106:E106"/>
    <mergeCell ref="A107:F107"/>
    <mergeCell ref="A118:F118"/>
    <mergeCell ref="C96:E96"/>
    <mergeCell ref="C97:E97"/>
    <mergeCell ref="C98:E98"/>
    <mergeCell ref="C99:E99"/>
    <mergeCell ref="C100:E100"/>
    <mergeCell ref="A101:F101"/>
    <mergeCell ref="C90:E90"/>
    <mergeCell ref="C91:E91"/>
    <mergeCell ref="C92:E92"/>
    <mergeCell ref="C93:E93"/>
    <mergeCell ref="A94:F94"/>
    <mergeCell ref="C95:E95"/>
    <mergeCell ref="C84:E84"/>
    <mergeCell ref="C85:E85"/>
    <mergeCell ref="C86:E86"/>
    <mergeCell ref="C87:E87"/>
    <mergeCell ref="C88:E88"/>
    <mergeCell ref="C89:E89"/>
    <mergeCell ref="C78:E78"/>
    <mergeCell ref="C79:E79"/>
    <mergeCell ref="A80:F80"/>
    <mergeCell ref="C81:E81"/>
    <mergeCell ref="C82:E82"/>
    <mergeCell ref="C83:E83"/>
    <mergeCell ref="C72:E72"/>
    <mergeCell ref="C73:E73"/>
    <mergeCell ref="C74:E74"/>
    <mergeCell ref="C75:E75"/>
    <mergeCell ref="A76:F76"/>
    <mergeCell ref="C77:E77"/>
    <mergeCell ref="C66:E66"/>
    <mergeCell ref="C67:E67"/>
    <mergeCell ref="A68:F68"/>
    <mergeCell ref="C69:E69"/>
    <mergeCell ref="C70:E70"/>
    <mergeCell ref="C71:E71"/>
    <mergeCell ref="C60:E60"/>
    <mergeCell ref="C61:E61"/>
    <mergeCell ref="A62:F62"/>
    <mergeCell ref="C63:E63"/>
    <mergeCell ref="C64:E64"/>
    <mergeCell ref="C65:E65"/>
    <mergeCell ref="C54:E54"/>
    <mergeCell ref="C55:E55"/>
    <mergeCell ref="A56:F56"/>
    <mergeCell ref="C57:E57"/>
    <mergeCell ref="C58:E58"/>
    <mergeCell ref="C59:E59"/>
    <mergeCell ref="C48:E48"/>
    <mergeCell ref="A49:F49"/>
    <mergeCell ref="C50:E50"/>
    <mergeCell ref="C51:E51"/>
    <mergeCell ref="C52:E52"/>
    <mergeCell ref="C53:E53"/>
    <mergeCell ref="C42:E42"/>
    <mergeCell ref="A43:F43"/>
    <mergeCell ref="C44:E44"/>
    <mergeCell ref="C45:E45"/>
    <mergeCell ref="C46:E46"/>
    <mergeCell ref="C47:E47"/>
    <mergeCell ref="C35:E35"/>
    <mergeCell ref="A36:F36"/>
    <mergeCell ref="C38:E38"/>
    <mergeCell ref="C39:E39"/>
    <mergeCell ref="C40:E40"/>
    <mergeCell ref="C41:E41"/>
    <mergeCell ref="C28:E28"/>
    <mergeCell ref="C29:E29"/>
    <mergeCell ref="C30:E30"/>
    <mergeCell ref="A31:F31"/>
    <mergeCell ref="C33:E33"/>
    <mergeCell ref="C34:E34"/>
    <mergeCell ref="C20:E20"/>
    <mergeCell ref="A21:F21"/>
    <mergeCell ref="C23:E23"/>
    <mergeCell ref="C24:E24"/>
    <mergeCell ref="C25:E25"/>
    <mergeCell ref="A26:F26"/>
    <mergeCell ref="A11:F11"/>
    <mergeCell ref="C13:E13"/>
    <mergeCell ref="C15:E15"/>
    <mergeCell ref="A16:F16"/>
    <mergeCell ref="C18:E18"/>
    <mergeCell ref="C19:E19"/>
    <mergeCell ref="A6:F6"/>
    <mergeCell ref="A7:F7"/>
    <mergeCell ref="A8:F8"/>
    <mergeCell ref="A9:A10"/>
    <mergeCell ref="B9:B10"/>
    <mergeCell ref="C9:E10"/>
    <mergeCell ref="F9:F10"/>
  </mergeCells>
  <printOptions/>
  <pageMargins left="0.7086614173228347" right="0.7086614173228347" top="0.7480314960629921" bottom="0.7480314960629921" header="0.31496062992125984" footer="0.31496062992125984"/>
  <pageSetup orientation="portrait" paperSize="9" scale="87" r:id="rId2"/>
  <rowBreaks count="3" manualBreakCount="3">
    <brk id="38" max="255" man="1"/>
    <brk id="75" max="255" man="1"/>
    <brk id="1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4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8.00390625" style="21" customWidth="1"/>
    <col min="2" max="2" width="5.00390625" style="20" customWidth="1"/>
    <col min="3" max="3" width="31.75390625" style="23" customWidth="1"/>
    <col min="4" max="4" width="7.375" style="31" bestFit="1" customWidth="1"/>
    <col min="5" max="5" width="2.00390625" style="31" bestFit="1" customWidth="1"/>
    <col min="6" max="6" width="7.375" style="31" bestFit="1" customWidth="1"/>
    <col min="7" max="7" width="13.125" style="31" customWidth="1"/>
    <col min="8" max="8" width="6.75390625" style="31" bestFit="1" customWidth="1"/>
    <col min="9" max="16384" width="9.125" style="20" customWidth="1"/>
  </cols>
  <sheetData>
    <row r="6" spans="1:8" ht="35.25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06" t="s">
        <v>923</v>
      </c>
      <c r="B7" s="406"/>
      <c r="C7" s="406"/>
      <c r="D7" s="406"/>
      <c r="E7" s="406"/>
      <c r="F7" s="406"/>
      <c r="G7" s="406"/>
      <c r="H7" s="406"/>
    </row>
    <row r="8" spans="1:8" ht="13.5">
      <c r="A8" s="407" t="s">
        <v>904</v>
      </c>
      <c r="B8" s="407"/>
      <c r="C8" s="407"/>
      <c r="D8" s="407"/>
      <c r="E8" s="407"/>
      <c r="F8" s="407"/>
      <c r="G8" s="407"/>
      <c r="H8" s="407"/>
    </row>
    <row r="9" spans="1:8" ht="19.5">
      <c r="A9" s="408" t="s">
        <v>185</v>
      </c>
      <c r="B9" s="408"/>
      <c r="C9" s="408"/>
      <c r="D9" s="408"/>
      <c r="E9" s="408"/>
      <c r="F9" s="408"/>
      <c r="G9" s="408"/>
      <c r="H9" s="408"/>
    </row>
    <row r="10" spans="1:8" s="21" customFormat="1" ht="12.75">
      <c r="A10" s="399" t="s">
        <v>24</v>
      </c>
      <c r="B10" s="409" t="s">
        <v>25</v>
      </c>
      <c r="C10" s="403" t="s">
        <v>186</v>
      </c>
      <c r="D10" s="411" t="s">
        <v>26</v>
      </c>
      <c r="E10" s="412"/>
      <c r="F10" s="413"/>
      <c r="G10" s="409" t="s">
        <v>27</v>
      </c>
      <c r="H10" s="409" t="s">
        <v>28</v>
      </c>
    </row>
    <row r="11" spans="1:8" s="21" customFormat="1" ht="12.75">
      <c r="A11" s="399"/>
      <c r="B11" s="410"/>
      <c r="C11" s="403"/>
      <c r="D11" s="414"/>
      <c r="E11" s="415"/>
      <c r="F11" s="416"/>
      <c r="G11" s="410"/>
      <c r="H11" s="410"/>
    </row>
    <row r="12" spans="1:8" ht="15.75">
      <c r="A12" s="395" t="s">
        <v>30</v>
      </c>
      <c r="B12" s="396"/>
      <c r="C12" s="396"/>
      <c r="D12" s="404"/>
      <c r="E12" s="404"/>
      <c r="F12" s="404"/>
      <c r="G12" s="396"/>
      <c r="H12" s="398"/>
    </row>
    <row r="13" spans="1:8" ht="25.5">
      <c r="A13" s="7" t="s">
        <v>905</v>
      </c>
      <c r="B13" s="9">
        <v>6</v>
      </c>
      <c r="C13" s="46" t="s">
        <v>31</v>
      </c>
      <c r="D13" s="70"/>
      <c r="E13" s="71"/>
      <c r="F13" s="80">
        <f>лдсп!F13*1.05</f>
        <v>7565.25</v>
      </c>
      <c r="G13" s="47" t="s">
        <v>32</v>
      </c>
      <c r="H13" s="9">
        <v>125</v>
      </c>
    </row>
    <row r="14" spans="1:8" ht="25.5">
      <c r="A14" s="7" t="s">
        <v>906</v>
      </c>
      <c r="B14" s="9">
        <v>6</v>
      </c>
      <c r="C14" s="46" t="s">
        <v>33</v>
      </c>
      <c r="D14" s="77"/>
      <c r="E14" s="78"/>
      <c r="F14" s="86">
        <f>лдсп!F14*1.05</f>
        <v>8837.85</v>
      </c>
      <c r="G14" s="47" t="s">
        <v>34</v>
      </c>
      <c r="H14" s="9">
        <v>151</v>
      </c>
    </row>
    <row r="15" spans="1:8" ht="25.5">
      <c r="A15" s="7" t="s">
        <v>907</v>
      </c>
      <c r="B15" s="9">
        <v>6</v>
      </c>
      <c r="C15" s="46" t="s">
        <v>33</v>
      </c>
      <c r="D15" s="70"/>
      <c r="E15" s="71"/>
      <c r="F15" s="80">
        <f>лдсп!F15*1.05</f>
        <v>13951.35</v>
      </c>
      <c r="G15" s="47" t="s">
        <v>32</v>
      </c>
      <c r="H15" s="9">
        <v>171</v>
      </c>
    </row>
    <row r="16" spans="1:8" ht="25.5">
      <c r="A16" s="7" t="s">
        <v>874</v>
      </c>
      <c r="B16" s="9">
        <v>13</v>
      </c>
      <c r="C16" s="46" t="s">
        <v>393</v>
      </c>
      <c r="D16" s="70"/>
      <c r="E16" s="71"/>
      <c r="F16" s="80">
        <f>лдсп!F16*1.05</f>
        <v>19601.4</v>
      </c>
      <c r="G16" s="47" t="s">
        <v>187</v>
      </c>
      <c r="H16" s="9">
        <v>290.2</v>
      </c>
    </row>
    <row r="17" spans="1:8" ht="12.75">
      <c r="A17" s="7" t="s">
        <v>188</v>
      </c>
      <c r="B17" s="9">
        <v>4</v>
      </c>
      <c r="C17" s="46" t="s">
        <v>189</v>
      </c>
      <c r="D17" s="70"/>
      <c r="E17" s="71"/>
      <c r="F17" s="80">
        <f>лдсп!F17*1.05</f>
        <v>4504.5</v>
      </c>
      <c r="G17" s="47" t="s">
        <v>190</v>
      </c>
      <c r="H17" s="9">
        <v>65</v>
      </c>
    </row>
    <row r="18" spans="1:8" ht="25.5">
      <c r="A18" s="7" t="s">
        <v>913</v>
      </c>
      <c r="B18" s="9">
        <v>1</v>
      </c>
      <c r="C18" s="46" t="s">
        <v>191</v>
      </c>
      <c r="D18" s="70"/>
      <c r="E18" s="71"/>
      <c r="F18" s="80">
        <f>лдсп!F18*1.05</f>
        <v>2941.05</v>
      </c>
      <c r="G18" s="47" t="s">
        <v>146</v>
      </c>
      <c r="H18" s="9">
        <v>42</v>
      </c>
    </row>
    <row r="19" spans="1:8" ht="12.75">
      <c r="A19" s="7" t="s">
        <v>192</v>
      </c>
      <c r="B19" s="9">
        <v>1</v>
      </c>
      <c r="C19" s="46" t="s">
        <v>193</v>
      </c>
      <c r="D19" s="70"/>
      <c r="E19" s="71"/>
      <c r="F19" s="80">
        <f>лдсп!F19*1.05</f>
        <v>914.5500000000001</v>
      </c>
      <c r="G19" s="47" t="s">
        <v>102</v>
      </c>
      <c r="H19" s="9">
        <v>17</v>
      </c>
    </row>
    <row r="20" spans="1:8" ht="12.75">
      <c r="A20" s="7" t="s">
        <v>194</v>
      </c>
      <c r="B20" s="9">
        <v>1</v>
      </c>
      <c r="C20" s="46" t="s">
        <v>195</v>
      </c>
      <c r="D20" s="70"/>
      <c r="E20" s="71"/>
      <c r="F20" s="80">
        <f>лдсп!F20*1.05</f>
        <v>266.7</v>
      </c>
      <c r="G20" s="47" t="s">
        <v>102</v>
      </c>
      <c r="H20" s="9">
        <v>5</v>
      </c>
    </row>
    <row r="21" spans="1:8" ht="12.75">
      <c r="A21" s="7" t="s">
        <v>196</v>
      </c>
      <c r="B21" s="9">
        <v>1</v>
      </c>
      <c r="C21" s="46" t="s">
        <v>195</v>
      </c>
      <c r="D21" s="70"/>
      <c r="E21" s="71"/>
      <c r="F21" s="80">
        <f>лдсп!F21*1.05</f>
        <v>325.5</v>
      </c>
      <c r="G21" s="47" t="s">
        <v>102</v>
      </c>
      <c r="H21" s="9">
        <v>5</v>
      </c>
    </row>
    <row r="22" spans="1:8" ht="12.75">
      <c r="A22" s="7" t="s">
        <v>197</v>
      </c>
      <c r="B22" s="9">
        <v>1</v>
      </c>
      <c r="C22" s="46" t="s">
        <v>198</v>
      </c>
      <c r="D22" s="70"/>
      <c r="E22" s="71"/>
      <c r="F22" s="80">
        <f>лдсп!F22*1.05</f>
        <v>4349.1</v>
      </c>
      <c r="G22" s="47" t="s">
        <v>199</v>
      </c>
      <c r="H22" s="9">
        <v>82</v>
      </c>
    </row>
    <row r="23" spans="1:8" ht="15.75">
      <c r="A23" s="395" t="s">
        <v>41</v>
      </c>
      <c r="B23" s="396"/>
      <c r="C23" s="396"/>
      <c r="D23" s="397"/>
      <c r="E23" s="397"/>
      <c r="F23" s="397"/>
      <c r="G23" s="396"/>
      <c r="H23" s="398"/>
    </row>
    <row r="24" spans="1:8" ht="67.5">
      <c r="A24" s="7" t="s">
        <v>908</v>
      </c>
      <c r="B24" s="9">
        <v>10</v>
      </c>
      <c r="C24" s="46" t="s">
        <v>200</v>
      </c>
      <c r="D24" s="82">
        <f>лдсп!D24*1.05</f>
        <v>32153.100000000002</v>
      </c>
      <c r="E24" s="73" t="s">
        <v>916</v>
      </c>
      <c r="F24" s="81">
        <f>лдсп!F24*1.05</f>
        <v>32309.550000000003</v>
      </c>
      <c r="G24" s="47" t="s">
        <v>201</v>
      </c>
      <c r="H24" s="9" t="s">
        <v>827</v>
      </c>
    </row>
    <row r="25" spans="1:8" ht="33.75">
      <c r="A25" s="7" t="s">
        <v>909</v>
      </c>
      <c r="B25" s="9">
        <v>6</v>
      </c>
      <c r="C25" s="46" t="s">
        <v>202</v>
      </c>
      <c r="D25" s="82">
        <f>лдсп!D25*1.05</f>
        <v>17951.850000000002</v>
      </c>
      <c r="E25" s="73" t="s">
        <v>916</v>
      </c>
      <c r="F25" s="81">
        <f>лдсп!F25*1.05</f>
        <v>18107.25</v>
      </c>
      <c r="G25" s="47" t="s">
        <v>203</v>
      </c>
      <c r="H25" s="9" t="s">
        <v>828</v>
      </c>
    </row>
    <row r="26" spans="1:8" ht="33.75">
      <c r="A26" s="7" t="s">
        <v>910</v>
      </c>
      <c r="B26" s="9">
        <v>6</v>
      </c>
      <c r="C26" s="46" t="s">
        <v>204</v>
      </c>
      <c r="D26" s="82">
        <f>лдсп!D26*1.05</f>
        <v>16609.95</v>
      </c>
      <c r="E26" s="73" t="s">
        <v>916</v>
      </c>
      <c r="F26" s="81">
        <f>лдсп!F26*1.05</f>
        <v>16482.9</v>
      </c>
      <c r="G26" s="47" t="s">
        <v>203</v>
      </c>
      <c r="H26" s="9" t="s">
        <v>829</v>
      </c>
    </row>
    <row r="27" spans="1:8" ht="12.75">
      <c r="A27" s="7" t="s">
        <v>205</v>
      </c>
      <c r="B27" s="9">
        <v>1</v>
      </c>
      <c r="C27" s="8" t="s">
        <v>206</v>
      </c>
      <c r="D27" s="82"/>
      <c r="E27" s="71"/>
      <c r="F27" s="81">
        <f>лдсп!F27*1.05</f>
        <v>2471.7000000000003</v>
      </c>
      <c r="G27" s="9" t="s">
        <v>207</v>
      </c>
      <c r="H27" s="9">
        <v>41</v>
      </c>
    </row>
    <row r="28" spans="1:8" ht="12.75">
      <c r="A28" s="7" t="s">
        <v>853</v>
      </c>
      <c r="B28" s="9">
        <v>1</v>
      </c>
      <c r="C28" s="8" t="s">
        <v>854</v>
      </c>
      <c r="D28" s="82">
        <f>лдсп!D28*1.05</f>
        <v>2440.2000000000003</v>
      </c>
      <c r="E28" s="74" t="s">
        <v>918</v>
      </c>
      <c r="F28" s="81">
        <f>лдсп!F28*1.05</f>
        <v>687.75</v>
      </c>
      <c r="G28" s="9" t="s">
        <v>115</v>
      </c>
      <c r="H28" s="9" t="s">
        <v>855</v>
      </c>
    </row>
    <row r="29" spans="1:8" ht="12.75">
      <c r="A29" s="7" t="s">
        <v>852</v>
      </c>
      <c r="B29" s="9">
        <v>1</v>
      </c>
      <c r="C29" s="8" t="s">
        <v>394</v>
      </c>
      <c r="D29" s="83"/>
      <c r="E29" s="68"/>
      <c r="F29" s="81">
        <f>лдсп!F29*1.05</f>
        <v>2389.8</v>
      </c>
      <c r="G29" s="9" t="s">
        <v>207</v>
      </c>
      <c r="H29" s="9">
        <v>51</v>
      </c>
    </row>
    <row r="30" spans="1:8" ht="12.75">
      <c r="A30" s="7" t="s">
        <v>208</v>
      </c>
      <c r="B30" s="9">
        <v>1</v>
      </c>
      <c r="C30" s="8" t="s">
        <v>395</v>
      </c>
      <c r="D30" s="84"/>
      <c r="E30" s="71"/>
      <c r="F30" s="81">
        <f>лдсп!F30*1.05</f>
        <v>2699.55</v>
      </c>
      <c r="G30" s="9" t="s">
        <v>207</v>
      </c>
      <c r="H30" s="9">
        <v>49</v>
      </c>
    </row>
    <row r="31" spans="1:8" ht="12.75">
      <c r="A31" s="7" t="s">
        <v>209</v>
      </c>
      <c r="B31" s="9">
        <v>1</v>
      </c>
      <c r="C31" s="8" t="s">
        <v>396</v>
      </c>
      <c r="D31" s="68"/>
      <c r="E31" s="68"/>
      <c r="F31" s="81">
        <f>лдсп!F31*1.05</f>
        <v>2622.9</v>
      </c>
      <c r="G31" s="9" t="s">
        <v>207</v>
      </c>
      <c r="H31" s="9">
        <v>49</v>
      </c>
    </row>
    <row r="32" spans="1:8" ht="12.75">
      <c r="A32" s="7" t="s">
        <v>210</v>
      </c>
      <c r="B32" s="9">
        <v>1</v>
      </c>
      <c r="C32" s="8" t="s">
        <v>101</v>
      </c>
      <c r="D32" s="71"/>
      <c r="E32" s="71"/>
      <c r="F32" s="81">
        <f>лдсп!F32*1.05</f>
        <v>544.95</v>
      </c>
      <c r="G32" s="9" t="s">
        <v>102</v>
      </c>
      <c r="H32" s="9">
        <v>10</v>
      </c>
    </row>
    <row r="33" spans="1:8" ht="12.75">
      <c r="A33" s="7" t="s">
        <v>211</v>
      </c>
      <c r="B33" s="9">
        <v>1</v>
      </c>
      <c r="C33" s="8" t="s">
        <v>212</v>
      </c>
      <c r="D33" s="68"/>
      <c r="E33" s="68"/>
      <c r="F33" s="81">
        <f>лдсп!F33*1.05</f>
        <v>1272.6000000000001</v>
      </c>
      <c r="G33" s="9" t="s">
        <v>102</v>
      </c>
      <c r="H33" s="9">
        <v>17</v>
      </c>
    </row>
    <row r="34" spans="1:8" ht="12.75">
      <c r="A34" s="7" t="s">
        <v>213</v>
      </c>
      <c r="B34" s="9">
        <v>1</v>
      </c>
      <c r="C34" s="8" t="s">
        <v>397</v>
      </c>
      <c r="D34" s="71"/>
      <c r="E34" s="71"/>
      <c r="F34" s="81">
        <f>лдсп!F34*1.05</f>
        <v>1077.3</v>
      </c>
      <c r="G34" s="9" t="s">
        <v>102</v>
      </c>
      <c r="H34" s="9">
        <v>16</v>
      </c>
    </row>
    <row r="35" spans="1:8" ht="12.75">
      <c r="A35" s="7" t="s">
        <v>214</v>
      </c>
      <c r="B35" s="9">
        <v>1</v>
      </c>
      <c r="C35" s="8" t="s">
        <v>398</v>
      </c>
      <c r="D35" s="68"/>
      <c r="E35" s="68"/>
      <c r="F35" s="81">
        <f>лдсп!F35*1.05</f>
        <v>1596</v>
      </c>
      <c r="G35" s="9" t="s">
        <v>146</v>
      </c>
      <c r="H35" s="9">
        <v>28.2</v>
      </c>
    </row>
    <row r="36" spans="1:8" ht="12.75">
      <c r="A36" s="7" t="s">
        <v>215</v>
      </c>
      <c r="B36" s="9">
        <v>1</v>
      </c>
      <c r="C36" s="8" t="s">
        <v>399</v>
      </c>
      <c r="D36" s="71"/>
      <c r="E36" s="71"/>
      <c r="F36" s="81">
        <f>лдсп!F36*1.05</f>
        <v>1347.15</v>
      </c>
      <c r="G36" s="9" t="s">
        <v>102</v>
      </c>
      <c r="H36" s="9">
        <v>28.5</v>
      </c>
    </row>
    <row r="37" spans="1:8" ht="12.75">
      <c r="A37" s="7" t="s">
        <v>217</v>
      </c>
      <c r="B37" s="9">
        <v>1</v>
      </c>
      <c r="C37" s="8" t="s">
        <v>104</v>
      </c>
      <c r="D37" s="68"/>
      <c r="E37" s="68"/>
      <c r="F37" s="81">
        <f>лдсп!F37*1.05</f>
        <v>2725.8</v>
      </c>
      <c r="G37" s="9" t="s">
        <v>105</v>
      </c>
      <c r="H37" s="9">
        <v>56</v>
      </c>
    </row>
    <row r="38" spans="1:8" ht="12.75">
      <c r="A38" s="7" t="s">
        <v>218</v>
      </c>
      <c r="B38" s="9">
        <v>1</v>
      </c>
      <c r="C38" s="8" t="s">
        <v>219</v>
      </c>
      <c r="D38" s="71"/>
      <c r="E38" s="71"/>
      <c r="F38" s="81">
        <f>лдсп!F38*1.05</f>
        <v>3667.65</v>
      </c>
      <c r="G38" s="9" t="s">
        <v>220</v>
      </c>
      <c r="H38" s="9">
        <v>71</v>
      </c>
    </row>
    <row r="39" spans="1:8" ht="12.75">
      <c r="A39" s="7" t="s">
        <v>221</v>
      </c>
      <c r="B39" s="9">
        <v>1</v>
      </c>
      <c r="C39" s="8" t="s">
        <v>222</v>
      </c>
      <c r="D39" s="68"/>
      <c r="E39" s="68"/>
      <c r="F39" s="81">
        <f>лдсп!F39*1.05</f>
        <v>3859.8</v>
      </c>
      <c r="G39" s="9" t="s">
        <v>220</v>
      </c>
      <c r="H39" s="9">
        <v>66</v>
      </c>
    </row>
    <row r="40" spans="1:8" ht="12.75">
      <c r="A40" s="7" t="s">
        <v>223</v>
      </c>
      <c r="B40" s="9">
        <v>1</v>
      </c>
      <c r="C40" s="8" t="s">
        <v>224</v>
      </c>
      <c r="D40" s="71"/>
      <c r="E40" s="71"/>
      <c r="F40" s="81">
        <f>лдсп!F40*1.05</f>
        <v>3589.9500000000003</v>
      </c>
      <c r="G40" s="9" t="s">
        <v>225</v>
      </c>
      <c r="H40" s="9">
        <v>46</v>
      </c>
    </row>
    <row r="41" spans="1:8" ht="15.75">
      <c r="A41" s="395" t="s">
        <v>226</v>
      </c>
      <c r="B41" s="396"/>
      <c r="C41" s="396"/>
      <c r="D41" s="397"/>
      <c r="E41" s="397"/>
      <c r="F41" s="397"/>
      <c r="G41" s="396"/>
      <c r="H41" s="398"/>
    </row>
    <row r="42" spans="1:8" ht="12.75">
      <c r="A42" s="7" t="s">
        <v>818</v>
      </c>
      <c r="B42" s="9">
        <v>3</v>
      </c>
      <c r="C42" s="8" t="s">
        <v>402</v>
      </c>
      <c r="D42" s="71"/>
      <c r="E42" s="71"/>
      <c r="F42" s="71">
        <f>лдсп!F42*1.05</f>
        <v>10160.85</v>
      </c>
      <c r="G42" s="9" t="s">
        <v>227</v>
      </c>
      <c r="H42" s="9">
        <v>209</v>
      </c>
    </row>
    <row r="43" spans="1:8" ht="33.75">
      <c r="A43" s="7" t="s">
        <v>811</v>
      </c>
      <c r="B43" s="9">
        <v>4</v>
      </c>
      <c r="C43" s="8" t="s">
        <v>921</v>
      </c>
      <c r="D43" s="68"/>
      <c r="E43" s="68"/>
      <c r="F43" s="71">
        <f>лдсп!F43*1.05</f>
        <v>11340</v>
      </c>
      <c r="G43" s="9" t="s">
        <v>230</v>
      </c>
      <c r="H43" s="9">
        <v>167.1</v>
      </c>
    </row>
    <row r="44" spans="1:8" ht="45">
      <c r="A44" s="7" t="s">
        <v>812</v>
      </c>
      <c r="B44" s="9">
        <v>5</v>
      </c>
      <c r="C44" s="8" t="s">
        <v>920</v>
      </c>
      <c r="D44" s="70"/>
      <c r="E44" s="71"/>
      <c r="F44" s="71">
        <f>лдсп!F44*1.05</f>
        <v>8675.1</v>
      </c>
      <c r="G44" s="9" t="s">
        <v>230</v>
      </c>
      <c r="H44" s="9">
        <v>146.44</v>
      </c>
    </row>
    <row r="45" spans="1:8" ht="56.25">
      <c r="A45" s="7" t="s">
        <v>813</v>
      </c>
      <c r="B45" s="9">
        <v>8</v>
      </c>
      <c r="C45" s="8" t="s">
        <v>922</v>
      </c>
      <c r="D45" s="68"/>
      <c r="E45" s="68"/>
      <c r="F45" s="71">
        <f>лдсп!F45*1.05</f>
        <v>15762.6</v>
      </c>
      <c r="G45" s="9" t="s">
        <v>231</v>
      </c>
      <c r="H45" s="9">
        <v>243.1</v>
      </c>
    </row>
    <row r="46" spans="1:8" ht="12.75">
      <c r="A46" s="7" t="s">
        <v>810</v>
      </c>
      <c r="B46" s="9">
        <v>1</v>
      </c>
      <c r="C46" s="8" t="s">
        <v>645</v>
      </c>
      <c r="D46" s="70"/>
      <c r="E46" s="71"/>
      <c r="F46" s="71">
        <f>лдсп!F46*1.05</f>
        <v>3102.75</v>
      </c>
      <c r="G46" s="9" t="s">
        <v>102</v>
      </c>
      <c r="H46" s="9">
        <v>53.2</v>
      </c>
    </row>
    <row r="47" spans="1:8" ht="12.75">
      <c r="A47" s="7" t="s">
        <v>814</v>
      </c>
      <c r="B47" s="9">
        <v>3</v>
      </c>
      <c r="C47" s="8" t="s">
        <v>404</v>
      </c>
      <c r="D47" s="68"/>
      <c r="E47" s="68"/>
      <c r="F47" s="71">
        <f>лдсп!F47*1.05</f>
        <v>17652.600000000002</v>
      </c>
      <c r="G47" s="9" t="s">
        <v>232</v>
      </c>
      <c r="H47" s="9">
        <v>275</v>
      </c>
    </row>
    <row r="48" spans="1:8" ht="25.5">
      <c r="A48" s="7" t="s">
        <v>816</v>
      </c>
      <c r="B48" s="9">
        <v>1</v>
      </c>
      <c r="C48" s="8" t="s">
        <v>233</v>
      </c>
      <c r="D48" s="70"/>
      <c r="E48" s="71"/>
      <c r="F48" s="71">
        <f>лдсп!F48*1.05</f>
        <v>8763.300000000001</v>
      </c>
      <c r="G48" s="9" t="s">
        <v>234</v>
      </c>
      <c r="H48" s="9">
        <v>135.4</v>
      </c>
    </row>
    <row r="49" spans="1:8" ht="25.5">
      <c r="A49" s="7" t="s">
        <v>815</v>
      </c>
      <c r="B49" s="9">
        <v>2</v>
      </c>
      <c r="C49" s="8" t="s">
        <v>235</v>
      </c>
      <c r="D49" s="68"/>
      <c r="E49" s="68"/>
      <c r="F49" s="71">
        <f>лдсп!F49*1.05</f>
        <v>8848.35</v>
      </c>
      <c r="G49" s="9" t="s">
        <v>236</v>
      </c>
      <c r="H49" s="9">
        <v>140</v>
      </c>
    </row>
    <row r="50" spans="1:8" ht="25.5">
      <c r="A50" s="7" t="s">
        <v>817</v>
      </c>
      <c r="B50" s="9">
        <v>3</v>
      </c>
      <c r="C50" s="8" t="s">
        <v>405</v>
      </c>
      <c r="D50" s="70"/>
      <c r="E50" s="71"/>
      <c r="F50" s="71">
        <f>лдсп!F50*1.05</f>
        <v>13304.550000000001</v>
      </c>
      <c r="G50" s="9" t="s">
        <v>237</v>
      </c>
      <c r="H50" s="9">
        <v>220.5</v>
      </c>
    </row>
    <row r="51" spans="1:8" ht="12.75">
      <c r="A51" s="7" t="s">
        <v>228</v>
      </c>
      <c r="B51" s="9">
        <v>1</v>
      </c>
      <c r="C51" s="8" t="s">
        <v>403</v>
      </c>
      <c r="D51" s="68"/>
      <c r="E51" s="68"/>
      <c r="F51" s="71">
        <f>лдсп!F51*1.05</f>
        <v>1337.7</v>
      </c>
      <c r="G51" s="9" t="s">
        <v>229</v>
      </c>
      <c r="H51" s="9">
        <v>22</v>
      </c>
    </row>
    <row r="52" spans="1:8" ht="12.75">
      <c r="A52" s="7" t="s">
        <v>901</v>
      </c>
      <c r="B52" s="9">
        <v>1</v>
      </c>
      <c r="C52" s="8" t="s">
        <v>406</v>
      </c>
      <c r="D52" s="70"/>
      <c r="E52" s="71"/>
      <c r="F52" s="71">
        <f>лдсп!F52*1.05</f>
        <v>1590.75</v>
      </c>
      <c r="G52" s="9" t="s">
        <v>102</v>
      </c>
      <c r="H52" s="9">
        <v>28</v>
      </c>
    </row>
    <row r="53" spans="1:8" ht="12.75">
      <c r="A53" s="7" t="s">
        <v>248</v>
      </c>
      <c r="B53" s="9">
        <v>1</v>
      </c>
      <c r="C53" s="8" t="s">
        <v>410</v>
      </c>
      <c r="D53" s="68"/>
      <c r="E53" s="68"/>
      <c r="F53" s="71">
        <f>лдсп!F53*1.05</f>
        <v>2631.3</v>
      </c>
      <c r="G53" s="9" t="s">
        <v>146</v>
      </c>
      <c r="H53" s="9">
        <v>53.3</v>
      </c>
    </row>
    <row r="54" spans="1:8" ht="12.75">
      <c r="A54" s="7" t="s">
        <v>238</v>
      </c>
      <c r="B54" s="9">
        <v>1</v>
      </c>
      <c r="C54" s="8" t="s">
        <v>407</v>
      </c>
      <c r="D54" s="70"/>
      <c r="E54" s="71"/>
      <c r="F54" s="71">
        <f>лдсп!F54*1.05</f>
        <v>648.9</v>
      </c>
      <c r="G54" s="9" t="s">
        <v>102</v>
      </c>
      <c r="H54" s="9">
        <v>21</v>
      </c>
    </row>
    <row r="55" spans="1:8" ht="12.75">
      <c r="A55" s="44" t="s">
        <v>914</v>
      </c>
      <c r="B55" s="42">
        <v>1</v>
      </c>
      <c r="C55" s="43" t="s">
        <v>915</v>
      </c>
      <c r="D55" s="75"/>
      <c r="E55" s="75"/>
      <c r="F55" s="71">
        <f>лдсп!F55*1.05</f>
        <v>1570.8</v>
      </c>
      <c r="G55" s="45" t="s">
        <v>102</v>
      </c>
      <c r="H55" s="25">
        <v>25.42</v>
      </c>
    </row>
    <row r="56" spans="1:8" ht="12.75">
      <c r="A56" s="7" t="s">
        <v>895</v>
      </c>
      <c r="B56" s="9">
        <v>1</v>
      </c>
      <c r="C56" s="8" t="s">
        <v>239</v>
      </c>
      <c r="D56" s="70"/>
      <c r="E56" s="71"/>
      <c r="F56" s="71">
        <f>лдсп!F56*1.05</f>
        <v>982.8000000000001</v>
      </c>
      <c r="G56" s="9" t="s">
        <v>102</v>
      </c>
      <c r="H56" s="9">
        <v>12.6</v>
      </c>
    </row>
    <row r="57" spans="1:8" ht="12.75">
      <c r="A57" s="7" t="s">
        <v>894</v>
      </c>
      <c r="B57" s="9">
        <v>1</v>
      </c>
      <c r="C57" s="8" t="s">
        <v>121</v>
      </c>
      <c r="D57" s="68"/>
      <c r="E57" s="68"/>
      <c r="F57" s="71">
        <f>лдсп!F57*1.05</f>
        <v>871.5</v>
      </c>
      <c r="G57" s="9" t="s">
        <v>102</v>
      </c>
      <c r="H57" s="9">
        <v>15</v>
      </c>
    </row>
    <row r="58" spans="1:8" ht="12.75">
      <c r="A58" s="7" t="s">
        <v>240</v>
      </c>
      <c r="B58" s="9">
        <v>1</v>
      </c>
      <c r="C58" s="8" t="s">
        <v>408</v>
      </c>
      <c r="D58" s="70"/>
      <c r="E58" s="71"/>
      <c r="F58" s="71">
        <f>лдсп!F58*1.05</f>
        <v>1635.9</v>
      </c>
      <c r="G58" s="9" t="s">
        <v>105</v>
      </c>
      <c r="H58" s="9">
        <v>43</v>
      </c>
    </row>
    <row r="59" spans="1:8" ht="12.75">
      <c r="A59" s="7" t="s">
        <v>241</v>
      </c>
      <c r="B59" s="9">
        <v>1</v>
      </c>
      <c r="C59" s="8" t="s">
        <v>409</v>
      </c>
      <c r="D59" s="68"/>
      <c r="E59" s="68"/>
      <c r="F59" s="71">
        <f>лдсп!F59*1.05</f>
        <v>1407</v>
      </c>
      <c r="G59" s="9" t="s">
        <v>146</v>
      </c>
      <c r="H59" s="9">
        <v>35</v>
      </c>
    </row>
    <row r="60" spans="1:8" ht="12.75">
      <c r="A60" s="7" t="s">
        <v>242</v>
      </c>
      <c r="B60" s="9">
        <v>1</v>
      </c>
      <c r="C60" s="8" t="s">
        <v>243</v>
      </c>
      <c r="D60" s="70"/>
      <c r="E60" s="71"/>
      <c r="F60" s="71">
        <f>лдсп!F60*1.05</f>
        <v>2866.5</v>
      </c>
      <c r="G60" s="9" t="s">
        <v>244</v>
      </c>
      <c r="H60" s="9">
        <v>48</v>
      </c>
    </row>
    <row r="61" spans="1:8" ht="15.75">
      <c r="A61" s="395" t="s">
        <v>245</v>
      </c>
      <c r="B61" s="396"/>
      <c r="C61" s="396"/>
      <c r="D61" s="397"/>
      <c r="E61" s="397"/>
      <c r="F61" s="397"/>
      <c r="G61" s="396"/>
      <c r="H61" s="398"/>
    </row>
    <row r="62" spans="1:8" ht="12.75">
      <c r="A62" s="7" t="s">
        <v>246</v>
      </c>
      <c r="B62" s="9">
        <v>1</v>
      </c>
      <c r="C62" s="8" t="s">
        <v>411</v>
      </c>
      <c r="D62" s="70"/>
      <c r="E62" s="71"/>
      <c r="F62" s="72">
        <f>лдсп!F62*1.05</f>
        <v>2375.1</v>
      </c>
      <c r="G62" s="9" t="s">
        <v>102</v>
      </c>
      <c r="H62" s="9">
        <v>52</v>
      </c>
    </row>
    <row r="63" spans="1:8" ht="12.75">
      <c r="A63" s="7" t="s">
        <v>247</v>
      </c>
      <c r="B63" s="9">
        <v>1</v>
      </c>
      <c r="C63" s="8" t="s">
        <v>412</v>
      </c>
      <c r="D63" s="68"/>
      <c r="E63" s="68"/>
      <c r="F63" s="72">
        <f>лдсп!F63*1.05</f>
        <v>2984.1</v>
      </c>
      <c r="G63" s="9" t="s">
        <v>146</v>
      </c>
      <c r="H63" s="9">
        <v>65.5</v>
      </c>
    </row>
    <row r="64" spans="1:8" ht="12.75">
      <c r="A64" s="7" t="s">
        <v>249</v>
      </c>
      <c r="B64" s="9">
        <v>1</v>
      </c>
      <c r="C64" s="8" t="s">
        <v>250</v>
      </c>
      <c r="D64" s="70">
        <f>лдсп!D64*1.05</f>
        <v>956.5500000000001</v>
      </c>
      <c r="E64" s="71" t="s">
        <v>916</v>
      </c>
      <c r="F64" s="72">
        <f>лдсп!F64*1.05</f>
        <v>1336.65</v>
      </c>
      <c r="G64" s="9" t="s">
        <v>102</v>
      </c>
      <c r="H64" s="9" t="s">
        <v>857</v>
      </c>
    </row>
    <row r="65" spans="1:8" ht="12.75">
      <c r="A65" s="7" t="s">
        <v>251</v>
      </c>
      <c r="B65" s="9">
        <v>1</v>
      </c>
      <c r="C65" s="8" t="s">
        <v>791</v>
      </c>
      <c r="D65" s="68"/>
      <c r="E65" s="68"/>
      <c r="F65" s="72">
        <f>лдсп!F65*1.05</f>
        <v>1701</v>
      </c>
      <c r="G65" s="9" t="s">
        <v>146</v>
      </c>
      <c r="H65" s="9">
        <v>39</v>
      </c>
    </row>
    <row r="66" spans="1:8" ht="12.75">
      <c r="A66" s="7" t="s">
        <v>252</v>
      </c>
      <c r="B66" s="9">
        <v>1</v>
      </c>
      <c r="C66" s="8" t="s">
        <v>410</v>
      </c>
      <c r="D66" s="70"/>
      <c r="E66" s="71"/>
      <c r="F66" s="72">
        <f>лдсп!F66*1.05</f>
        <v>1753.5</v>
      </c>
      <c r="G66" s="9" t="s">
        <v>102</v>
      </c>
      <c r="H66" s="9">
        <v>33</v>
      </c>
    </row>
    <row r="67" spans="1:8" ht="12.75">
      <c r="A67" s="7" t="s">
        <v>256</v>
      </c>
      <c r="B67" s="32">
        <v>3</v>
      </c>
      <c r="C67" s="8" t="s">
        <v>257</v>
      </c>
      <c r="D67" s="68"/>
      <c r="E67" s="68"/>
      <c r="F67" s="72">
        <f>лдсп!F67*1.05</f>
        <v>4063.5</v>
      </c>
      <c r="G67" s="9" t="s">
        <v>105</v>
      </c>
      <c r="H67" s="9">
        <v>82</v>
      </c>
    </row>
    <row r="68" spans="1:8" ht="45">
      <c r="A68" s="7" t="s">
        <v>859</v>
      </c>
      <c r="B68" s="9">
        <v>7</v>
      </c>
      <c r="C68" s="8" t="s">
        <v>919</v>
      </c>
      <c r="D68" s="70"/>
      <c r="E68" s="71"/>
      <c r="F68" s="72">
        <f>лдсп!F68*1.05</f>
        <v>13069.35</v>
      </c>
      <c r="G68" s="9" t="s">
        <v>253</v>
      </c>
      <c r="H68" s="9">
        <v>251.55</v>
      </c>
    </row>
    <row r="69" spans="1:8" ht="25.5">
      <c r="A69" s="7" t="s">
        <v>865</v>
      </c>
      <c r="B69" s="9">
        <v>3</v>
      </c>
      <c r="C69" s="8" t="s">
        <v>254</v>
      </c>
      <c r="D69" s="68">
        <f>лдсп!D69*1.05</f>
        <v>8330.7</v>
      </c>
      <c r="E69" s="68" t="s">
        <v>916</v>
      </c>
      <c r="F69" s="72">
        <f>лдсп!F69*1.05</f>
        <v>8642.550000000001</v>
      </c>
      <c r="G69" s="9" t="s">
        <v>782</v>
      </c>
      <c r="H69" s="9" t="s">
        <v>783</v>
      </c>
    </row>
    <row r="70" spans="1:8" ht="12.75">
      <c r="A70" s="7" t="s">
        <v>869</v>
      </c>
      <c r="B70" s="9">
        <v>3</v>
      </c>
      <c r="C70" s="8" t="s">
        <v>413</v>
      </c>
      <c r="D70" s="70"/>
      <c r="E70" s="71"/>
      <c r="F70" s="72">
        <f>лдсп!F70*1.05</f>
        <v>9084.6</v>
      </c>
      <c r="G70" s="9" t="s">
        <v>230</v>
      </c>
      <c r="H70" s="9">
        <v>173.7</v>
      </c>
    </row>
    <row r="71" spans="1:8" ht="12.75">
      <c r="A71" s="7" t="s">
        <v>870</v>
      </c>
      <c r="B71" s="9">
        <v>3</v>
      </c>
      <c r="C71" s="8" t="s">
        <v>254</v>
      </c>
      <c r="D71" s="68"/>
      <c r="E71" s="68"/>
      <c r="F71" s="72">
        <f>лдсп!F71*1.05</f>
        <v>8338.050000000001</v>
      </c>
      <c r="G71" s="9" t="s">
        <v>255</v>
      </c>
      <c r="H71" s="9">
        <v>166.62</v>
      </c>
    </row>
    <row r="72" spans="1:8" ht="12.75">
      <c r="A72" s="7" t="s">
        <v>868</v>
      </c>
      <c r="B72" s="9">
        <v>4</v>
      </c>
      <c r="C72" s="8" t="s">
        <v>414</v>
      </c>
      <c r="D72" s="70"/>
      <c r="E72" s="71"/>
      <c r="F72" s="72">
        <f>лдсп!F72*1.05</f>
        <v>10725.75</v>
      </c>
      <c r="G72" s="9" t="s">
        <v>227</v>
      </c>
      <c r="H72" s="9">
        <v>235.2</v>
      </c>
    </row>
    <row r="73" spans="1:8" ht="15.75">
      <c r="A73" s="395" t="s">
        <v>258</v>
      </c>
      <c r="B73" s="396"/>
      <c r="C73" s="396"/>
      <c r="D73" s="397"/>
      <c r="E73" s="397"/>
      <c r="F73" s="397"/>
      <c r="G73" s="396"/>
      <c r="H73" s="398"/>
    </row>
    <row r="74" spans="1:8" ht="12.75">
      <c r="A74" s="7" t="s">
        <v>415</v>
      </c>
      <c r="B74" s="9">
        <v>1</v>
      </c>
      <c r="C74" s="8" t="s">
        <v>416</v>
      </c>
      <c r="D74" s="70"/>
      <c r="E74" s="71"/>
      <c r="F74" s="72">
        <f>лдсп!F74*1.05</f>
        <v>3503.8500000000004</v>
      </c>
      <c r="G74" s="9" t="s">
        <v>105</v>
      </c>
      <c r="H74" s="9">
        <v>66</v>
      </c>
    </row>
    <row r="75" spans="1:8" ht="12.75">
      <c r="A75" s="7" t="s">
        <v>890</v>
      </c>
      <c r="B75" s="9">
        <v>1</v>
      </c>
      <c r="C75" s="8" t="s">
        <v>259</v>
      </c>
      <c r="D75" s="68"/>
      <c r="E75" s="68"/>
      <c r="F75" s="72">
        <f>лдсп!F75*1.05</f>
        <v>6994.05</v>
      </c>
      <c r="G75" s="9" t="s">
        <v>234</v>
      </c>
      <c r="H75" s="9">
        <v>102.5</v>
      </c>
    </row>
    <row r="76" spans="1:8" ht="12.75">
      <c r="A76" s="7" t="s">
        <v>889</v>
      </c>
      <c r="B76" s="9">
        <v>1</v>
      </c>
      <c r="C76" s="8" t="s">
        <v>152</v>
      </c>
      <c r="D76" s="70"/>
      <c r="E76" s="71"/>
      <c r="F76" s="72">
        <f>лдсп!F76*1.05</f>
        <v>3517.5</v>
      </c>
      <c r="G76" s="9" t="s">
        <v>105</v>
      </c>
      <c r="H76" s="9">
        <v>68.4</v>
      </c>
    </row>
    <row r="77" spans="1:8" ht="12.75">
      <c r="A77" s="7" t="s">
        <v>891</v>
      </c>
      <c r="B77" s="9">
        <v>1</v>
      </c>
      <c r="C77" s="8" t="s">
        <v>417</v>
      </c>
      <c r="D77" s="68">
        <f>лдсп!D77*1.05</f>
        <v>2710.05</v>
      </c>
      <c r="E77" s="68" t="s">
        <v>916</v>
      </c>
      <c r="F77" s="72">
        <f>лдсп!F77*1.05</f>
        <v>2261.7000000000003</v>
      </c>
      <c r="G77" s="9" t="s">
        <v>892</v>
      </c>
      <c r="H77" s="9" t="s">
        <v>893</v>
      </c>
    </row>
    <row r="78" spans="1:8" ht="12.75">
      <c r="A78" s="7" t="s">
        <v>260</v>
      </c>
      <c r="B78" s="9">
        <v>1</v>
      </c>
      <c r="C78" s="8" t="s">
        <v>792</v>
      </c>
      <c r="D78" s="70"/>
      <c r="E78" s="71"/>
      <c r="F78" s="72">
        <f>лдсп!F78*1.05</f>
        <v>7242.900000000001</v>
      </c>
      <c r="G78" s="9" t="s">
        <v>220</v>
      </c>
      <c r="H78" s="9">
        <v>129</v>
      </c>
    </row>
    <row r="79" spans="1:8" ht="12.75">
      <c r="A79" s="7" t="s">
        <v>261</v>
      </c>
      <c r="B79" s="9">
        <v>1</v>
      </c>
      <c r="C79" s="8" t="s">
        <v>262</v>
      </c>
      <c r="D79" s="68"/>
      <c r="E79" s="68"/>
      <c r="F79" s="72">
        <f>лдсп!F79*1.05</f>
        <v>7773.150000000001</v>
      </c>
      <c r="G79" s="9" t="s">
        <v>263</v>
      </c>
      <c r="H79" s="9">
        <v>152</v>
      </c>
    </row>
    <row r="80" spans="1:8" ht="56.25">
      <c r="A80" s="7" t="s">
        <v>882</v>
      </c>
      <c r="B80" s="9">
        <v>6</v>
      </c>
      <c r="C80" s="8" t="s">
        <v>418</v>
      </c>
      <c r="D80" s="70"/>
      <c r="E80" s="71"/>
      <c r="F80" s="72">
        <f>лдсп!F80*1.05</f>
        <v>13844.25</v>
      </c>
      <c r="G80" s="9" t="s">
        <v>264</v>
      </c>
      <c r="H80" s="9">
        <v>246.7</v>
      </c>
    </row>
    <row r="81" spans="1:8" ht="56.25">
      <c r="A81" s="7" t="s">
        <v>884</v>
      </c>
      <c r="B81" s="9">
        <v>5</v>
      </c>
      <c r="C81" s="8" t="s">
        <v>419</v>
      </c>
      <c r="D81" s="68"/>
      <c r="E81" s="68"/>
      <c r="F81" s="72">
        <f>лдсп!F81*1.05</f>
        <v>11582.550000000001</v>
      </c>
      <c r="G81" s="9" t="s">
        <v>265</v>
      </c>
      <c r="H81" s="9">
        <v>201.8</v>
      </c>
    </row>
    <row r="82" spans="1:8" ht="33.75">
      <c r="A82" s="7" t="s">
        <v>883</v>
      </c>
      <c r="B82" s="9">
        <v>3</v>
      </c>
      <c r="C82" s="8" t="s">
        <v>420</v>
      </c>
      <c r="D82" s="70"/>
      <c r="E82" s="71"/>
      <c r="F82" s="72">
        <f>лдсп!F82*1.05</f>
        <v>7459.200000000001</v>
      </c>
      <c r="G82" s="9" t="s">
        <v>266</v>
      </c>
      <c r="H82" s="9">
        <v>131</v>
      </c>
    </row>
    <row r="83" spans="1:8" ht="45">
      <c r="A83" s="7" t="s">
        <v>885</v>
      </c>
      <c r="B83" s="9">
        <v>5</v>
      </c>
      <c r="C83" s="8" t="s">
        <v>421</v>
      </c>
      <c r="D83" s="68"/>
      <c r="E83" s="68"/>
      <c r="F83" s="72">
        <f>лдсп!F83*1.05</f>
        <v>10012.800000000001</v>
      </c>
      <c r="G83" s="9" t="s">
        <v>255</v>
      </c>
      <c r="H83" s="9">
        <v>177.6</v>
      </c>
    </row>
    <row r="84" spans="1:8" ht="33.75">
      <c r="A84" s="7" t="s">
        <v>887</v>
      </c>
      <c r="B84" s="9">
        <v>3</v>
      </c>
      <c r="C84" s="8" t="s">
        <v>422</v>
      </c>
      <c r="D84" s="70"/>
      <c r="E84" s="71"/>
      <c r="F84" s="72">
        <f>лдсп!F84*1.05</f>
        <v>5208</v>
      </c>
      <c r="G84" s="9" t="s">
        <v>105</v>
      </c>
      <c r="H84" s="9">
        <v>96.2</v>
      </c>
    </row>
    <row r="85" spans="1:8" ht="22.5">
      <c r="A85" s="7" t="s">
        <v>886</v>
      </c>
      <c r="B85" s="9">
        <v>2</v>
      </c>
      <c r="C85" s="8" t="s">
        <v>423</v>
      </c>
      <c r="D85" s="68"/>
      <c r="E85" s="68"/>
      <c r="F85" s="72">
        <f>лдсп!F85*1.05</f>
        <v>4191.6</v>
      </c>
      <c r="G85" s="9" t="s">
        <v>146</v>
      </c>
      <c r="H85" s="9">
        <v>75</v>
      </c>
    </row>
    <row r="86" spans="1:8" ht="12.75">
      <c r="A86" s="7" t="s">
        <v>267</v>
      </c>
      <c r="B86" s="9">
        <v>1</v>
      </c>
      <c r="C86" s="8" t="s">
        <v>268</v>
      </c>
      <c r="D86" s="70"/>
      <c r="E86" s="71"/>
      <c r="F86" s="72">
        <f>лдсп!F86*1.05</f>
        <v>460.95000000000005</v>
      </c>
      <c r="G86" s="9" t="s">
        <v>102</v>
      </c>
      <c r="H86" s="9">
        <v>6.27</v>
      </c>
    </row>
    <row r="87" spans="1:8" ht="12.75">
      <c r="A87" s="7" t="s">
        <v>269</v>
      </c>
      <c r="B87" s="9">
        <v>1</v>
      </c>
      <c r="C87" s="8" t="s">
        <v>270</v>
      </c>
      <c r="D87" s="68"/>
      <c r="E87" s="68"/>
      <c r="F87" s="72">
        <f>лдсп!F87*1.05</f>
        <v>630</v>
      </c>
      <c r="G87" s="9" t="s">
        <v>102</v>
      </c>
      <c r="H87" s="9">
        <v>8.2</v>
      </c>
    </row>
    <row r="88" spans="1:8" ht="12.75">
      <c r="A88" s="7" t="s">
        <v>271</v>
      </c>
      <c r="B88" s="9">
        <v>1</v>
      </c>
      <c r="C88" s="8" t="s">
        <v>272</v>
      </c>
      <c r="D88" s="70"/>
      <c r="E88" s="71"/>
      <c r="F88" s="72">
        <f>лдсп!F88*1.05</f>
        <v>423.15000000000003</v>
      </c>
      <c r="G88" s="9" t="s">
        <v>102</v>
      </c>
      <c r="H88" s="9">
        <v>7.22</v>
      </c>
    </row>
    <row r="89" spans="1:8" ht="12.75">
      <c r="A89" s="7" t="s">
        <v>273</v>
      </c>
      <c r="B89" s="9">
        <v>1</v>
      </c>
      <c r="C89" s="8" t="s">
        <v>274</v>
      </c>
      <c r="D89" s="68"/>
      <c r="E89" s="68"/>
      <c r="F89" s="72">
        <f>лдсп!F89*1.05</f>
        <v>701.4</v>
      </c>
      <c r="G89" s="9" t="s">
        <v>102</v>
      </c>
      <c r="H89" s="9">
        <v>5.95</v>
      </c>
    </row>
    <row r="90" spans="1:8" ht="12.75">
      <c r="A90" s="7" t="s">
        <v>275</v>
      </c>
      <c r="B90" s="9">
        <v>1</v>
      </c>
      <c r="C90" s="8" t="s">
        <v>424</v>
      </c>
      <c r="D90" s="70"/>
      <c r="E90" s="71"/>
      <c r="F90" s="72">
        <f>лдсп!F90*1.05</f>
        <v>383.25</v>
      </c>
      <c r="G90" s="9" t="s">
        <v>102</v>
      </c>
      <c r="H90" s="9">
        <v>7.08</v>
      </c>
    </row>
    <row r="91" spans="1:8" ht="12.75">
      <c r="A91" s="7" t="s">
        <v>276</v>
      </c>
      <c r="B91" s="9">
        <v>1</v>
      </c>
      <c r="C91" s="8" t="s">
        <v>268</v>
      </c>
      <c r="D91" s="68"/>
      <c r="E91" s="68"/>
      <c r="F91" s="72">
        <f>лдсп!F91*1.05</f>
        <v>862.0500000000001</v>
      </c>
      <c r="G91" s="9" t="s">
        <v>102</v>
      </c>
      <c r="H91" s="9">
        <v>15.26</v>
      </c>
    </row>
    <row r="92" spans="1:8" ht="12.75">
      <c r="A92" s="7" t="s">
        <v>277</v>
      </c>
      <c r="B92" s="9">
        <v>1</v>
      </c>
      <c r="C92" s="8" t="s">
        <v>278</v>
      </c>
      <c r="D92" s="70"/>
      <c r="E92" s="71"/>
      <c r="F92" s="72">
        <f>лдсп!F92*1.05</f>
        <v>1320.9</v>
      </c>
      <c r="G92" s="9" t="s">
        <v>102</v>
      </c>
      <c r="H92" s="9">
        <v>22.78</v>
      </c>
    </row>
    <row r="93" spans="1:8" ht="12.75">
      <c r="A93" s="7" t="s">
        <v>279</v>
      </c>
      <c r="B93" s="9">
        <v>1</v>
      </c>
      <c r="C93" s="8" t="s">
        <v>387</v>
      </c>
      <c r="D93" s="68"/>
      <c r="E93" s="68"/>
      <c r="F93" s="72">
        <f>лдсп!F93*1.05</f>
        <v>2397.15</v>
      </c>
      <c r="G93" s="9" t="s">
        <v>146</v>
      </c>
      <c r="H93" s="9">
        <v>49.6</v>
      </c>
    </row>
    <row r="94" spans="1:8" ht="12.75">
      <c r="A94" s="7" t="s">
        <v>280</v>
      </c>
      <c r="B94" s="9">
        <v>1</v>
      </c>
      <c r="C94" s="8" t="s">
        <v>388</v>
      </c>
      <c r="D94" s="70"/>
      <c r="E94" s="71"/>
      <c r="F94" s="72">
        <f>лдсп!F94*1.05</f>
        <v>1255.8</v>
      </c>
      <c r="G94" s="9" t="s">
        <v>146</v>
      </c>
      <c r="H94" s="9">
        <v>26.8</v>
      </c>
    </row>
    <row r="95" spans="1:8" ht="15.75">
      <c r="A95" s="395" t="s">
        <v>281</v>
      </c>
      <c r="B95" s="400"/>
      <c r="C95" s="400"/>
      <c r="D95" s="401"/>
      <c r="E95" s="401"/>
      <c r="F95" s="401"/>
      <c r="G95" s="400"/>
      <c r="H95" s="402"/>
    </row>
    <row r="96" spans="1:8" ht="12.75">
      <c r="A96" s="7" t="str">
        <f>лдсп!A96</f>
        <v>Шкаф-кровать</v>
      </c>
      <c r="B96" s="9">
        <v>1</v>
      </c>
      <c r="C96" s="46" t="str">
        <f>лдсп!C96</f>
        <v>1940*630/2230*2220</v>
      </c>
      <c r="D96" s="70"/>
      <c r="E96" s="76"/>
      <c r="F96" s="80">
        <f>лдсп!F96*1.05</f>
        <v>21992.25</v>
      </c>
      <c r="G96" s="47" t="str">
        <f>лдсп!G96</f>
        <v>6+фурн</v>
      </c>
      <c r="H96" s="127">
        <f>лдсп!H96</f>
        <v>182</v>
      </c>
    </row>
    <row r="97" spans="1:8" ht="12.75">
      <c r="A97" s="7" t="str">
        <f>лдсп!A97</f>
        <v>Шкаф-купе 2-х ств с ящ / без ящ </v>
      </c>
      <c r="B97" s="9">
        <v>1</v>
      </c>
      <c r="C97" s="46" t="str">
        <f>лдсп!C97</f>
        <v>1256*530*2220</v>
      </c>
      <c r="D97" s="70">
        <f>лдсп!D97*1.05</f>
        <v>6943.650000000001</v>
      </c>
      <c r="E97" s="76" t="s">
        <v>916</v>
      </c>
      <c r="F97" s="80">
        <f>лдсп!F97*1.05</f>
        <v>6508.950000000001</v>
      </c>
      <c r="G97" s="47" t="str">
        <f>лдсп!G97</f>
        <v>4/3+фурн</v>
      </c>
      <c r="H97" s="127" t="str">
        <f>лдсп!H97</f>
        <v>86/70</v>
      </c>
    </row>
    <row r="98" spans="1:8" ht="12.75">
      <c r="A98" s="7" t="str">
        <f>лдсп!A98</f>
        <v>Шкаф-купе 3-х ств с ящ / без ящ</v>
      </c>
      <c r="B98" s="9">
        <v>1</v>
      </c>
      <c r="C98" s="46" t="str">
        <f>лдсп!C98</f>
        <v>1556*630*2221</v>
      </c>
      <c r="D98" s="70">
        <f>лдсп!D98*1.05</f>
        <v>7715.400000000001</v>
      </c>
      <c r="E98" s="76" t="s">
        <v>916</v>
      </c>
      <c r="F98" s="80">
        <f>лдсп!F98*1.05</f>
        <v>7457.1</v>
      </c>
      <c r="G98" s="47" t="str">
        <f>лдсп!G98</f>
        <v>5/4+фурн</v>
      </c>
      <c r="H98" s="127" t="str">
        <f>лдсп!H98</f>
        <v>140/123</v>
      </c>
    </row>
    <row r="99" spans="1:8" ht="12.75">
      <c r="A99" s="7" t="str">
        <f>лдсп!A99</f>
        <v>Шкаф 2х с перегородкой без ящ.</v>
      </c>
      <c r="B99" s="9">
        <v>1</v>
      </c>
      <c r="C99" s="46" t="str">
        <f>лдсп!C99</f>
        <v>880*580*2115</v>
      </c>
      <c r="D99" s="70"/>
      <c r="E99" s="76"/>
      <c r="F99" s="80">
        <f>лдсп!F99*1.05</f>
        <v>3732.75</v>
      </c>
      <c r="G99" s="47" t="str">
        <f>лдсп!G99</f>
        <v>4+фурн.</v>
      </c>
      <c r="H99" s="127">
        <f>лдсп!H99</f>
        <v>93.4</v>
      </c>
    </row>
    <row r="100" spans="1:8" ht="12.75">
      <c r="A100" s="7" t="str">
        <f>лдсп!A100</f>
        <v>Шкаф 2-х ств с ящ / без ящ</v>
      </c>
      <c r="B100" s="9">
        <v>1</v>
      </c>
      <c r="C100" s="46" t="str">
        <f>лдсп!C100</f>
        <v>880*580*2115</v>
      </c>
      <c r="D100" s="70">
        <f>лдсп!D100*1.05</f>
        <v>4282.95</v>
      </c>
      <c r="E100" s="76" t="s">
        <v>916</v>
      </c>
      <c r="F100" s="80">
        <f>лдсп!F100*1.05</f>
        <v>3672.9</v>
      </c>
      <c r="G100" s="47" t="str">
        <f>лдсп!G100</f>
        <v>4/3+фурн</v>
      </c>
      <c r="H100" s="127" t="str">
        <f>лдсп!H100</f>
        <v>86/70</v>
      </c>
    </row>
    <row r="101" spans="1:8" ht="12.75">
      <c r="A101" s="7" t="str">
        <f>лдсп!A101</f>
        <v>Шкаф 3-х ств с ящ / без ящ</v>
      </c>
      <c r="B101" s="9">
        <v>1</v>
      </c>
      <c r="C101" s="46" t="str">
        <f>лдсп!C101</f>
        <v>1320*580*2115</v>
      </c>
      <c r="D101" s="70">
        <f>лдсп!D101*1.05</f>
        <v>5962.95</v>
      </c>
      <c r="E101" s="76" t="s">
        <v>916</v>
      </c>
      <c r="F101" s="80">
        <f>лдсп!F101*1.05</f>
        <v>5554.5</v>
      </c>
      <c r="G101" s="47" t="str">
        <f>лдсп!G101</f>
        <v>5/4+фурн</v>
      </c>
      <c r="H101" s="127" t="str">
        <f>лдсп!H101</f>
        <v>140/123</v>
      </c>
    </row>
    <row r="102" spans="1:8" ht="12.75">
      <c r="A102" s="7" t="str">
        <f>лдсп!A102</f>
        <v>Шкаф 4-х ств с ящ </v>
      </c>
      <c r="B102" s="9">
        <v>1</v>
      </c>
      <c r="C102" s="46" t="str">
        <f>лдсп!C102</f>
        <v>1755*580*2115</v>
      </c>
      <c r="D102" s="70"/>
      <c r="E102" s="76"/>
      <c r="F102" s="80">
        <f>лдсп!F102*1.05</f>
        <v>7753.200000000001</v>
      </c>
      <c r="G102" s="47" t="str">
        <f>лдсп!G102</f>
        <v>5+фурн</v>
      </c>
      <c r="H102" s="127">
        <f>лдсп!H102</f>
        <v>181</v>
      </c>
    </row>
    <row r="103" spans="1:8" ht="12.75" customHeight="1">
      <c r="A103" s="7" t="str">
        <f>лдсп!A103</f>
        <v>Шкаф-купе 2х 1236 с/без зеркал</v>
      </c>
      <c r="B103" s="9">
        <v>1</v>
      </c>
      <c r="C103" s="46" t="str">
        <f>лдсп!C103</f>
        <v>1236/1536*650*2230</v>
      </c>
      <c r="D103" s="70">
        <f>лдсп!D103*1.05</f>
        <v>10578.75</v>
      </c>
      <c r="E103" s="76" t="s">
        <v>916</v>
      </c>
      <c r="F103" s="80">
        <f>лдсп!F103*1.05</f>
        <v>7682.85</v>
      </c>
      <c r="G103" s="127" t="str">
        <f>лдсп!G103</f>
        <v>4+фурн.+ручки</v>
      </c>
      <c r="H103" s="127" t="str">
        <f>лдсп!H103</f>
        <v>132/ 130</v>
      </c>
    </row>
    <row r="104" spans="1:8" ht="12.75" customHeight="1">
      <c r="A104" s="7" t="str">
        <f>лдсп!A104</f>
        <v>Шкаф-купе 2х 1536 с/без зеркал</v>
      </c>
      <c r="B104" s="9">
        <v>1</v>
      </c>
      <c r="C104" s="46" t="str">
        <f>лдсп!C104</f>
        <v>1236*650*2230</v>
      </c>
      <c r="D104" s="70">
        <f>лдсп!D104*1.05</f>
        <v>10784.550000000001</v>
      </c>
      <c r="E104" s="71"/>
      <c r="F104" s="80">
        <f>лдсп!F104*1.05</f>
        <v>8591.1</v>
      </c>
      <c r="G104" s="127" t="str">
        <f>лдсп!G104</f>
        <v>5+фурн+ручки</v>
      </c>
      <c r="H104" s="127" t="str">
        <f>лдсп!H104</f>
        <v>149/ 147</v>
      </c>
    </row>
    <row r="105" spans="1:8" ht="12.75" customHeight="1">
      <c r="A105" s="7" t="str">
        <f>лдсп!A105</f>
        <v>Шкаф-купе 3х 1700 с/без зеркала</v>
      </c>
      <c r="B105" s="9">
        <v>1</v>
      </c>
      <c r="C105" s="46" t="str">
        <f>лдсп!C105</f>
        <v>1700*650*2230</v>
      </c>
      <c r="D105" s="70">
        <f>лдсп!D105*1.05</f>
        <v>13434.75</v>
      </c>
      <c r="E105" s="71" t="s">
        <v>916</v>
      </c>
      <c r="F105" s="80">
        <f>лдсп!F105*1.05</f>
        <v>10423.35</v>
      </c>
      <c r="G105" s="127" t="str">
        <f>лдсп!G105</f>
        <v>6/4+фурн+ручки</v>
      </c>
      <c r="H105" s="127" t="str">
        <f>лдсп!H105</f>
        <v>162/ 160</v>
      </c>
    </row>
    <row r="106" spans="1:8" ht="15.75">
      <c r="A106" s="395" t="s">
        <v>291</v>
      </c>
      <c r="B106" s="396"/>
      <c r="C106" s="396"/>
      <c r="D106" s="397"/>
      <c r="E106" s="397"/>
      <c r="F106" s="397"/>
      <c r="G106" s="396"/>
      <c r="H106" s="398"/>
    </row>
    <row r="107" spans="1:8" ht="12.75">
      <c r="A107" s="7" t="s">
        <v>837</v>
      </c>
      <c r="B107" s="9">
        <v>1</v>
      </c>
      <c r="C107" s="46" t="s">
        <v>433</v>
      </c>
      <c r="D107" s="70">
        <f>лдсп!D107*1.05</f>
        <v>1292.55</v>
      </c>
      <c r="E107" s="71" t="s">
        <v>916</v>
      </c>
      <c r="F107" s="72">
        <f>лдсп!F107*1.05</f>
        <v>1609.65</v>
      </c>
      <c r="G107" s="47" t="s">
        <v>292</v>
      </c>
      <c r="H107" s="9" t="s">
        <v>785</v>
      </c>
    </row>
    <row r="108" spans="1:8" ht="12.75">
      <c r="A108" s="7" t="s">
        <v>838</v>
      </c>
      <c r="B108" s="9">
        <v>1</v>
      </c>
      <c r="C108" s="46" t="s">
        <v>434</v>
      </c>
      <c r="D108" s="70">
        <f>лдсп!D108*1.05</f>
        <v>1367.1000000000001</v>
      </c>
      <c r="E108" s="71" t="s">
        <v>916</v>
      </c>
      <c r="F108" s="72">
        <f>лдсп!F108*1.05</f>
        <v>1635.9</v>
      </c>
      <c r="G108" s="47" t="s">
        <v>292</v>
      </c>
      <c r="H108" s="9" t="s">
        <v>786</v>
      </c>
    </row>
    <row r="109" spans="1:8" ht="12.75">
      <c r="A109" s="7" t="s">
        <v>839</v>
      </c>
      <c r="B109" s="9">
        <v>1</v>
      </c>
      <c r="C109" s="46" t="s">
        <v>435</v>
      </c>
      <c r="D109" s="70">
        <f>лдсп!D109*1.05</f>
        <v>1441.65</v>
      </c>
      <c r="E109" s="71" t="s">
        <v>916</v>
      </c>
      <c r="F109" s="72">
        <f>лдсп!F109*1.05</f>
        <v>1707.3000000000002</v>
      </c>
      <c r="G109" s="47" t="s">
        <v>292</v>
      </c>
      <c r="H109" s="9" t="s">
        <v>787</v>
      </c>
    </row>
    <row r="110" spans="1:8" ht="12.75">
      <c r="A110" s="7" t="s">
        <v>840</v>
      </c>
      <c r="B110" s="9">
        <v>1</v>
      </c>
      <c r="C110" s="46" t="s">
        <v>436</v>
      </c>
      <c r="D110" s="70">
        <f>лдсп!D110*1.05</f>
        <v>1888.95</v>
      </c>
      <c r="E110" s="71" t="s">
        <v>916</v>
      </c>
      <c r="F110" s="72">
        <f>лдсп!F110*1.05</f>
        <v>2168.25</v>
      </c>
      <c r="G110" s="47" t="s">
        <v>292</v>
      </c>
      <c r="H110" s="9" t="s">
        <v>788</v>
      </c>
    </row>
    <row r="111" spans="1:8" ht="12.75">
      <c r="A111" s="7" t="s">
        <v>841</v>
      </c>
      <c r="B111" s="9">
        <v>1</v>
      </c>
      <c r="C111" s="46" t="s">
        <v>437</v>
      </c>
      <c r="D111" s="70">
        <f>лдсп!D111*1.05</f>
        <v>2037</v>
      </c>
      <c r="E111" s="71" t="s">
        <v>916</v>
      </c>
      <c r="F111" s="72">
        <f>лдсп!F111*1.05</f>
        <v>2297.4</v>
      </c>
      <c r="G111" s="47" t="s">
        <v>292</v>
      </c>
      <c r="H111" s="9" t="s">
        <v>789</v>
      </c>
    </row>
    <row r="112" spans="1:8" ht="12.75">
      <c r="A112" s="7" t="s">
        <v>842</v>
      </c>
      <c r="B112" s="9">
        <v>1</v>
      </c>
      <c r="C112" s="46" t="s">
        <v>438</v>
      </c>
      <c r="D112" s="70">
        <f>лдсп!D112*1.05</f>
        <v>2311.05</v>
      </c>
      <c r="E112" s="71" t="s">
        <v>916</v>
      </c>
      <c r="F112" s="72">
        <f>лдсп!F112*1.05</f>
        <v>2556.75</v>
      </c>
      <c r="G112" s="47" t="s">
        <v>292</v>
      </c>
      <c r="H112" s="9" t="s">
        <v>790</v>
      </c>
    </row>
    <row r="113" spans="1:8" ht="12.75">
      <c r="A113" s="7" t="s">
        <v>843</v>
      </c>
      <c r="B113" s="9">
        <v>1</v>
      </c>
      <c r="C113" s="46" t="s">
        <v>439</v>
      </c>
      <c r="D113" s="70">
        <f>лдсп!D113*1.05</f>
        <v>2452.8</v>
      </c>
      <c r="E113" s="71" t="s">
        <v>916</v>
      </c>
      <c r="F113" s="72">
        <f>лдсп!F113*1.05</f>
        <v>2654.4</v>
      </c>
      <c r="G113" s="47" t="s">
        <v>292</v>
      </c>
      <c r="H113" s="9" t="s">
        <v>293</v>
      </c>
    </row>
    <row r="114" spans="1:8" ht="12.75">
      <c r="A114" s="7" t="s">
        <v>830</v>
      </c>
      <c r="B114" s="9">
        <v>1</v>
      </c>
      <c r="C114" s="46" t="s">
        <v>793</v>
      </c>
      <c r="D114" s="70">
        <f>лдсп!D114*1.05</f>
        <v>1245.3</v>
      </c>
      <c r="E114" s="71" t="s">
        <v>916</v>
      </c>
      <c r="F114" s="72">
        <f>лдсп!F114*1.05</f>
        <v>1586.55</v>
      </c>
      <c r="G114" s="47" t="s">
        <v>292</v>
      </c>
      <c r="H114" s="9" t="s">
        <v>294</v>
      </c>
    </row>
    <row r="115" spans="1:8" ht="12.75">
      <c r="A115" s="7" t="s">
        <v>831</v>
      </c>
      <c r="B115" s="9">
        <v>1</v>
      </c>
      <c r="C115" s="46" t="s">
        <v>794</v>
      </c>
      <c r="D115" s="70">
        <f>лдсп!D115*1.05</f>
        <v>1323</v>
      </c>
      <c r="E115" s="71" t="s">
        <v>916</v>
      </c>
      <c r="F115" s="72">
        <f>лдсп!F115*1.05</f>
        <v>1661.1000000000001</v>
      </c>
      <c r="G115" s="47" t="s">
        <v>292</v>
      </c>
      <c r="H115" s="9" t="s">
        <v>295</v>
      </c>
    </row>
    <row r="116" spans="1:8" ht="12.75">
      <c r="A116" s="7" t="s">
        <v>832</v>
      </c>
      <c r="B116" s="9">
        <v>1</v>
      </c>
      <c r="C116" s="46" t="s">
        <v>795</v>
      </c>
      <c r="D116" s="70">
        <f>лдсп!D116*1.05</f>
        <v>1399.65</v>
      </c>
      <c r="E116" s="71" t="s">
        <v>916</v>
      </c>
      <c r="F116" s="72">
        <f>лдсп!F116*1.05</f>
        <v>1735.65</v>
      </c>
      <c r="G116" s="47" t="s">
        <v>292</v>
      </c>
      <c r="H116" s="9" t="s">
        <v>296</v>
      </c>
    </row>
    <row r="117" spans="1:8" ht="12.75">
      <c r="A117" s="7" t="s">
        <v>833</v>
      </c>
      <c r="B117" s="9">
        <v>1</v>
      </c>
      <c r="C117" s="46" t="s">
        <v>796</v>
      </c>
      <c r="D117" s="70">
        <f>лдсп!D117*1.05</f>
        <v>1874.25</v>
      </c>
      <c r="E117" s="71" t="s">
        <v>916</v>
      </c>
      <c r="F117" s="72">
        <f>лдсп!F117*1.05</f>
        <v>2274.3</v>
      </c>
      <c r="G117" s="47" t="s">
        <v>292</v>
      </c>
      <c r="H117" s="9" t="s">
        <v>297</v>
      </c>
    </row>
    <row r="118" spans="1:8" ht="12.75">
      <c r="A118" s="7" t="s">
        <v>834</v>
      </c>
      <c r="B118" s="9">
        <v>1</v>
      </c>
      <c r="C118" s="46" t="s">
        <v>797</v>
      </c>
      <c r="D118" s="70">
        <f>лдсп!D118*1.05</f>
        <v>2037</v>
      </c>
      <c r="E118" s="71" t="s">
        <v>916</v>
      </c>
      <c r="F118" s="72">
        <f>лдсп!F118*1.05</f>
        <v>2439.15</v>
      </c>
      <c r="G118" s="47" t="s">
        <v>292</v>
      </c>
      <c r="H118" s="9" t="s">
        <v>298</v>
      </c>
    </row>
    <row r="119" spans="1:8" ht="12.75">
      <c r="A119" s="7" t="s">
        <v>835</v>
      </c>
      <c r="B119" s="9">
        <v>1</v>
      </c>
      <c r="C119" s="46" t="s">
        <v>798</v>
      </c>
      <c r="D119" s="70">
        <f>лдсп!D119*1.05</f>
        <v>2192.4</v>
      </c>
      <c r="E119" s="71" t="s">
        <v>916</v>
      </c>
      <c r="F119" s="72">
        <f>лдсп!F119*1.05</f>
        <v>2594.55</v>
      </c>
      <c r="G119" s="47" t="s">
        <v>292</v>
      </c>
      <c r="H119" s="9" t="s">
        <v>299</v>
      </c>
    </row>
    <row r="120" spans="1:8" ht="12.75">
      <c r="A120" s="7" t="s">
        <v>836</v>
      </c>
      <c r="B120" s="9">
        <v>1</v>
      </c>
      <c r="C120" s="46" t="s">
        <v>799</v>
      </c>
      <c r="D120" s="70">
        <f>лдсп!D120*1.05</f>
        <v>2362.5</v>
      </c>
      <c r="E120" s="78" t="s">
        <v>916</v>
      </c>
      <c r="F120" s="72">
        <f>лдсп!F120*1.05</f>
        <v>2751</v>
      </c>
      <c r="G120" s="47" t="s">
        <v>292</v>
      </c>
      <c r="H120" s="9" t="s">
        <v>300</v>
      </c>
    </row>
    <row r="121" spans="1:8" ht="12.75">
      <c r="A121" s="7" t="s">
        <v>844</v>
      </c>
      <c r="B121" s="9">
        <v>1</v>
      </c>
      <c r="C121" s="46" t="s">
        <v>440</v>
      </c>
      <c r="D121" s="70"/>
      <c r="E121" s="71"/>
      <c r="F121" s="72">
        <f>лдсп!F121*1.05</f>
        <v>2334.15</v>
      </c>
      <c r="G121" s="47" t="s">
        <v>220</v>
      </c>
      <c r="H121" s="9">
        <v>48</v>
      </c>
    </row>
    <row r="122" spans="1:8" ht="12.75">
      <c r="A122" s="7" t="s">
        <v>845</v>
      </c>
      <c r="B122" s="9">
        <v>1</v>
      </c>
      <c r="C122" s="46" t="s">
        <v>441</v>
      </c>
      <c r="D122" s="70"/>
      <c r="E122" s="71"/>
      <c r="F122" s="72">
        <f>лдсп!F122*1.05</f>
        <v>2429.7000000000003</v>
      </c>
      <c r="G122" s="47" t="s">
        <v>220</v>
      </c>
      <c r="H122" s="9">
        <v>51</v>
      </c>
    </row>
    <row r="123" spans="1:8" ht="12.75">
      <c r="A123" s="7" t="s">
        <v>846</v>
      </c>
      <c r="B123" s="9">
        <v>1</v>
      </c>
      <c r="C123" s="46" t="s">
        <v>442</v>
      </c>
      <c r="D123" s="70"/>
      <c r="E123" s="71"/>
      <c r="F123" s="72">
        <f>лдсп!F123*1.05</f>
        <v>2522.1</v>
      </c>
      <c r="G123" s="47" t="s">
        <v>220</v>
      </c>
      <c r="H123" s="9">
        <v>57</v>
      </c>
    </row>
    <row r="124" spans="1:8" ht="12.75">
      <c r="A124" s="7" t="s">
        <v>847</v>
      </c>
      <c r="B124" s="9">
        <v>1</v>
      </c>
      <c r="C124" s="46" t="s">
        <v>443</v>
      </c>
      <c r="D124" s="70"/>
      <c r="E124" s="71"/>
      <c r="F124" s="72">
        <f>лдсп!F124*1.05</f>
        <v>3035.55</v>
      </c>
      <c r="G124" s="47" t="s">
        <v>220</v>
      </c>
      <c r="H124" s="9">
        <v>69</v>
      </c>
    </row>
    <row r="125" spans="1:8" ht="12.75">
      <c r="A125" s="7" t="s">
        <v>848</v>
      </c>
      <c r="B125" s="9">
        <v>1</v>
      </c>
      <c r="C125" s="46" t="s">
        <v>446</v>
      </c>
      <c r="D125" s="70"/>
      <c r="E125" s="71"/>
      <c r="F125" s="72">
        <f>лдсп!F125*1.05</f>
        <v>3223.5</v>
      </c>
      <c r="G125" s="47" t="s">
        <v>220</v>
      </c>
      <c r="H125" s="9">
        <v>73</v>
      </c>
    </row>
    <row r="126" spans="1:8" ht="12.75">
      <c r="A126" s="7" t="s">
        <v>849</v>
      </c>
      <c r="B126" s="9">
        <v>1</v>
      </c>
      <c r="C126" s="46" t="s">
        <v>444</v>
      </c>
      <c r="D126" s="70"/>
      <c r="E126" s="71"/>
      <c r="F126" s="72">
        <f>лдсп!F126*1.05</f>
        <v>3399.9</v>
      </c>
      <c r="G126" s="47" t="s">
        <v>220</v>
      </c>
      <c r="H126" s="9">
        <v>79</v>
      </c>
    </row>
    <row r="127" spans="1:8" ht="12.75">
      <c r="A127" s="7" t="s">
        <v>850</v>
      </c>
      <c r="B127" s="9">
        <v>1</v>
      </c>
      <c r="C127" s="46" t="s">
        <v>445</v>
      </c>
      <c r="D127" s="70"/>
      <c r="E127" s="71"/>
      <c r="F127" s="72">
        <f>лдсп!F127*1.05</f>
        <v>3725.4</v>
      </c>
      <c r="G127" s="47" t="s">
        <v>220</v>
      </c>
      <c r="H127" s="9">
        <v>85</v>
      </c>
    </row>
    <row r="128" spans="1:8" ht="25.5">
      <c r="A128" s="7" t="s">
        <v>866</v>
      </c>
      <c r="B128" s="9">
        <v>1</v>
      </c>
      <c r="C128" s="46" t="s">
        <v>800</v>
      </c>
      <c r="D128" s="70">
        <f>лдсп!D128*1.05</f>
        <v>5547.150000000001</v>
      </c>
      <c r="E128" s="71" t="s">
        <v>916</v>
      </c>
      <c r="F128" s="72">
        <f>лдсп!F128*1.05</f>
        <v>6015.45</v>
      </c>
      <c r="G128" s="47" t="s">
        <v>220</v>
      </c>
      <c r="H128" s="9" t="s">
        <v>867</v>
      </c>
    </row>
    <row r="129" spans="1:8" ht="25.5">
      <c r="A129" s="7" t="s">
        <v>873</v>
      </c>
      <c r="B129" s="9">
        <v>1</v>
      </c>
      <c r="C129" s="46" t="s">
        <v>801</v>
      </c>
      <c r="D129" s="70">
        <f>лдсп!D129*1.05</f>
        <v>3893.4</v>
      </c>
      <c r="E129" s="71" t="s">
        <v>916</v>
      </c>
      <c r="F129" s="72">
        <f>лдсп!F129*1.05</f>
        <v>4672.5</v>
      </c>
      <c r="G129" s="47" t="s">
        <v>871</v>
      </c>
      <c r="H129" s="9" t="s">
        <v>872</v>
      </c>
    </row>
    <row r="130" spans="1:8" ht="25.5">
      <c r="A130" s="7" t="s">
        <v>851</v>
      </c>
      <c r="B130" s="9">
        <v>1</v>
      </c>
      <c r="C130" s="46" t="s">
        <v>447</v>
      </c>
      <c r="D130" s="70"/>
      <c r="E130" s="71"/>
      <c r="F130" s="72">
        <f>лдсп!F130*1.05</f>
        <v>3546.9</v>
      </c>
      <c r="G130" s="47" t="s">
        <v>105</v>
      </c>
      <c r="H130" s="9">
        <v>70</v>
      </c>
    </row>
    <row r="131" spans="1:8" ht="12.75">
      <c r="A131" s="7" t="s">
        <v>384</v>
      </c>
      <c r="B131" s="9">
        <v>1</v>
      </c>
      <c r="C131" s="46" t="s">
        <v>385</v>
      </c>
      <c r="D131" s="70"/>
      <c r="E131" s="71"/>
      <c r="F131" s="72">
        <f>лдсп!F131*1.05</f>
        <v>3018.75</v>
      </c>
      <c r="G131" s="47" t="s">
        <v>105</v>
      </c>
      <c r="H131" s="9">
        <v>75</v>
      </c>
    </row>
    <row r="132" spans="1:8" ht="15.75">
      <c r="A132" s="395" t="s">
        <v>147</v>
      </c>
      <c r="B132" s="396"/>
      <c r="C132" s="396"/>
      <c r="D132" s="397"/>
      <c r="E132" s="397"/>
      <c r="F132" s="397"/>
      <c r="G132" s="396"/>
      <c r="H132" s="398"/>
    </row>
    <row r="133" spans="1:8" ht="12.75">
      <c r="A133" s="7" t="s">
        <v>301</v>
      </c>
      <c r="B133" s="69">
        <v>1</v>
      </c>
      <c r="C133" s="8" t="s">
        <v>448</v>
      </c>
      <c r="D133" s="70"/>
      <c r="E133" s="71"/>
      <c r="F133" s="72">
        <f>лдсп!F133*1.05</f>
        <v>832.6500000000001</v>
      </c>
      <c r="G133" s="9">
        <v>1</v>
      </c>
      <c r="H133" s="47">
        <v>5.23</v>
      </c>
    </row>
    <row r="134" spans="1:8" ht="12.75">
      <c r="A134" s="7" t="s">
        <v>302</v>
      </c>
      <c r="B134" s="69">
        <v>1</v>
      </c>
      <c r="C134" s="8" t="s">
        <v>303</v>
      </c>
      <c r="D134" s="68"/>
      <c r="E134" s="68"/>
      <c r="F134" s="72">
        <f>лдсп!F134*1.05</f>
        <v>1105.65</v>
      </c>
      <c r="G134" s="9">
        <v>1</v>
      </c>
      <c r="H134" s="47">
        <v>7.73</v>
      </c>
    </row>
    <row r="135" spans="1:8" ht="12.75">
      <c r="A135" s="7" t="s">
        <v>304</v>
      </c>
      <c r="B135" s="69">
        <v>1</v>
      </c>
      <c r="C135" s="8" t="s">
        <v>303</v>
      </c>
      <c r="D135" s="70"/>
      <c r="E135" s="71"/>
      <c r="F135" s="72">
        <f>лдсп!F135*1.05</f>
        <v>969.1500000000001</v>
      </c>
      <c r="G135" s="9">
        <v>1</v>
      </c>
      <c r="H135" s="47">
        <v>6.73</v>
      </c>
    </row>
    <row r="136" spans="1:8" ht="12.75">
      <c r="A136" s="7" t="s">
        <v>305</v>
      </c>
      <c r="B136" s="69">
        <v>1</v>
      </c>
      <c r="C136" s="8" t="s">
        <v>306</v>
      </c>
      <c r="D136" s="70"/>
      <c r="E136" s="71"/>
      <c r="F136" s="72">
        <f>лдсп!F136*1.05</f>
        <v>900.9000000000001</v>
      </c>
      <c r="G136" s="9">
        <v>1</v>
      </c>
      <c r="H136" s="47">
        <v>3.76</v>
      </c>
    </row>
    <row r="140" spans="1:8" ht="12.75">
      <c r="A140" s="20"/>
      <c r="C140" s="20"/>
      <c r="H140" s="20"/>
    </row>
  </sheetData>
  <sheetProtection/>
  <mergeCells count="18">
    <mergeCell ref="G10:G11"/>
    <mergeCell ref="H10:H11"/>
    <mergeCell ref="A106:H106"/>
    <mergeCell ref="A132:H132"/>
    <mergeCell ref="A41:H41"/>
    <mergeCell ref="A61:H61"/>
    <mergeCell ref="A73:H73"/>
    <mergeCell ref="A95:H95"/>
    <mergeCell ref="A6:H6"/>
    <mergeCell ref="A7:H7"/>
    <mergeCell ref="A8:H8"/>
    <mergeCell ref="A9:H9"/>
    <mergeCell ref="A12:H12"/>
    <mergeCell ref="A23:H23"/>
    <mergeCell ref="A10:A11"/>
    <mergeCell ref="B10:B11"/>
    <mergeCell ref="C10:C11"/>
    <mergeCell ref="D10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140"/>
  <sheetViews>
    <sheetView view="pageBreakPreview" zoomScaleSheetLayoutView="100" zoomScalePageLayoutView="0" workbookViewId="0" topLeftCell="A120">
      <selection activeCell="F133" sqref="F133:F136"/>
    </sheetView>
  </sheetViews>
  <sheetFormatPr defaultColWidth="9.00390625" defaultRowHeight="12.75"/>
  <cols>
    <col min="1" max="1" width="28.00390625" style="21" customWidth="1"/>
    <col min="2" max="2" width="5.00390625" style="20" customWidth="1"/>
    <col min="3" max="3" width="35.25390625" style="23" customWidth="1"/>
    <col min="4" max="4" width="8.75390625" style="21" bestFit="1" customWidth="1"/>
    <col min="5" max="5" width="2.00390625" style="21" bestFit="1" customWidth="1"/>
    <col min="6" max="6" width="8.75390625" style="21" bestFit="1" customWidth="1"/>
    <col min="7" max="7" width="13.125" style="21" customWidth="1"/>
    <col min="8" max="8" width="6.75390625" style="21" bestFit="1" customWidth="1"/>
    <col min="9" max="16384" width="9.125" style="20" customWidth="1"/>
  </cols>
  <sheetData>
    <row r="6" spans="1:8" ht="58.5" customHeight="1">
      <c r="A6" s="405" t="s">
        <v>942</v>
      </c>
      <c r="B6" s="405"/>
      <c r="C6" s="405"/>
      <c r="D6" s="405"/>
      <c r="E6" s="405"/>
      <c r="F6" s="405"/>
      <c r="G6" s="405"/>
      <c r="H6" s="405"/>
    </row>
    <row r="7" spans="1:8" ht="20.25">
      <c r="A7" s="406" t="s">
        <v>184</v>
      </c>
      <c r="B7" s="406"/>
      <c r="C7" s="406"/>
      <c r="D7" s="406"/>
      <c r="E7" s="406"/>
      <c r="F7" s="406"/>
      <c r="G7" s="406"/>
      <c r="H7" s="406"/>
    </row>
    <row r="8" spans="1:8" ht="13.5">
      <c r="A8" s="407" t="s">
        <v>943</v>
      </c>
      <c r="B8" s="407"/>
      <c r="C8" s="407"/>
      <c r="D8" s="407"/>
      <c r="E8" s="407"/>
      <c r="F8" s="407"/>
      <c r="G8" s="407"/>
      <c r="H8" s="407"/>
    </row>
    <row r="9" spans="1:8" ht="19.5">
      <c r="A9" s="408" t="s">
        <v>185</v>
      </c>
      <c r="B9" s="408"/>
      <c r="C9" s="408"/>
      <c r="D9" s="408"/>
      <c r="E9" s="408"/>
      <c r="F9" s="408"/>
      <c r="G9" s="408"/>
      <c r="H9" s="408"/>
    </row>
    <row r="10" spans="1:8" s="21" customFormat="1" ht="12.75">
      <c r="A10" s="399" t="s">
        <v>24</v>
      </c>
      <c r="B10" s="409" t="s">
        <v>25</v>
      </c>
      <c r="C10" s="403" t="s">
        <v>186</v>
      </c>
      <c r="D10" s="411" t="s">
        <v>26</v>
      </c>
      <c r="E10" s="412"/>
      <c r="F10" s="413"/>
      <c r="G10" s="409" t="s">
        <v>27</v>
      </c>
      <c r="H10" s="409" t="s">
        <v>28</v>
      </c>
    </row>
    <row r="11" spans="1:8" s="21" customFormat="1" ht="12.75">
      <c r="A11" s="399"/>
      <c r="B11" s="410"/>
      <c r="C11" s="403"/>
      <c r="D11" s="414"/>
      <c r="E11" s="415"/>
      <c r="F11" s="416"/>
      <c r="G11" s="410"/>
      <c r="H11" s="410"/>
    </row>
    <row r="12" spans="1:8" ht="15.75">
      <c r="A12" s="395" t="s">
        <v>30</v>
      </c>
      <c r="B12" s="396"/>
      <c r="C12" s="396"/>
      <c r="D12" s="404"/>
      <c r="E12" s="404"/>
      <c r="F12" s="404"/>
      <c r="G12" s="396"/>
      <c r="H12" s="398"/>
    </row>
    <row r="13" spans="1:8" ht="25.5">
      <c r="A13" s="7" t="s">
        <v>905</v>
      </c>
      <c r="B13" s="9">
        <v>6</v>
      </c>
      <c r="C13" s="46" t="s">
        <v>31</v>
      </c>
      <c r="D13" s="93"/>
      <c r="E13" s="84"/>
      <c r="F13" s="80">
        <f>лдсп!F13*1.1</f>
        <v>7925.500000000001</v>
      </c>
      <c r="G13" s="47" t="s">
        <v>32</v>
      </c>
      <c r="H13" s="9">
        <v>125</v>
      </c>
    </row>
    <row r="14" spans="1:8" ht="25.5">
      <c r="A14" s="7" t="s">
        <v>906</v>
      </c>
      <c r="B14" s="9">
        <v>6</v>
      </c>
      <c r="C14" s="46" t="s">
        <v>33</v>
      </c>
      <c r="D14" s="93"/>
      <c r="E14" s="84"/>
      <c r="F14" s="80">
        <f>лдсп!F14*1.1</f>
        <v>9258.7</v>
      </c>
      <c r="G14" s="47" t="s">
        <v>34</v>
      </c>
      <c r="H14" s="9">
        <v>151</v>
      </c>
    </row>
    <row r="15" spans="1:8" ht="25.5">
      <c r="A15" s="7" t="s">
        <v>907</v>
      </c>
      <c r="B15" s="9">
        <v>6</v>
      </c>
      <c r="C15" s="46" t="s">
        <v>33</v>
      </c>
      <c r="D15" s="93"/>
      <c r="E15" s="84"/>
      <c r="F15" s="80">
        <f>лдсп!F15*1.1</f>
        <v>14615.7</v>
      </c>
      <c r="G15" s="47" t="s">
        <v>32</v>
      </c>
      <c r="H15" s="9">
        <v>171</v>
      </c>
    </row>
    <row r="16" spans="1:8" ht="25.5">
      <c r="A16" s="7" t="s">
        <v>874</v>
      </c>
      <c r="B16" s="9">
        <v>13</v>
      </c>
      <c r="C16" s="46" t="s">
        <v>393</v>
      </c>
      <c r="D16" s="93"/>
      <c r="E16" s="84"/>
      <c r="F16" s="80">
        <f>лдсп!F16*1.1</f>
        <v>20534.800000000003</v>
      </c>
      <c r="G16" s="47" t="s">
        <v>187</v>
      </c>
      <c r="H16" s="9">
        <v>290.2</v>
      </c>
    </row>
    <row r="17" spans="1:8" ht="12.75">
      <c r="A17" s="7" t="s">
        <v>188</v>
      </c>
      <c r="B17" s="9">
        <v>4</v>
      </c>
      <c r="C17" s="46" t="s">
        <v>189</v>
      </c>
      <c r="D17" s="93"/>
      <c r="E17" s="84"/>
      <c r="F17" s="80">
        <f>лдсп!F17*1.1</f>
        <v>4719</v>
      </c>
      <c r="G17" s="47" t="s">
        <v>190</v>
      </c>
      <c r="H17" s="9">
        <v>65</v>
      </c>
    </row>
    <row r="18" spans="1:8" ht="25.5">
      <c r="A18" s="7" t="s">
        <v>913</v>
      </c>
      <c r="B18" s="9">
        <v>1</v>
      </c>
      <c r="C18" s="46" t="s">
        <v>191</v>
      </c>
      <c r="D18" s="93"/>
      <c r="E18" s="84"/>
      <c r="F18" s="80">
        <f>лдсп!F18*1.1</f>
        <v>3081.1000000000004</v>
      </c>
      <c r="G18" s="47" t="s">
        <v>146</v>
      </c>
      <c r="H18" s="9">
        <v>42</v>
      </c>
    </row>
    <row r="19" spans="1:8" ht="12.75">
      <c r="A19" s="7" t="s">
        <v>192</v>
      </c>
      <c r="B19" s="9">
        <v>1</v>
      </c>
      <c r="C19" s="46" t="s">
        <v>193</v>
      </c>
      <c r="D19" s="93"/>
      <c r="E19" s="84"/>
      <c r="F19" s="80">
        <f>лдсп!F19*1.1</f>
        <v>958.1</v>
      </c>
      <c r="G19" s="47" t="s">
        <v>102</v>
      </c>
      <c r="H19" s="9">
        <v>17</v>
      </c>
    </row>
    <row r="20" spans="1:8" ht="12.75">
      <c r="A20" s="7" t="s">
        <v>194</v>
      </c>
      <c r="B20" s="9">
        <v>1</v>
      </c>
      <c r="C20" s="46" t="s">
        <v>195</v>
      </c>
      <c r="D20" s="93"/>
      <c r="E20" s="84"/>
      <c r="F20" s="80">
        <f>лдсп!F20*1.1</f>
        <v>279.40000000000003</v>
      </c>
      <c r="G20" s="47" t="s">
        <v>102</v>
      </c>
      <c r="H20" s="9">
        <v>5</v>
      </c>
    </row>
    <row r="21" spans="1:8" ht="12.75">
      <c r="A21" s="7" t="s">
        <v>196</v>
      </c>
      <c r="B21" s="9">
        <v>1</v>
      </c>
      <c r="C21" s="46" t="s">
        <v>195</v>
      </c>
      <c r="D21" s="93"/>
      <c r="E21" s="84"/>
      <c r="F21" s="80">
        <f>лдсп!F21*1.1</f>
        <v>341</v>
      </c>
      <c r="G21" s="47" t="s">
        <v>102</v>
      </c>
      <c r="H21" s="9">
        <v>5</v>
      </c>
    </row>
    <row r="22" spans="1:8" ht="12.75">
      <c r="A22" s="7" t="s">
        <v>197</v>
      </c>
      <c r="B22" s="9">
        <v>1</v>
      </c>
      <c r="C22" s="46" t="s">
        <v>198</v>
      </c>
      <c r="D22" s="93"/>
      <c r="E22" s="84"/>
      <c r="F22" s="80">
        <f>лдсп!F22*1.1</f>
        <v>4556.200000000001</v>
      </c>
      <c r="G22" s="47" t="s">
        <v>199</v>
      </c>
      <c r="H22" s="9">
        <v>82</v>
      </c>
    </row>
    <row r="23" spans="1:8" ht="15.75">
      <c r="A23" s="395" t="s">
        <v>41</v>
      </c>
      <c r="B23" s="396"/>
      <c r="C23" s="396"/>
      <c r="D23" s="397"/>
      <c r="E23" s="397"/>
      <c r="F23" s="397"/>
      <c r="G23" s="396"/>
      <c r="H23" s="398"/>
    </row>
    <row r="24" spans="1:8" ht="67.5">
      <c r="A24" s="7" t="s">
        <v>908</v>
      </c>
      <c r="B24" s="9">
        <v>10</v>
      </c>
      <c r="C24" s="46" t="s">
        <v>200</v>
      </c>
      <c r="D24" s="82">
        <f>лдсп!D24*1.1</f>
        <v>33684.200000000004</v>
      </c>
      <c r="E24" s="85" t="s">
        <v>916</v>
      </c>
      <c r="F24" s="81">
        <f>лдсп!F24*1.1</f>
        <v>33848.100000000006</v>
      </c>
      <c r="G24" s="47" t="s">
        <v>201</v>
      </c>
      <c r="H24" s="9" t="s">
        <v>827</v>
      </c>
    </row>
    <row r="25" spans="1:8" ht="33.75">
      <c r="A25" s="7" t="s">
        <v>909</v>
      </c>
      <c r="B25" s="9">
        <v>6</v>
      </c>
      <c r="C25" s="46" t="s">
        <v>202</v>
      </c>
      <c r="D25" s="82">
        <f>лдсп!D25*1.1</f>
        <v>18806.7</v>
      </c>
      <c r="E25" s="85" t="s">
        <v>916</v>
      </c>
      <c r="F25" s="81">
        <f>лдсп!F25*1.1</f>
        <v>18969.5</v>
      </c>
      <c r="G25" s="47" t="s">
        <v>203</v>
      </c>
      <c r="H25" s="9" t="s">
        <v>828</v>
      </c>
    </row>
    <row r="26" spans="1:8" ht="33.75">
      <c r="A26" s="7" t="s">
        <v>910</v>
      </c>
      <c r="B26" s="9">
        <v>6</v>
      </c>
      <c r="C26" s="46" t="s">
        <v>204</v>
      </c>
      <c r="D26" s="82">
        <f>лдсп!D26*1.1</f>
        <v>17400.9</v>
      </c>
      <c r="E26" s="85" t="s">
        <v>916</v>
      </c>
      <c r="F26" s="81">
        <f>лдсп!F26*1.1</f>
        <v>17267.800000000003</v>
      </c>
      <c r="G26" s="47" t="s">
        <v>203</v>
      </c>
      <c r="H26" s="9" t="s">
        <v>829</v>
      </c>
    </row>
    <row r="27" spans="1:8" ht="12.75">
      <c r="A27" s="7" t="s">
        <v>205</v>
      </c>
      <c r="B27" s="9">
        <v>1</v>
      </c>
      <c r="C27" s="8" t="s">
        <v>206</v>
      </c>
      <c r="D27" s="82"/>
      <c r="E27" s="84"/>
      <c r="F27" s="81">
        <f>лдсп!F27*1.1</f>
        <v>2589.4</v>
      </c>
      <c r="G27" s="9" t="s">
        <v>207</v>
      </c>
      <c r="H27" s="9">
        <v>41</v>
      </c>
    </row>
    <row r="28" spans="1:8" ht="25.5">
      <c r="A28" s="7" t="s">
        <v>853</v>
      </c>
      <c r="B28" s="9">
        <v>1</v>
      </c>
      <c r="C28" s="8" t="s">
        <v>854</v>
      </c>
      <c r="D28" s="82">
        <f>лдсп!D28*1.1</f>
        <v>2556.4</v>
      </c>
      <c r="E28" s="84" t="s">
        <v>918</v>
      </c>
      <c r="F28" s="81">
        <f>лдсп!F28*1.1</f>
        <v>720.5000000000001</v>
      </c>
      <c r="G28" s="9" t="s">
        <v>115</v>
      </c>
      <c r="H28" s="9" t="s">
        <v>855</v>
      </c>
    </row>
    <row r="29" spans="1:8" ht="12.75">
      <c r="A29" s="7" t="s">
        <v>852</v>
      </c>
      <c r="B29" s="9">
        <v>1</v>
      </c>
      <c r="C29" s="8" t="s">
        <v>394</v>
      </c>
      <c r="D29" s="83"/>
      <c r="E29" s="83"/>
      <c r="F29" s="81">
        <f>лдсп!F29*1.1</f>
        <v>2503.6000000000004</v>
      </c>
      <c r="G29" s="9" t="s">
        <v>207</v>
      </c>
      <c r="H29" s="9">
        <v>51</v>
      </c>
    </row>
    <row r="30" spans="1:8" ht="12.75">
      <c r="A30" s="7" t="s">
        <v>208</v>
      </c>
      <c r="B30" s="9">
        <v>1</v>
      </c>
      <c r="C30" s="8" t="s">
        <v>395</v>
      </c>
      <c r="D30" s="84"/>
      <c r="E30" s="84"/>
      <c r="F30" s="81">
        <f>лдсп!F30*1.1</f>
        <v>2828.1000000000004</v>
      </c>
      <c r="G30" s="9" t="s">
        <v>207</v>
      </c>
      <c r="H30" s="9">
        <v>49</v>
      </c>
    </row>
    <row r="31" spans="1:8" ht="12.75">
      <c r="A31" s="7" t="s">
        <v>209</v>
      </c>
      <c r="B31" s="9">
        <v>1</v>
      </c>
      <c r="C31" s="8" t="s">
        <v>396</v>
      </c>
      <c r="D31" s="83"/>
      <c r="E31" s="83"/>
      <c r="F31" s="81">
        <f>лдсп!F31*1.1</f>
        <v>2747.8</v>
      </c>
      <c r="G31" s="9" t="s">
        <v>207</v>
      </c>
      <c r="H31" s="9">
        <v>49</v>
      </c>
    </row>
    <row r="32" spans="1:8" ht="12.75">
      <c r="A32" s="7" t="s">
        <v>210</v>
      </c>
      <c r="B32" s="9">
        <v>1</v>
      </c>
      <c r="C32" s="8" t="s">
        <v>101</v>
      </c>
      <c r="D32" s="84"/>
      <c r="E32" s="84"/>
      <c r="F32" s="81">
        <f>лдсп!F32*1.1</f>
        <v>570.9000000000001</v>
      </c>
      <c r="G32" s="9" t="s">
        <v>102</v>
      </c>
      <c r="H32" s="9">
        <v>10</v>
      </c>
    </row>
    <row r="33" spans="1:8" ht="12.75">
      <c r="A33" s="7" t="s">
        <v>211</v>
      </c>
      <c r="B33" s="9">
        <v>1</v>
      </c>
      <c r="C33" s="8" t="s">
        <v>212</v>
      </c>
      <c r="D33" s="83"/>
      <c r="E33" s="83"/>
      <c r="F33" s="81">
        <f>лдсп!F33*1.1</f>
        <v>1333.2</v>
      </c>
      <c r="G33" s="9" t="s">
        <v>102</v>
      </c>
      <c r="H33" s="9">
        <v>17</v>
      </c>
    </row>
    <row r="34" spans="1:8" ht="12.75">
      <c r="A34" s="7" t="s">
        <v>213</v>
      </c>
      <c r="B34" s="9">
        <v>1</v>
      </c>
      <c r="C34" s="8" t="s">
        <v>397</v>
      </c>
      <c r="D34" s="84"/>
      <c r="E34" s="84"/>
      <c r="F34" s="81">
        <f>лдсп!F34*1.1</f>
        <v>1128.6000000000001</v>
      </c>
      <c r="G34" s="9" t="s">
        <v>102</v>
      </c>
      <c r="H34" s="9">
        <v>16</v>
      </c>
    </row>
    <row r="35" spans="1:8" ht="12.75">
      <c r="A35" s="7" t="s">
        <v>214</v>
      </c>
      <c r="B35" s="9">
        <v>1</v>
      </c>
      <c r="C35" s="8" t="s">
        <v>398</v>
      </c>
      <c r="D35" s="83"/>
      <c r="E35" s="83"/>
      <c r="F35" s="81">
        <f>лдсп!F35*1.1</f>
        <v>1672.0000000000002</v>
      </c>
      <c r="G35" s="9" t="s">
        <v>146</v>
      </c>
      <c r="H35" s="9">
        <v>28.2</v>
      </c>
    </row>
    <row r="36" spans="1:8" ht="12.75">
      <c r="A36" s="7" t="s">
        <v>215</v>
      </c>
      <c r="B36" s="9">
        <v>1</v>
      </c>
      <c r="C36" s="8" t="s">
        <v>399</v>
      </c>
      <c r="D36" s="84"/>
      <c r="E36" s="84"/>
      <c r="F36" s="81">
        <f>лдсп!F36*1.1</f>
        <v>1411.3000000000002</v>
      </c>
      <c r="G36" s="9" t="s">
        <v>102</v>
      </c>
      <c r="H36" s="9">
        <v>28.5</v>
      </c>
    </row>
    <row r="37" spans="1:8" ht="12.75">
      <c r="A37" s="7" t="s">
        <v>217</v>
      </c>
      <c r="B37" s="9">
        <v>1</v>
      </c>
      <c r="C37" s="8" t="s">
        <v>104</v>
      </c>
      <c r="D37" s="83"/>
      <c r="E37" s="83"/>
      <c r="F37" s="81">
        <f>лдсп!F37*1.1</f>
        <v>2855.6000000000004</v>
      </c>
      <c r="G37" s="9" t="s">
        <v>105</v>
      </c>
      <c r="H37" s="9">
        <v>56</v>
      </c>
    </row>
    <row r="38" spans="1:8" ht="12.75">
      <c r="A38" s="7" t="s">
        <v>218</v>
      </c>
      <c r="B38" s="9">
        <v>1</v>
      </c>
      <c r="C38" s="8" t="s">
        <v>219</v>
      </c>
      <c r="D38" s="84"/>
      <c r="E38" s="84"/>
      <c r="F38" s="81">
        <f>лдсп!F38*1.1</f>
        <v>3842.3</v>
      </c>
      <c r="G38" s="9" t="s">
        <v>220</v>
      </c>
      <c r="H38" s="9">
        <v>71</v>
      </c>
    </row>
    <row r="39" spans="1:8" ht="12.75">
      <c r="A39" s="7" t="s">
        <v>221</v>
      </c>
      <c r="B39" s="9">
        <v>1</v>
      </c>
      <c r="C39" s="8" t="s">
        <v>222</v>
      </c>
      <c r="D39" s="83"/>
      <c r="E39" s="83"/>
      <c r="F39" s="81">
        <f>лдсп!F39*1.1</f>
        <v>4043.6000000000004</v>
      </c>
      <c r="G39" s="9" t="s">
        <v>220</v>
      </c>
      <c r="H39" s="9">
        <v>66</v>
      </c>
    </row>
    <row r="40" spans="1:8" ht="12.75">
      <c r="A40" s="7" t="s">
        <v>223</v>
      </c>
      <c r="B40" s="9">
        <v>1</v>
      </c>
      <c r="C40" s="8" t="s">
        <v>224</v>
      </c>
      <c r="D40" s="84"/>
      <c r="E40" s="84"/>
      <c r="F40" s="81">
        <f>лдсп!F40*1.1</f>
        <v>3760.9</v>
      </c>
      <c r="G40" s="9" t="s">
        <v>225</v>
      </c>
      <c r="H40" s="9">
        <v>46</v>
      </c>
    </row>
    <row r="41" spans="1:8" ht="15.75">
      <c r="A41" s="395" t="s">
        <v>226</v>
      </c>
      <c r="B41" s="396"/>
      <c r="C41" s="396"/>
      <c r="D41" s="397"/>
      <c r="E41" s="397"/>
      <c r="F41" s="397"/>
      <c r="G41" s="396"/>
      <c r="H41" s="398"/>
    </row>
    <row r="42" spans="1:8" ht="12.75">
      <c r="A42" s="7" t="s">
        <v>818</v>
      </c>
      <c r="B42" s="9">
        <v>3</v>
      </c>
      <c r="C42" s="8" t="s">
        <v>402</v>
      </c>
      <c r="D42" s="84"/>
      <c r="E42" s="84"/>
      <c r="F42" s="84">
        <f>лдсп!F42*1.1</f>
        <v>10644.7</v>
      </c>
      <c r="G42" s="9" t="s">
        <v>227</v>
      </c>
      <c r="H42" s="9">
        <v>209</v>
      </c>
    </row>
    <row r="43" spans="1:8" ht="33.75">
      <c r="A43" s="7" t="s">
        <v>811</v>
      </c>
      <c r="B43" s="9">
        <v>4</v>
      </c>
      <c r="C43" s="8" t="s">
        <v>921</v>
      </c>
      <c r="D43" s="83"/>
      <c r="E43" s="83"/>
      <c r="F43" s="84">
        <f>лдсп!F43*1.1</f>
        <v>11880.000000000002</v>
      </c>
      <c r="G43" s="9" t="s">
        <v>230</v>
      </c>
      <c r="H43" s="9">
        <v>167.1</v>
      </c>
    </row>
    <row r="44" spans="1:8" ht="33.75">
      <c r="A44" s="7" t="s">
        <v>812</v>
      </c>
      <c r="B44" s="9">
        <v>5</v>
      </c>
      <c r="C44" s="8" t="s">
        <v>920</v>
      </c>
      <c r="D44" s="93"/>
      <c r="E44" s="84"/>
      <c r="F44" s="84">
        <f>лдсп!F44*1.1</f>
        <v>9088.2</v>
      </c>
      <c r="G44" s="9" t="s">
        <v>230</v>
      </c>
      <c r="H44" s="9">
        <v>146.44</v>
      </c>
    </row>
    <row r="45" spans="1:8" ht="45">
      <c r="A45" s="7" t="s">
        <v>813</v>
      </c>
      <c r="B45" s="9">
        <v>8</v>
      </c>
      <c r="C45" s="8" t="s">
        <v>922</v>
      </c>
      <c r="D45" s="83"/>
      <c r="E45" s="83"/>
      <c r="F45" s="84">
        <f>лдсп!F45*1.1</f>
        <v>16513.2</v>
      </c>
      <c r="G45" s="9" t="s">
        <v>231</v>
      </c>
      <c r="H45" s="9">
        <v>243.1</v>
      </c>
    </row>
    <row r="46" spans="1:8" ht="12.75">
      <c r="A46" s="7" t="s">
        <v>810</v>
      </c>
      <c r="B46" s="9">
        <v>1</v>
      </c>
      <c r="C46" s="8" t="s">
        <v>645</v>
      </c>
      <c r="D46" s="93"/>
      <c r="E46" s="84"/>
      <c r="F46" s="84">
        <f>лдсп!F46*1.1</f>
        <v>3250.5000000000005</v>
      </c>
      <c r="G46" s="9" t="s">
        <v>102</v>
      </c>
      <c r="H46" s="9">
        <v>53.2</v>
      </c>
    </row>
    <row r="47" spans="1:8" ht="12.75">
      <c r="A47" s="7" t="s">
        <v>814</v>
      </c>
      <c r="B47" s="9">
        <v>3</v>
      </c>
      <c r="C47" s="8" t="s">
        <v>404</v>
      </c>
      <c r="D47" s="83"/>
      <c r="E47" s="83"/>
      <c r="F47" s="84">
        <f>лдсп!F47*1.1</f>
        <v>18493.2</v>
      </c>
      <c r="G47" s="9" t="s">
        <v>232</v>
      </c>
      <c r="H47" s="9">
        <v>275</v>
      </c>
    </row>
    <row r="48" spans="1:8" ht="25.5">
      <c r="A48" s="7" t="s">
        <v>816</v>
      </c>
      <c r="B48" s="9">
        <v>1</v>
      </c>
      <c r="C48" s="8" t="s">
        <v>233</v>
      </c>
      <c r="D48" s="93"/>
      <c r="E48" s="84"/>
      <c r="F48" s="84">
        <f>лдсп!F48*1.1</f>
        <v>9180.6</v>
      </c>
      <c r="G48" s="9" t="s">
        <v>234</v>
      </c>
      <c r="H48" s="9">
        <v>135.4</v>
      </c>
    </row>
    <row r="49" spans="1:8" ht="25.5">
      <c r="A49" s="7" t="s">
        <v>815</v>
      </c>
      <c r="B49" s="9">
        <v>2</v>
      </c>
      <c r="C49" s="8" t="s">
        <v>235</v>
      </c>
      <c r="D49" s="83"/>
      <c r="E49" s="83"/>
      <c r="F49" s="84">
        <f>лдсп!F49*1.1</f>
        <v>9269.7</v>
      </c>
      <c r="G49" s="9" t="s">
        <v>236</v>
      </c>
      <c r="H49" s="9">
        <v>140</v>
      </c>
    </row>
    <row r="50" spans="1:8" ht="25.5">
      <c r="A50" s="7" t="s">
        <v>817</v>
      </c>
      <c r="B50" s="9">
        <v>3</v>
      </c>
      <c r="C50" s="8" t="s">
        <v>405</v>
      </c>
      <c r="D50" s="93"/>
      <c r="E50" s="84"/>
      <c r="F50" s="84">
        <f>лдсп!F50*1.1</f>
        <v>13938.1</v>
      </c>
      <c r="G50" s="9" t="s">
        <v>237</v>
      </c>
      <c r="H50" s="9">
        <v>220.5</v>
      </c>
    </row>
    <row r="51" spans="1:8" ht="12.75">
      <c r="A51" s="7" t="s">
        <v>228</v>
      </c>
      <c r="B51" s="9">
        <v>1</v>
      </c>
      <c r="C51" s="8" t="s">
        <v>403</v>
      </c>
      <c r="D51" s="83"/>
      <c r="E51" s="83"/>
      <c r="F51" s="84">
        <f>лдсп!F51*1.1</f>
        <v>1401.4</v>
      </c>
      <c r="G51" s="9" t="s">
        <v>229</v>
      </c>
      <c r="H51" s="9">
        <v>22</v>
      </c>
    </row>
    <row r="52" spans="1:8" ht="12.75">
      <c r="A52" s="7" t="s">
        <v>901</v>
      </c>
      <c r="B52" s="9">
        <v>1</v>
      </c>
      <c r="C52" s="8" t="s">
        <v>406</v>
      </c>
      <c r="D52" s="93"/>
      <c r="E52" s="84"/>
      <c r="F52" s="84">
        <f>лдсп!F52*1.1</f>
        <v>1666.5000000000002</v>
      </c>
      <c r="G52" s="9" t="s">
        <v>102</v>
      </c>
      <c r="H52" s="9">
        <v>28</v>
      </c>
    </row>
    <row r="53" spans="1:8" ht="12.75">
      <c r="A53" s="7" t="s">
        <v>248</v>
      </c>
      <c r="B53" s="9">
        <v>1</v>
      </c>
      <c r="C53" s="8" t="s">
        <v>410</v>
      </c>
      <c r="D53" s="83"/>
      <c r="E53" s="83"/>
      <c r="F53" s="84">
        <f>лдсп!F53*1.1</f>
        <v>2756.6000000000004</v>
      </c>
      <c r="G53" s="9" t="s">
        <v>146</v>
      </c>
      <c r="H53" s="9">
        <v>53.3</v>
      </c>
    </row>
    <row r="54" spans="1:8" ht="12.75">
      <c r="A54" s="7" t="s">
        <v>238</v>
      </c>
      <c r="B54" s="9">
        <v>1</v>
      </c>
      <c r="C54" s="8" t="s">
        <v>407</v>
      </c>
      <c r="D54" s="93"/>
      <c r="E54" s="84"/>
      <c r="F54" s="84">
        <f>лдсп!F54*1.1</f>
        <v>679.8000000000001</v>
      </c>
      <c r="G54" s="9" t="s">
        <v>102</v>
      </c>
      <c r="H54" s="9">
        <v>21</v>
      </c>
    </row>
    <row r="55" spans="1:8" ht="12.75">
      <c r="A55" s="44" t="s">
        <v>914</v>
      </c>
      <c r="B55" s="42">
        <v>1</v>
      </c>
      <c r="C55" s="43" t="s">
        <v>915</v>
      </c>
      <c r="D55" s="126"/>
      <c r="E55" s="126"/>
      <c r="F55" s="84">
        <f>лдсп!F55*1.1</f>
        <v>1645.6000000000001</v>
      </c>
      <c r="G55" s="128" t="s">
        <v>102</v>
      </c>
      <c r="H55" s="25">
        <v>25.42</v>
      </c>
    </row>
    <row r="56" spans="1:8" ht="12.75">
      <c r="A56" s="7" t="s">
        <v>895</v>
      </c>
      <c r="B56" s="9">
        <v>1</v>
      </c>
      <c r="C56" s="8" t="s">
        <v>239</v>
      </c>
      <c r="D56" s="93"/>
      <c r="E56" s="84"/>
      <c r="F56" s="84">
        <f>лдсп!F56*1.1</f>
        <v>1029.6000000000001</v>
      </c>
      <c r="G56" s="9" t="s">
        <v>102</v>
      </c>
      <c r="H56" s="9">
        <v>12.6</v>
      </c>
    </row>
    <row r="57" spans="1:8" ht="12.75">
      <c r="A57" s="7" t="s">
        <v>894</v>
      </c>
      <c r="B57" s="9">
        <v>1</v>
      </c>
      <c r="C57" s="8" t="s">
        <v>121</v>
      </c>
      <c r="D57" s="83"/>
      <c r="E57" s="83"/>
      <c r="F57" s="84">
        <f>лдсп!F57*1.1</f>
        <v>913.0000000000001</v>
      </c>
      <c r="G57" s="9" t="s">
        <v>102</v>
      </c>
      <c r="H57" s="9">
        <v>15</v>
      </c>
    </row>
    <row r="58" spans="1:8" ht="12.75">
      <c r="A58" s="7" t="s">
        <v>240</v>
      </c>
      <c r="B58" s="9">
        <v>1</v>
      </c>
      <c r="C58" s="8" t="s">
        <v>408</v>
      </c>
      <c r="D58" s="93"/>
      <c r="E58" s="84"/>
      <c r="F58" s="84">
        <f>лдсп!F58*1.1</f>
        <v>1713.8000000000002</v>
      </c>
      <c r="G58" s="9" t="s">
        <v>105</v>
      </c>
      <c r="H58" s="9">
        <v>43</v>
      </c>
    </row>
    <row r="59" spans="1:8" ht="12.75">
      <c r="A59" s="7" t="s">
        <v>241</v>
      </c>
      <c r="B59" s="9">
        <v>1</v>
      </c>
      <c r="C59" s="8" t="s">
        <v>409</v>
      </c>
      <c r="D59" s="83"/>
      <c r="E59" s="83"/>
      <c r="F59" s="84">
        <f>лдсп!F59*1.1</f>
        <v>1474.0000000000002</v>
      </c>
      <c r="G59" s="9" t="s">
        <v>146</v>
      </c>
      <c r="H59" s="9">
        <v>35</v>
      </c>
    </row>
    <row r="60" spans="1:8" ht="12.75">
      <c r="A60" s="7" t="s">
        <v>242</v>
      </c>
      <c r="B60" s="9">
        <v>1</v>
      </c>
      <c r="C60" s="8" t="s">
        <v>243</v>
      </c>
      <c r="D60" s="93"/>
      <c r="E60" s="84"/>
      <c r="F60" s="84">
        <f>лдсп!F60*1.1</f>
        <v>3003.0000000000005</v>
      </c>
      <c r="G60" s="9" t="s">
        <v>244</v>
      </c>
      <c r="H60" s="9">
        <v>48</v>
      </c>
    </row>
    <row r="61" spans="1:8" ht="15.75">
      <c r="A61" s="395" t="s">
        <v>245</v>
      </c>
      <c r="B61" s="396"/>
      <c r="C61" s="396"/>
      <c r="D61" s="397"/>
      <c r="E61" s="397"/>
      <c r="F61" s="397"/>
      <c r="G61" s="396"/>
      <c r="H61" s="398"/>
    </row>
    <row r="62" spans="1:8" ht="12.75">
      <c r="A62" s="7" t="s">
        <v>246</v>
      </c>
      <c r="B62" s="9">
        <v>1</v>
      </c>
      <c r="C62" s="8" t="s">
        <v>411</v>
      </c>
      <c r="D62" s="93"/>
      <c r="E62" s="84"/>
      <c r="F62" s="80">
        <f>лдсп!F62*1.1</f>
        <v>2488.2000000000003</v>
      </c>
      <c r="G62" s="9" t="s">
        <v>102</v>
      </c>
      <c r="H62" s="9">
        <v>52</v>
      </c>
    </row>
    <row r="63" spans="1:8" ht="12.75">
      <c r="A63" s="7" t="s">
        <v>247</v>
      </c>
      <c r="B63" s="9">
        <v>1</v>
      </c>
      <c r="C63" s="8" t="s">
        <v>412</v>
      </c>
      <c r="D63" s="83"/>
      <c r="E63" s="83"/>
      <c r="F63" s="80">
        <f>лдсп!F63*1.1</f>
        <v>3126.2000000000003</v>
      </c>
      <c r="G63" s="9" t="s">
        <v>146</v>
      </c>
      <c r="H63" s="9">
        <v>65.5</v>
      </c>
    </row>
    <row r="64" spans="1:8" ht="12.75">
      <c r="A64" s="7" t="s">
        <v>249</v>
      </c>
      <c r="B64" s="9">
        <v>1</v>
      </c>
      <c r="C64" s="8" t="s">
        <v>250</v>
      </c>
      <c r="D64" s="93">
        <f>лдсп!D64*1.1</f>
        <v>1002.1000000000001</v>
      </c>
      <c r="E64" s="84" t="s">
        <v>916</v>
      </c>
      <c r="F64" s="80">
        <f>лдсп!F64*1.1</f>
        <v>1400.3000000000002</v>
      </c>
      <c r="G64" s="9" t="s">
        <v>102</v>
      </c>
      <c r="H64" s="9" t="s">
        <v>857</v>
      </c>
    </row>
    <row r="65" spans="1:8" ht="12.75">
      <c r="A65" s="7" t="s">
        <v>251</v>
      </c>
      <c r="B65" s="9">
        <v>1</v>
      </c>
      <c r="C65" s="8" t="s">
        <v>791</v>
      </c>
      <c r="D65" s="93"/>
      <c r="E65" s="83"/>
      <c r="F65" s="80">
        <f>лдсп!F65*1.1</f>
        <v>1782.0000000000002</v>
      </c>
      <c r="G65" s="9" t="s">
        <v>146</v>
      </c>
      <c r="H65" s="9">
        <v>39</v>
      </c>
    </row>
    <row r="66" spans="1:8" ht="12.75">
      <c r="A66" s="7" t="s">
        <v>252</v>
      </c>
      <c r="B66" s="9">
        <v>1</v>
      </c>
      <c r="C66" s="8" t="s">
        <v>410</v>
      </c>
      <c r="D66" s="93"/>
      <c r="E66" s="84"/>
      <c r="F66" s="80">
        <f>лдсп!F66*1.1</f>
        <v>1837.0000000000002</v>
      </c>
      <c r="G66" s="9" t="s">
        <v>102</v>
      </c>
      <c r="H66" s="9">
        <v>33</v>
      </c>
    </row>
    <row r="67" spans="1:8" ht="12.75">
      <c r="A67" s="7" t="s">
        <v>256</v>
      </c>
      <c r="B67" s="32">
        <v>3</v>
      </c>
      <c r="C67" s="8" t="s">
        <v>257</v>
      </c>
      <c r="D67" s="93"/>
      <c r="E67" s="83"/>
      <c r="F67" s="80">
        <f>лдсп!F67*1.1</f>
        <v>4257</v>
      </c>
      <c r="G67" s="9" t="s">
        <v>105</v>
      </c>
      <c r="H67" s="9">
        <v>82</v>
      </c>
    </row>
    <row r="68" spans="1:8" ht="39.75" customHeight="1">
      <c r="A68" s="7" t="s">
        <v>859</v>
      </c>
      <c r="B68" s="9">
        <v>7</v>
      </c>
      <c r="C68" s="8" t="s">
        <v>927</v>
      </c>
      <c r="D68" s="93"/>
      <c r="E68" s="84"/>
      <c r="F68" s="80">
        <f>лдсп!F68*1.1</f>
        <v>13691.7</v>
      </c>
      <c r="G68" s="9" t="s">
        <v>253</v>
      </c>
      <c r="H68" s="9">
        <v>251.55</v>
      </c>
    </row>
    <row r="69" spans="1:8" ht="25.5">
      <c r="A69" s="7" t="s">
        <v>865</v>
      </c>
      <c r="B69" s="9">
        <v>3</v>
      </c>
      <c r="C69" s="8" t="s">
        <v>254</v>
      </c>
      <c r="D69" s="93">
        <f>лдсп!D69*1.1</f>
        <v>8727.400000000001</v>
      </c>
      <c r="E69" s="83" t="s">
        <v>916</v>
      </c>
      <c r="F69" s="80">
        <f>лдсп!F69*1.1</f>
        <v>9054.1</v>
      </c>
      <c r="G69" s="9" t="s">
        <v>782</v>
      </c>
      <c r="H69" s="9" t="s">
        <v>783</v>
      </c>
    </row>
    <row r="70" spans="1:8" ht="12.75">
      <c r="A70" s="7" t="s">
        <v>869</v>
      </c>
      <c r="B70" s="9">
        <v>3</v>
      </c>
      <c r="C70" s="8" t="s">
        <v>413</v>
      </c>
      <c r="D70" s="93"/>
      <c r="E70" s="84"/>
      <c r="F70" s="80">
        <f>лдсп!F70*1.1</f>
        <v>9517.2</v>
      </c>
      <c r="G70" s="9" t="s">
        <v>230</v>
      </c>
      <c r="H70" s="9">
        <v>173.7</v>
      </c>
    </row>
    <row r="71" spans="1:8" ht="12.75">
      <c r="A71" s="7" t="s">
        <v>870</v>
      </c>
      <c r="B71" s="9">
        <v>3</v>
      </c>
      <c r="C71" s="8" t="s">
        <v>254</v>
      </c>
      <c r="D71" s="83"/>
      <c r="E71" s="83"/>
      <c r="F71" s="80">
        <f>лдсп!F71*1.1</f>
        <v>8735.1</v>
      </c>
      <c r="G71" s="9" t="s">
        <v>255</v>
      </c>
      <c r="H71" s="9">
        <v>166.62</v>
      </c>
    </row>
    <row r="72" spans="1:8" ht="12.75">
      <c r="A72" s="7" t="s">
        <v>868</v>
      </c>
      <c r="B72" s="9">
        <v>4</v>
      </c>
      <c r="C72" s="8" t="s">
        <v>414</v>
      </c>
      <c r="D72" s="93"/>
      <c r="E72" s="84"/>
      <c r="F72" s="80">
        <f>лдсп!F72*1.1</f>
        <v>11236.5</v>
      </c>
      <c r="G72" s="9" t="s">
        <v>227</v>
      </c>
      <c r="H72" s="9">
        <v>235.2</v>
      </c>
    </row>
    <row r="73" spans="1:8" ht="15.75">
      <c r="A73" s="395" t="s">
        <v>258</v>
      </c>
      <c r="B73" s="396"/>
      <c r="C73" s="396"/>
      <c r="D73" s="397"/>
      <c r="E73" s="397"/>
      <c r="F73" s="397"/>
      <c r="G73" s="396"/>
      <c r="H73" s="398"/>
    </row>
    <row r="74" spans="1:8" ht="12.75">
      <c r="A74" s="7" t="s">
        <v>415</v>
      </c>
      <c r="B74" s="9">
        <v>1</v>
      </c>
      <c r="C74" s="8" t="s">
        <v>416</v>
      </c>
      <c r="D74" s="70"/>
      <c r="E74" s="71"/>
      <c r="F74" s="72">
        <f>лдсп!F74*1.1</f>
        <v>3670.7000000000003</v>
      </c>
      <c r="G74" s="9" t="s">
        <v>105</v>
      </c>
      <c r="H74" s="9">
        <v>66</v>
      </c>
    </row>
    <row r="75" spans="1:8" ht="12.75">
      <c r="A75" s="7" t="s">
        <v>890</v>
      </c>
      <c r="B75" s="9">
        <v>1</v>
      </c>
      <c r="C75" s="8" t="s">
        <v>259</v>
      </c>
      <c r="D75" s="68"/>
      <c r="E75" s="68"/>
      <c r="F75" s="72">
        <f>лдсп!F75*1.1</f>
        <v>7327.1</v>
      </c>
      <c r="G75" s="9" t="s">
        <v>234</v>
      </c>
      <c r="H75" s="9">
        <v>102.5</v>
      </c>
    </row>
    <row r="76" spans="1:8" ht="12.75">
      <c r="A76" s="7" t="s">
        <v>889</v>
      </c>
      <c r="B76" s="9">
        <v>1</v>
      </c>
      <c r="C76" s="8" t="s">
        <v>152</v>
      </c>
      <c r="D76" s="70"/>
      <c r="E76" s="71"/>
      <c r="F76" s="72">
        <f>лдсп!F76*1.1</f>
        <v>3685.0000000000005</v>
      </c>
      <c r="G76" s="9" t="s">
        <v>105</v>
      </c>
      <c r="H76" s="9">
        <v>68.4</v>
      </c>
    </row>
    <row r="77" spans="1:8" ht="12.75">
      <c r="A77" s="7" t="s">
        <v>891</v>
      </c>
      <c r="B77" s="9">
        <v>1</v>
      </c>
      <c r="C77" s="8" t="s">
        <v>417</v>
      </c>
      <c r="D77" s="68">
        <f>лдсп!D77*1.1</f>
        <v>2839.1000000000004</v>
      </c>
      <c r="E77" s="68" t="s">
        <v>916</v>
      </c>
      <c r="F77" s="72">
        <f>лдсп!F77*1.1</f>
        <v>2369.4</v>
      </c>
      <c r="G77" s="9" t="s">
        <v>892</v>
      </c>
      <c r="H77" s="9" t="s">
        <v>893</v>
      </c>
    </row>
    <row r="78" spans="1:8" ht="12.75">
      <c r="A78" s="7" t="s">
        <v>260</v>
      </c>
      <c r="B78" s="9">
        <v>1</v>
      </c>
      <c r="C78" s="8" t="s">
        <v>792</v>
      </c>
      <c r="D78" s="70"/>
      <c r="E78" s="71"/>
      <c r="F78" s="72">
        <f>лдсп!F78*1.1</f>
        <v>7587.8</v>
      </c>
      <c r="G78" s="9" t="s">
        <v>220</v>
      </c>
      <c r="H78" s="9">
        <v>129</v>
      </c>
    </row>
    <row r="79" spans="1:8" ht="12.75">
      <c r="A79" s="7" t="s">
        <v>261</v>
      </c>
      <c r="B79" s="9">
        <v>1</v>
      </c>
      <c r="C79" s="8" t="s">
        <v>262</v>
      </c>
      <c r="D79" s="68"/>
      <c r="E79" s="68"/>
      <c r="F79" s="72">
        <f>лдсп!F79*1.1</f>
        <v>8143.300000000001</v>
      </c>
      <c r="G79" s="9" t="s">
        <v>263</v>
      </c>
      <c r="H79" s="9">
        <v>152</v>
      </c>
    </row>
    <row r="80" spans="1:8" ht="56.25">
      <c r="A80" s="7" t="s">
        <v>882</v>
      </c>
      <c r="B80" s="9">
        <v>6</v>
      </c>
      <c r="C80" s="8" t="s">
        <v>418</v>
      </c>
      <c r="D80" s="70"/>
      <c r="E80" s="71"/>
      <c r="F80" s="72">
        <f>лдсп!F80*1.1</f>
        <v>14503.500000000002</v>
      </c>
      <c r="G80" s="9" t="s">
        <v>264</v>
      </c>
      <c r="H80" s="9">
        <v>246.7</v>
      </c>
    </row>
    <row r="81" spans="1:8" ht="45">
      <c r="A81" s="7" t="s">
        <v>884</v>
      </c>
      <c r="B81" s="9">
        <v>5</v>
      </c>
      <c r="C81" s="8" t="s">
        <v>419</v>
      </c>
      <c r="D81" s="68"/>
      <c r="E81" s="68"/>
      <c r="F81" s="72">
        <f>лдсп!F81*1.1</f>
        <v>12134.1</v>
      </c>
      <c r="G81" s="9" t="s">
        <v>265</v>
      </c>
      <c r="H81" s="9">
        <v>201.8</v>
      </c>
    </row>
    <row r="82" spans="1:8" ht="33.75">
      <c r="A82" s="7" t="s">
        <v>883</v>
      </c>
      <c r="B82" s="9">
        <v>3</v>
      </c>
      <c r="C82" s="8" t="s">
        <v>420</v>
      </c>
      <c r="D82" s="70"/>
      <c r="E82" s="71"/>
      <c r="F82" s="72">
        <f>лдсп!F82*1.1</f>
        <v>7814.400000000001</v>
      </c>
      <c r="G82" s="9" t="s">
        <v>266</v>
      </c>
      <c r="H82" s="9">
        <v>131</v>
      </c>
    </row>
    <row r="83" spans="1:8" ht="45">
      <c r="A83" s="7" t="s">
        <v>885</v>
      </c>
      <c r="B83" s="9">
        <v>5</v>
      </c>
      <c r="C83" s="8" t="s">
        <v>421</v>
      </c>
      <c r="D83" s="68"/>
      <c r="E83" s="68"/>
      <c r="F83" s="72">
        <f>лдсп!F83*1.1</f>
        <v>10489.6</v>
      </c>
      <c r="G83" s="9" t="s">
        <v>255</v>
      </c>
      <c r="H83" s="9">
        <v>177.6</v>
      </c>
    </row>
    <row r="84" spans="1:8" ht="33.75">
      <c r="A84" s="7" t="s">
        <v>887</v>
      </c>
      <c r="B84" s="9">
        <v>3</v>
      </c>
      <c r="C84" s="8" t="s">
        <v>422</v>
      </c>
      <c r="D84" s="70"/>
      <c r="E84" s="71"/>
      <c r="F84" s="72">
        <f>лдсп!F84*1.1</f>
        <v>5456</v>
      </c>
      <c r="G84" s="9" t="s">
        <v>105</v>
      </c>
      <c r="H84" s="9">
        <v>96.2</v>
      </c>
    </row>
    <row r="85" spans="1:8" ht="22.5">
      <c r="A85" s="7" t="s">
        <v>886</v>
      </c>
      <c r="B85" s="9">
        <v>2</v>
      </c>
      <c r="C85" s="8" t="s">
        <v>423</v>
      </c>
      <c r="D85" s="68"/>
      <c r="E85" s="68"/>
      <c r="F85" s="72">
        <f>лдсп!F85*1.1</f>
        <v>4391.200000000001</v>
      </c>
      <c r="G85" s="9" t="s">
        <v>146</v>
      </c>
      <c r="H85" s="9">
        <v>75</v>
      </c>
    </row>
    <row r="86" spans="1:8" ht="12.75">
      <c r="A86" s="7" t="s">
        <v>267</v>
      </c>
      <c r="B86" s="9">
        <v>1</v>
      </c>
      <c r="C86" s="8" t="s">
        <v>268</v>
      </c>
      <c r="D86" s="70"/>
      <c r="E86" s="71"/>
      <c r="F86" s="72">
        <f>лдсп!F86*1.1</f>
        <v>482.90000000000003</v>
      </c>
      <c r="G86" s="9" t="s">
        <v>102</v>
      </c>
      <c r="H86" s="9">
        <v>6.27</v>
      </c>
    </row>
    <row r="87" spans="1:8" ht="12.75">
      <c r="A87" s="7" t="s">
        <v>269</v>
      </c>
      <c r="B87" s="9">
        <v>1</v>
      </c>
      <c r="C87" s="8" t="s">
        <v>270</v>
      </c>
      <c r="D87" s="68"/>
      <c r="E87" s="68"/>
      <c r="F87" s="72">
        <f>лдсп!F87*1.1</f>
        <v>660</v>
      </c>
      <c r="G87" s="9" t="s">
        <v>102</v>
      </c>
      <c r="H87" s="9">
        <v>8.2</v>
      </c>
    </row>
    <row r="88" spans="1:8" ht="12.75">
      <c r="A88" s="7" t="s">
        <v>271</v>
      </c>
      <c r="B88" s="9">
        <v>1</v>
      </c>
      <c r="C88" s="8" t="s">
        <v>272</v>
      </c>
      <c r="D88" s="70"/>
      <c r="E88" s="71"/>
      <c r="F88" s="72">
        <f>лдсп!F88*1.1</f>
        <v>443.3</v>
      </c>
      <c r="G88" s="9" t="s">
        <v>102</v>
      </c>
      <c r="H88" s="9">
        <v>7.22</v>
      </c>
    </row>
    <row r="89" spans="1:8" ht="12.75">
      <c r="A89" s="7" t="s">
        <v>273</v>
      </c>
      <c r="B89" s="9">
        <v>1</v>
      </c>
      <c r="C89" s="8" t="s">
        <v>274</v>
      </c>
      <c r="D89" s="68"/>
      <c r="E89" s="68"/>
      <c r="F89" s="72">
        <f>лдсп!F89*1.1</f>
        <v>734.8000000000001</v>
      </c>
      <c r="G89" s="9" t="s">
        <v>102</v>
      </c>
      <c r="H89" s="9">
        <v>5.95</v>
      </c>
    </row>
    <row r="90" spans="1:8" ht="12.75">
      <c r="A90" s="7" t="s">
        <v>275</v>
      </c>
      <c r="B90" s="9">
        <v>1</v>
      </c>
      <c r="C90" s="8" t="s">
        <v>424</v>
      </c>
      <c r="D90" s="70"/>
      <c r="E90" s="71"/>
      <c r="F90" s="72">
        <f>лдсп!F90*1.1</f>
        <v>401.50000000000006</v>
      </c>
      <c r="G90" s="9" t="s">
        <v>102</v>
      </c>
      <c r="H90" s="9">
        <v>7.08</v>
      </c>
    </row>
    <row r="91" spans="1:8" ht="12.75">
      <c r="A91" s="7" t="s">
        <v>276</v>
      </c>
      <c r="B91" s="9">
        <v>1</v>
      </c>
      <c r="C91" s="8" t="s">
        <v>268</v>
      </c>
      <c r="D91" s="68"/>
      <c r="E91" s="68"/>
      <c r="F91" s="72">
        <f>лдсп!F91*1.1</f>
        <v>903.1</v>
      </c>
      <c r="G91" s="9" t="s">
        <v>102</v>
      </c>
      <c r="H91" s="9">
        <v>15.26</v>
      </c>
    </row>
    <row r="92" spans="1:8" ht="12.75">
      <c r="A92" s="7" t="s">
        <v>277</v>
      </c>
      <c r="B92" s="9">
        <v>1</v>
      </c>
      <c r="C92" s="8" t="s">
        <v>278</v>
      </c>
      <c r="D92" s="70"/>
      <c r="E92" s="71"/>
      <c r="F92" s="72">
        <f>лдсп!F92*1.1</f>
        <v>1383.8000000000002</v>
      </c>
      <c r="G92" s="9" t="s">
        <v>102</v>
      </c>
      <c r="H92" s="9">
        <v>22.78</v>
      </c>
    </row>
    <row r="93" spans="1:8" ht="12.75">
      <c r="A93" s="7" t="s">
        <v>279</v>
      </c>
      <c r="B93" s="9">
        <v>1</v>
      </c>
      <c r="C93" s="8" t="s">
        <v>387</v>
      </c>
      <c r="D93" s="68"/>
      <c r="E93" s="68"/>
      <c r="F93" s="72">
        <f>лдсп!F93*1.1</f>
        <v>2511.3</v>
      </c>
      <c r="G93" s="9" t="s">
        <v>146</v>
      </c>
      <c r="H93" s="9">
        <v>49.6</v>
      </c>
    </row>
    <row r="94" spans="1:8" ht="12.75">
      <c r="A94" s="7" t="s">
        <v>280</v>
      </c>
      <c r="B94" s="9">
        <v>1</v>
      </c>
      <c r="C94" s="8" t="s">
        <v>388</v>
      </c>
      <c r="D94" s="70"/>
      <c r="E94" s="71"/>
      <c r="F94" s="72">
        <f>лдсп!F94*1.1</f>
        <v>1315.6000000000001</v>
      </c>
      <c r="G94" s="9" t="s">
        <v>146</v>
      </c>
      <c r="H94" s="9">
        <v>26.8</v>
      </c>
    </row>
    <row r="95" spans="1:8" ht="15.75">
      <c r="A95" s="395" t="s">
        <v>281</v>
      </c>
      <c r="B95" s="400"/>
      <c r="C95" s="400"/>
      <c r="D95" s="401"/>
      <c r="E95" s="401"/>
      <c r="F95" s="401"/>
      <c r="G95" s="400"/>
      <c r="H95" s="402"/>
    </row>
    <row r="96" spans="1:8" ht="12.75" customHeight="1">
      <c r="A96" s="7" t="s">
        <v>290</v>
      </c>
      <c r="B96" s="9">
        <v>1</v>
      </c>
      <c r="C96" s="46" t="s">
        <v>432</v>
      </c>
      <c r="D96" s="70"/>
      <c r="E96" s="71"/>
      <c r="F96" s="72">
        <f>лдсп!F96*1.1</f>
        <v>23039.500000000004</v>
      </c>
      <c r="G96" s="47" t="s">
        <v>255</v>
      </c>
      <c r="H96" s="8">
        <v>182</v>
      </c>
    </row>
    <row r="97" spans="1:8" ht="12.75" customHeight="1">
      <c r="A97" s="7" t="s">
        <v>933</v>
      </c>
      <c r="B97" s="9">
        <v>1</v>
      </c>
      <c r="C97" s="46" t="s">
        <v>425</v>
      </c>
      <c r="D97" s="70">
        <f>лдсп!D97*1.1</f>
        <v>7274.3</v>
      </c>
      <c r="E97" s="71" t="s">
        <v>916</v>
      </c>
      <c r="F97" s="72">
        <f>лдсп!F97*1.1</f>
        <v>6818.900000000001</v>
      </c>
      <c r="G97" s="47" t="s">
        <v>216</v>
      </c>
      <c r="H97" s="8" t="s">
        <v>784</v>
      </c>
    </row>
    <row r="98" spans="1:8" ht="12.75" customHeight="1">
      <c r="A98" s="7" t="s">
        <v>932</v>
      </c>
      <c r="B98" s="9">
        <v>2</v>
      </c>
      <c r="C98" s="46" t="s">
        <v>934</v>
      </c>
      <c r="D98" s="70">
        <f>лдсп!D98*1.1</f>
        <v>8082.800000000001</v>
      </c>
      <c r="E98" s="71" t="s">
        <v>916</v>
      </c>
      <c r="F98" s="72">
        <f>лдсп!F98*1.1</f>
        <v>7812.200000000001</v>
      </c>
      <c r="G98" s="47" t="s">
        <v>283</v>
      </c>
      <c r="H98" s="8" t="s">
        <v>286</v>
      </c>
    </row>
    <row r="99" spans="1:8" ht="12.75" customHeight="1">
      <c r="A99" s="7" t="s">
        <v>935</v>
      </c>
      <c r="B99" s="9">
        <v>1</v>
      </c>
      <c r="C99" s="46" t="s">
        <v>426</v>
      </c>
      <c r="D99" s="70"/>
      <c r="E99" s="71"/>
      <c r="F99" s="72">
        <f>лдсп!F99*1.1</f>
        <v>3910.5000000000005</v>
      </c>
      <c r="G99" s="47" t="s">
        <v>282</v>
      </c>
      <c r="H99" s="8">
        <v>93.4</v>
      </c>
    </row>
    <row r="100" spans="1:8" ht="12.75" customHeight="1">
      <c r="A100" s="7" t="s">
        <v>284</v>
      </c>
      <c r="B100" s="9">
        <v>1</v>
      </c>
      <c r="C100" s="46" t="s">
        <v>426</v>
      </c>
      <c r="D100" s="70">
        <f>лдсп!D100*1.1</f>
        <v>4486.900000000001</v>
      </c>
      <c r="E100" s="71" t="s">
        <v>916</v>
      </c>
      <c r="F100" s="72">
        <f>лдсп!F100*1.1</f>
        <v>3847.8</v>
      </c>
      <c r="G100" s="47" t="s">
        <v>216</v>
      </c>
      <c r="H100" s="8" t="s">
        <v>784</v>
      </c>
    </row>
    <row r="101" spans="1:8" ht="12.75" customHeight="1">
      <c r="A101" s="7" t="s">
        <v>285</v>
      </c>
      <c r="B101" s="9">
        <v>1</v>
      </c>
      <c r="C101" s="46" t="s">
        <v>427</v>
      </c>
      <c r="D101" s="70">
        <f>лдсп!D101*1.1</f>
        <v>6246.900000000001</v>
      </c>
      <c r="E101" s="71" t="s">
        <v>916</v>
      </c>
      <c r="F101" s="72">
        <f>лдсп!F101*1.1</f>
        <v>5819.000000000001</v>
      </c>
      <c r="G101" s="47" t="s">
        <v>283</v>
      </c>
      <c r="H101" s="8" t="s">
        <v>286</v>
      </c>
    </row>
    <row r="102" spans="1:8" ht="12.75" customHeight="1">
      <c r="A102" s="7" t="s">
        <v>99</v>
      </c>
      <c r="B102" s="9">
        <v>1</v>
      </c>
      <c r="C102" s="46" t="s">
        <v>428</v>
      </c>
      <c r="D102" s="70"/>
      <c r="E102" s="71"/>
      <c r="F102" s="72">
        <f>лдсп!F102*1.1</f>
        <v>8122.400000000001</v>
      </c>
      <c r="G102" s="47" t="s">
        <v>230</v>
      </c>
      <c r="H102" s="8">
        <v>181</v>
      </c>
    </row>
    <row r="103" spans="1:8" ht="12.75" customHeight="1">
      <c r="A103" s="7" t="s">
        <v>936</v>
      </c>
      <c r="B103" s="9">
        <v>1</v>
      </c>
      <c r="C103" s="46" t="s">
        <v>429</v>
      </c>
      <c r="D103" s="70">
        <f>лдсп!D103*1.1</f>
        <v>11082.5</v>
      </c>
      <c r="E103" s="71" t="s">
        <v>916</v>
      </c>
      <c r="F103" s="72">
        <f>лдсп!F103*1.1</f>
        <v>8048.700000000001</v>
      </c>
      <c r="G103" s="47" t="s">
        <v>287</v>
      </c>
      <c r="H103" s="8" t="s">
        <v>938</v>
      </c>
    </row>
    <row r="104" spans="1:8" ht="12.75" customHeight="1">
      <c r="A104" s="7" t="s">
        <v>937</v>
      </c>
      <c r="B104" s="9">
        <v>1</v>
      </c>
      <c r="C104" s="46" t="s">
        <v>430</v>
      </c>
      <c r="D104" s="70">
        <f>лдсп!D104*1.1</f>
        <v>11298.1</v>
      </c>
      <c r="E104" s="78"/>
      <c r="F104" s="72">
        <f>лдсп!F104*1.1</f>
        <v>9000.2</v>
      </c>
      <c r="G104" s="47" t="s">
        <v>288</v>
      </c>
      <c r="H104" s="8" t="s">
        <v>939</v>
      </c>
    </row>
    <row r="105" spans="1:8" ht="12.75" customHeight="1">
      <c r="A105" s="7" t="s">
        <v>941</v>
      </c>
      <c r="B105" s="9">
        <v>1</v>
      </c>
      <c r="C105" s="46" t="s">
        <v>431</v>
      </c>
      <c r="D105" s="70">
        <f>лдсп!D105*1.1</f>
        <v>14074.500000000002</v>
      </c>
      <c r="E105" s="71" t="s">
        <v>916</v>
      </c>
      <c r="F105" s="72">
        <f>лдсп!F105*1.1</f>
        <v>10919.7</v>
      </c>
      <c r="G105" s="47" t="s">
        <v>289</v>
      </c>
      <c r="H105" s="8" t="s">
        <v>940</v>
      </c>
    </row>
    <row r="106" spans="1:8" ht="15.75">
      <c r="A106" s="395" t="s">
        <v>291</v>
      </c>
      <c r="B106" s="396"/>
      <c r="C106" s="396"/>
      <c r="D106" s="397"/>
      <c r="E106" s="397"/>
      <c r="F106" s="397"/>
      <c r="G106" s="396"/>
      <c r="H106" s="398"/>
    </row>
    <row r="107" spans="1:8" ht="12.75">
      <c r="A107" s="7" t="s">
        <v>837</v>
      </c>
      <c r="B107" s="9">
        <v>1</v>
      </c>
      <c r="C107" s="46" t="s">
        <v>433</v>
      </c>
      <c r="D107" s="70">
        <f>лдсп!D107*1.1</f>
        <v>1354.1000000000001</v>
      </c>
      <c r="E107" s="71" t="s">
        <v>916</v>
      </c>
      <c r="F107" s="72">
        <f>лдсп!F107*1.1</f>
        <v>1686.3000000000002</v>
      </c>
      <c r="G107" s="47" t="s">
        <v>292</v>
      </c>
      <c r="H107" s="9" t="s">
        <v>785</v>
      </c>
    </row>
    <row r="108" spans="1:8" ht="12.75">
      <c r="A108" s="7" t="s">
        <v>838</v>
      </c>
      <c r="B108" s="9">
        <v>1</v>
      </c>
      <c r="C108" s="46" t="s">
        <v>434</v>
      </c>
      <c r="D108" s="70">
        <f>лдсп!D108*1.1</f>
        <v>1432.2</v>
      </c>
      <c r="E108" s="71" t="s">
        <v>916</v>
      </c>
      <c r="F108" s="72">
        <f>лдсп!F108*1.1</f>
        <v>1713.8000000000002</v>
      </c>
      <c r="G108" s="47" t="s">
        <v>292</v>
      </c>
      <c r="H108" s="9" t="s">
        <v>786</v>
      </c>
    </row>
    <row r="109" spans="1:8" ht="12.75">
      <c r="A109" s="7" t="s">
        <v>839</v>
      </c>
      <c r="B109" s="9">
        <v>1</v>
      </c>
      <c r="C109" s="46" t="s">
        <v>435</v>
      </c>
      <c r="D109" s="70">
        <f>лдсп!D109*1.1</f>
        <v>1510.3000000000002</v>
      </c>
      <c r="E109" s="71" t="s">
        <v>916</v>
      </c>
      <c r="F109" s="72">
        <f>лдсп!F109*1.1</f>
        <v>1788.6000000000001</v>
      </c>
      <c r="G109" s="47" t="s">
        <v>292</v>
      </c>
      <c r="H109" s="9" t="s">
        <v>787</v>
      </c>
    </row>
    <row r="110" spans="1:8" ht="12.75">
      <c r="A110" s="7" t="s">
        <v>840</v>
      </c>
      <c r="B110" s="9">
        <v>1</v>
      </c>
      <c r="C110" s="46" t="s">
        <v>436</v>
      </c>
      <c r="D110" s="70">
        <f>лдсп!D110*1.1</f>
        <v>1978.9</v>
      </c>
      <c r="E110" s="71" t="s">
        <v>916</v>
      </c>
      <c r="F110" s="72">
        <f>лдсп!F110*1.1</f>
        <v>2271.5</v>
      </c>
      <c r="G110" s="47" t="s">
        <v>292</v>
      </c>
      <c r="H110" s="9" t="s">
        <v>788</v>
      </c>
    </row>
    <row r="111" spans="1:8" ht="12.75">
      <c r="A111" s="7" t="s">
        <v>841</v>
      </c>
      <c r="B111" s="9">
        <v>1</v>
      </c>
      <c r="C111" s="46" t="s">
        <v>437</v>
      </c>
      <c r="D111" s="70">
        <f>лдсп!D111*1.1</f>
        <v>2134</v>
      </c>
      <c r="E111" s="71" t="s">
        <v>916</v>
      </c>
      <c r="F111" s="72">
        <f>лдсп!F111*1.1</f>
        <v>2406.8</v>
      </c>
      <c r="G111" s="47" t="s">
        <v>292</v>
      </c>
      <c r="H111" s="9" t="s">
        <v>789</v>
      </c>
    </row>
    <row r="112" spans="1:8" ht="12.75">
      <c r="A112" s="7" t="s">
        <v>842</v>
      </c>
      <c r="B112" s="9">
        <v>1</v>
      </c>
      <c r="C112" s="46" t="s">
        <v>438</v>
      </c>
      <c r="D112" s="70">
        <f>лдсп!D112*1.1</f>
        <v>2421.1000000000004</v>
      </c>
      <c r="E112" s="71" t="s">
        <v>916</v>
      </c>
      <c r="F112" s="72">
        <f>лдсп!F112*1.1</f>
        <v>2678.5</v>
      </c>
      <c r="G112" s="47" t="s">
        <v>292</v>
      </c>
      <c r="H112" s="9" t="s">
        <v>790</v>
      </c>
    </row>
    <row r="113" spans="1:8" ht="12.75">
      <c r="A113" s="7" t="s">
        <v>843</v>
      </c>
      <c r="B113" s="9">
        <v>1</v>
      </c>
      <c r="C113" s="46" t="s">
        <v>439</v>
      </c>
      <c r="D113" s="70">
        <f>лдсп!D113*1.1</f>
        <v>2569.6000000000004</v>
      </c>
      <c r="E113" s="71" t="s">
        <v>916</v>
      </c>
      <c r="F113" s="72">
        <f>лдсп!F113*1.1</f>
        <v>2780.8</v>
      </c>
      <c r="G113" s="47" t="s">
        <v>292</v>
      </c>
      <c r="H113" s="9" t="s">
        <v>293</v>
      </c>
    </row>
    <row r="114" spans="1:8" ht="12.75">
      <c r="A114" s="7" t="s">
        <v>830</v>
      </c>
      <c r="B114" s="9">
        <v>1</v>
      </c>
      <c r="C114" s="46" t="s">
        <v>793</v>
      </c>
      <c r="D114" s="70">
        <f>лдсп!D114*1.1</f>
        <v>1304.6000000000001</v>
      </c>
      <c r="E114" s="71" t="s">
        <v>916</v>
      </c>
      <c r="F114" s="72">
        <f>лдсп!F114*1.1</f>
        <v>1662.1000000000001</v>
      </c>
      <c r="G114" s="47" t="s">
        <v>292</v>
      </c>
      <c r="H114" s="9" t="s">
        <v>294</v>
      </c>
    </row>
    <row r="115" spans="1:8" ht="12.75">
      <c r="A115" s="7" t="s">
        <v>831</v>
      </c>
      <c r="B115" s="9">
        <v>1</v>
      </c>
      <c r="C115" s="46" t="s">
        <v>794</v>
      </c>
      <c r="D115" s="70">
        <f>лдсп!D115*1.1</f>
        <v>1386</v>
      </c>
      <c r="E115" s="71" t="s">
        <v>916</v>
      </c>
      <c r="F115" s="72">
        <f>лдсп!F115*1.1</f>
        <v>1740.2</v>
      </c>
      <c r="G115" s="47" t="s">
        <v>292</v>
      </c>
      <c r="H115" s="9" t="s">
        <v>295</v>
      </c>
    </row>
    <row r="116" spans="1:8" ht="12.75">
      <c r="A116" s="7" t="s">
        <v>832</v>
      </c>
      <c r="B116" s="9">
        <v>1</v>
      </c>
      <c r="C116" s="46" t="s">
        <v>795</v>
      </c>
      <c r="D116" s="70">
        <f>лдсп!D116*1.1</f>
        <v>1466.3000000000002</v>
      </c>
      <c r="E116" s="71" t="s">
        <v>916</v>
      </c>
      <c r="F116" s="72">
        <f>лдсп!F116*1.1</f>
        <v>1818.3000000000002</v>
      </c>
      <c r="G116" s="47" t="s">
        <v>292</v>
      </c>
      <c r="H116" s="9" t="s">
        <v>296</v>
      </c>
    </row>
    <row r="117" spans="1:8" ht="12.75">
      <c r="A117" s="7" t="s">
        <v>833</v>
      </c>
      <c r="B117" s="9">
        <v>1</v>
      </c>
      <c r="C117" s="46" t="s">
        <v>796</v>
      </c>
      <c r="D117" s="70">
        <f>лдсп!D117*1.1</f>
        <v>1963.5000000000002</v>
      </c>
      <c r="E117" s="71" t="s">
        <v>916</v>
      </c>
      <c r="F117" s="72">
        <f>лдсп!F117*1.1</f>
        <v>2382.6000000000004</v>
      </c>
      <c r="G117" s="47" t="s">
        <v>292</v>
      </c>
      <c r="H117" s="9" t="s">
        <v>297</v>
      </c>
    </row>
    <row r="118" spans="1:8" ht="12.75">
      <c r="A118" s="7" t="s">
        <v>834</v>
      </c>
      <c r="B118" s="9">
        <v>1</v>
      </c>
      <c r="C118" s="46" t="s">
        <v>797</v>
      </c>
      <c r="D118" s="70">
        <f>лдсп!D118*1.1</f>
        <v>2134</v>
      </c>
      <c r="E118" s="71" t="s">
        <v>916</v>
      </c>
      <c r="F118" s="72">
        <f>лдсп!F118*1.1</f>
        <v>2555.3</v>
      </c>
      <c r="G118" s="47" t="s">
        <v>292</v>
      </c>
      <c r="H118" s="9" t="s">
        <v>298</v>
      </c>
    </row>
    <row r="119" spans="1:8" ht="12.75">
      <c r="A119" s="7" t="s">
        <v>835</v>
      </c>
      <c r="B119" s="9">
        <v>1</v>
      </c>
      <c r="C119" s="46" t="s">
        <v>798</v>
      </c>
      <c r="D119" s="70">
        <f>лдсп!D119*1.1</f>
        <v>2296.8</v>
      </c>
      <c r="E119" s="71" t="s">
        <v>916</v>
      </c>
      <c r="F119" s="72">
        <f>лдсп!F119*1.1</f>
        <v>2718.1000000000004</v>
      </c>
      <c r="G119" s="47" t="s">
        <v>292</v>
      </c>
      <c r="H119" s="9" t="s">
        <v>299</v>
      </c>
    </row>
    <row r="120" spans="1:8" ht="12.75">
      <c r="A120" s="7" t="s">
        <v>836</v>
      </c>
      <c r="B120" s="9">
        <v>1</v>
      </c>
      <c r="C120" s="46" t="s">
        <v>799</v>
      </c>
      <c r="D120" s="70">
        <f>лдсп!D120*1.1</f>
        <v>2475</v>
      </c>
      <c r="E120" s="78" t="s">
        <v>916</v>
      </c>
      <c r="F120" s="72">
        <f>лдсп!F120*1.1</f>
        <v>2882.0000000000005</v>
      </c>
      <c r="G120" s="47" t="s">
        <v>292</v>
      </c>
      <c r="H120" s="9" t="s">
        <v>300</v>
      </c>
    </row>
    <row r="121" spans="1:8" ht="12.75">
      <c r="A121" s="7" t="s">
        <v>844</v>
      </c>
      <c r="B121" s="9">
        <v>1</v>
      </c>
      <c r="C121" s="46" t="s">
        <v>440</v>
      </c>
      <c r="D121" s="70"/>
      <c r="E121" s="71"/>
      <c r="F121" s="72">
        <f>лдсп!F121*1.1</f>
        <v>2445.3</v>
      </c>
      <c r="G121" s="47" t="s">
        <v>220</v>
      </c>
      <c r="H121" s="9">
        <v>48</v>
      </c>
    </row>
    <row r="122" spans="1:8" ht="12.75">
      <c r="A122" s="7" t="s">
        <v>845</v>
      </c>
      <c r="B122" s="9">
        <v>1</v>
      </c>
      <c r="C122" s="46" t="s">
        <v>441</v>
      </c>
      <c r="D122" s="70"/>
      <c r="E122" s="71"/>
      <c r="F122" s="72">
        <f>лдсп!F122*1.1</f>
        <v>2545.4</v>
      </c>
      <c r="G122" s="47" t="s">
        <v>220</v>
      </c>
      <c r="H122" s="9">
        <v>51</v>
      </c>
    </row>
    <row r="123" spans="1:8" ht="12.75">
      <c r="A123" s="7" t="s">
        <v>846</v>
      </c>
      <c r="B123" s="9">
        <v>1</v>
      </c>
      <c r="C123" s="46" t="s">
        <v>442</v>
      </c>
      <c r="D123" s="70"/>
      <c r="E123" s="71"/>
      <c r="F123" s="72">
        <f>лдсп!F123*1.1</f>
        <v>2642.2000000000003</v>
      </c>
      <c r="G123" s="47" t="s">
        <v>220</v>
      </c>
      <c r="H123" s="9">
        <v>57</v>
      </c>
    </row>
    <row r="124" spans="1:8" ht="12.75">
      <c r="A124" s="7" t="s">
        <v>847</v>
      </c>
      <c r="B124" s="9">
        <v>1</v>
      </c>
      <c r="C124" s="46" t="s">
        <v>443</v>
      </c>
      <c r="D124" s="70"/>
      <c r="E124" s="71"/>
      <c r="F124" s="72">
        <f>лдсп!F124*1.1</f>
        <v>3180.1000000000004</v>
      </c>
      <c r="G124" s="47" t="s">
        <v>220</v>
      </c>
      <c r="H124" s="9">
        <v>69</v>
      </c>
    </row>
    <row r="125" spans="1:8" ht="12.75">
      <c r="A125" s="7" t="s">
        <v>848</v>
      </c>
      <c r="B125" s="9">
        <v>1</v>
      </c>
      <c r="C125" s="46" t="s">
        <v>446</v>
      </c>
      <c r="D125" s="70"/>
      <c r="E125" s="71"/>
      <c r="F125" s="72">
        <f>лдсп!F125*1.1</f>
        <v>3377.0000000000005</v>
      </c>
      <c r="G125" s="47" t="s">
        <v>220</v>
      </c>
      <c r="H125" s="9">
        <v>73</v>
      </c>
    </row>
    <row r="126" spans="1:8" ht="12.75">
      <c r="A126" s="7" t="s">
        <v>849</v>
      </c>
      <c r="B126" s="9">
        <v>1</v>
      </c>
      <c r="C126" s="46" t="s">
        <v>444</v>
      </c>
      <c r="D126" s="70"/>
      <c r="E126" s="71"/>
      <c r="F126" s="72">
        <f>лдсп!F126*1.1</f>
        <v>3561.8</v>
      </c>
      <c r="G126" s="47" t="s">
        <v>220</v>
      </c>
      <c r="H126" s="9">
        <v>79</v>
      </c>
    </row>
    <row r="127" spans="1:8" ht="12.75">
      <c r="A127" s="7" t="s">
        <v>850</v>
      </c>
      <c r="B127" s="9">
        <v>1</v>
      </c>
      <c r="C127" s="46" t="s">
        <v>445</v>
      </c>
      <c r="D127" s="70"/>
      <c r="E127" s="71"/>
      <c r="F127" s="72">
        <f>лдсп!F127*1.1</f>
        <v>3902.8</v>
      </c>
      <c r="G127" s="47" t="s">
        <v>220</v>
      </c>
      <c r="H127" s="9">
        <v>85</v>
      </c>
    </row>
    <row r="128" spans="1:8" ht="25.5">
      <c r="A128" s="7" t="s">
        <v>866</v>
      </c>
      <c r="B128" s="9">
        <v>1</v>
      </c>
      <c r="C128" s="46" t="s">
        <v>800</v>
      </c>
      <c r="D128" s="70">
        <f>лдсп!D128*1.1</f>
        <v>5811.3</v>
      </c>
      <c r="E128" s="71" t="s">
        <v>916</v>
      </c>
      <c r="F128" s="72">
        <f>лдсп!F128*1.1</f>
        <v>6301.900000000001</v>
      </c>
      <c r="G128" s="47" t="s">
        <v>220</v>
      </c>
      <c r="H128" s="9" t="s">
        <v>867</v>
      </c>
    </row>
    <row r="129" spans="1:8" ht="25.5">
      <c r="A129" s="7" t="s">
        <v>873</v>
      </c>
      <c r="B129" s="9">
        <v>1</v>
      </c>
      <c r="C129" s="46" t="s">
        <v>801</v>
      </c>
      <c r="D129" s="70">
        <f>лдсп!D129*1.1</f>
        <v>4078.8</v>
      </c>
      <c r="E129" s="71" t="s">
        <v>916</v>
      </c>
      <c r="F129" s="72">
        <f>лдсп!F129*1.1</f>
        <v>4895</v>
      </c>
      <c r="G129" s="47" t="s">
        <v>871</v>
      </c>
      <c r="H129" s="9" t="s">
        <v>872</v>
      </c>
    </row>
    <row r="130" spans="1:8" ht="25.5">
      <c r="A130" s="7" t="s">
        <v>851</v>
      </c>
      <c r="B130" s="9">
        <v>1</v>
      </c>
      <c r="C130" s="46" t="s">
        <v>447</v>
      </c>
      <c r="D130" s="70"/>
      <c r="E130" s="71"/>
      <c r="F130" s="72">
        <f>лдсп!F130*1.1</f>
        <v>3715.8</v>
      </c>
      <c r="G130" s="47" t="s">
        <v>105</v>
      </c>
      <c r="H130" s="9">
        <v>70</v>
      </c>
    </row>
    <row r="131" spans="1:8" ht="12.75">
      <c r="A131" s="7" t="s">
        <v>384</v>
      </c>
      <c r="B131" s="9">
        <v>1</v>
      </c>
      <c r="C131" s="46" t="s">
        <v>385</v>
      </c>
      <c r="D131" s="70"/>
      <c r="E131" s="71"/>
      <c r="F131" s="72">
        <f>лдсп!F131*1.1</f>
        <v>3162.5000000000005</v>
      </c>
      <c r="G131" s="47" t="s">
        <v>105</v>
      </c>
      <c r="H131" s="9">
        <v>75</v>
      </c>
    </row>
    <row r="132" spans="1:8" ht="15.75">
      <c r="A132" s="395" t="s">
        <v>147</v>
      </c>
      <c r="B132" s="396"/>
      <c r="C132" s="396"/>
      <c r="D132" s="397"/>
      <c r="E132" s="397"/>
      <c r="F132" s="397"/>
      <c r="G132" s="396"/>
      <c r="H132" s="398"/>
    </row>
    <row r="133" spans="1:8" ht="12.75">
      <c r="A133" s="7" t="s">
        <v>301</v>
      </c>
      <c r="B133" s="69">
        <v>1</v>
      </c>
      <c r="C133" s="8" t="s">
        <v>448</v>
      </c>
      <c r="D133" s="70"/>
      <c r="E133" s="71"/>
      <c r="F133" s="72">
        <f>лдсп!F133*1.1</f>
        <v>872.3000000000001</v>
      </c>
      <c r="G133" s="9">
        <v>1</v>
      </c>
      <c r="H133" s="47">
        <v>5.23</v>
      </c>
    </row>
    <row r="134" spans="1:8" ht="12.75">
      <c r="A134" s="7" t="s">
        <v>302</v>
      </c>
      <c r="B134" s="69">
        <v>1</v>
      </c>
      <c r="C134" s="8" t="s">
        <v>303</v>
      </c>
      <c r="D134" s="68"/>
      <c r="E134" s="68"/>
      <c r="F134" s="72">
        <f>лдсп!F134*1.1</f>
        <v>1158.3000000000002</v>
      </c>
      <c r="G134" s="9">
        <v>1</v>
      </c>
      <c r="H134" s="47">
        <v>7.73</v>
      </c>
    </row>
    <row r="135" spans="1:8" ht="12.75">
      <c r="A135" s="7" t="s">
        <v>304</v>
      </c>
      <c r="B135" s="69">
        <v>1</v>
      </c>
      <c r="C135" s="8" t="s">
        <v>303</v>
      </c>
      <c r="D135" s="70"/>
      <c r="E135" s="71"/>
      <c r="F135" s="72">
        <f>лдсп!F135*1.1</f>
        <v>1015.3000000000001</v>
      </c>
      <c r="G135" s="9">
        <v>1</v>
      </c>
      <c r="H135" s="47">
        <v>6.73</v>
      </c>
    </row>
    <row r="136" spans="1:8" ht="12.75">
      <c r="A136" s="7" t="s">
        <v>305</v>
      </c>
      <c r="B136" s="69">
        <v>1</v>
      </c>
      <c r="C136" s="8" t="s">
        <v>306</v>
      </c>
      <c r="D136" s="70"/>
      <c r="E136" s="71"/>
      <c r="F136" s="72">
        <f>лдсп!F136*1.1</f>
        <v>943.8000000000001</v>
      </c>
      <c r="G136" s="9">
        <v>1</v>
      </c>
      <c r="H136" s="47">
        <v>3.76</v>
      </c>
    </row>
    <row r="140" spans="1:8" ht="12.75">
      <c r="A140" s="20"/>
      <c r="C140" s="20"/>
      <c r="H140" s="20"/>
    </row>
  </sheetData>
  <sheetProtection/>
  <mergeCells count="18">
    <mergeCell ref="A23:H23"/>
    <mergeCell ref="A10:A11"/>
    <mergeCell ref="A132:H132"/>
    <mergeCell ref="A106:H106"/>
    <mergeCell ref="A41:H41"/>
    <mergeCell ref="A61:H61"/>
    <mergeCell ref="A73:H73"/>
    <mergeCell ref="A95:H95"/>
    <mergeCell ref="C10:C11"/>
    <mergeCell ref="A12:H12"/>
    <mergeCell ref="B10:B11"/>
    <mergeCell ref="G10:G11"/>
    <mergeCell ref="A6:H6"/>
    <mergeCell ref="A7:H7"/>
    <mergeCell ref="A8:H8"/>
    <mergeCell ref="A9:H9"/>
    <mergeCell ref="H10:H11"/>
    <mergeCell ref="D10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110"/>
  <sheetViews>
    <sheetView zoomScaleSheetLayoutView="100" zoomScalePageLayoutView="0" workbookViewId="0" topLeftCell="A43">
      <selection activeCell="O66" sqref="O66"/>
    </sheetView>
  </sheetViews>
  <sheetFormatPr defaultColWidth="9.00390625" defaultRowHeight="12.75"/>
  <cols>
    <col min="1" max="1" width="27.125" style="13" customWidth="1"/>
    <col min="2" max="2" width="4.875" style="2" customWidth="1"/>
    <col min="3" max="3" width="29.375" style="3" customWidth="1"/>
    <col min="4" max="4" width="7.375" style="4" bestFit="1" customWidth="1"/>
    <col min="5" max="5" width="1.625" style="4" bestFit="1" customWidth="1"/>
    <col min="6" max="6" width="7.375" style="4" bestFit="1" customWidth="1"/>
    <col min="7" max="7" width="13.75390625" style="51" customWidth="1"/>
    <col min="8" max="8" width="5.75390625" style="5" customWidth="1"/>
    <col min="9" max="16384" width="9.125" style="6" customWidth="1"/>
  </cols>
  <sheetData>
    <row r="5" spans="1:7" ht="15.75">
      <c r="A5" s="1"/>
      <c r="G5" s="50"/>
    </row>
    <row r="6" spans="1:8" ht="48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43" t="s">
        <v>22</v>
      </c>
      <c r="B7" s="443"/>
      <c r="C7" s="443"/>
      <c r="D7" s="443"/>
      <c r="E7" s="443"/>
      <c r="F7" s="443"/>
      <c r="G7" s="443"/>
      <c r="H7" s="443"/>
    </row>
    <row r="8" spans="1:8" ht="20.25">
      <c r="A8" s="443" t="s">
        <v>23</v>
      </c>
      <c r="B8" s="443"/>
      <c r="C8" s="443"/>
      <c r="D8" s="443"/>
      <c r="E8" s="443"/>
      <c r="F8" s="443"/>
      <c r="G8" s="443"/>
      <c r="H8" s="443"/>
    </row>
    <row r="9" spans="1:8" ht="15.75">
      <c r="A9" s="444" t="s">
        <v>955</v>
      </c>
      <c r="B9" s="444"/>
      <c r="C9" s="444"/>
      <c r="D9" s="444"/>
      <c r="E9" s="444"/>
      <c r="F9" s="444"/>
      <c r="G9" s="444"/>
      <c r="H9" s="444"/>
    </row>
    <row r="10" spans="1:8" s="26" customFormat="1" ht="27" customHeight="1">
      <c r="A10" s="441" t="s">
        <v>24</v>
      </c>
      <c r="B10" s="441" t="s">
        <v>25</v>
      </c>
      <c r="C10" s="445" t="s">
        <v>186</v>
      </c>
      <c r="D10" s="435" t="s">
        <v>26</v>
      </c>
      <c r="E10" s="436"/>
      <c r="F10" s="437"/>
      <c r="G10" s="441" t="s">
        <v>27</v>
      </c>
      <c r="H10" s="441" t="s">
        <v>28</v>
      </c>
    </row>
    <row r="11" spans="1:8" s="26" customFormat="1" ht="13.5" customHeight="1">
      <c r="A11" s="442"/>
      <c r="B11" s="442"/>
      <c r="C11" s="445"/>
      <c r="D11" s="438"/>
      <c r="E11" s="439"/>
      <c r="F11" s="440"/>
      <c r="G11" s="442"/>
      <c r="H11" s="442"/>
    </row>
    <row r="12" spans="1:8" s="26" customFormat="1" ht="13.5">
      <c r="A12" s="417" t="s">
        <v>30</v>
      </c>
      <c r="B12" s="418"/>
      <c r="C12" s="418"/>
      <c r="D12" s="419"/>
      <c r="E12" s="419"/>
      <c r="F12" s="419"/>
      <c r="G12" s="418"/>
      <c r="H12" s="420"/>
    </row>
    <row r="13" spans="1:8" ht="25.5">
      <c r="A13" s="7" t="s">
        <v>876</v>
      </c>
      <c r="B13" s="8">
        <v>6</v>
      </c>
      <c r="C13" s="46" t="s">
        <v>31</v>
      </c>
      <c r="D13" s="92">
        <v>8091</v>
      </c>
      <c r="E13" s="63" t="s">
        <v>916</v>
      </c>
      <c r="F13" s="86">
        <v>9747</v>
      </c>
      <c r="G13" s="47" t="s">
        <v>32</v>
      </c>
      <c r="H13" s="10">
        <v>128.3</v>
      </c>
    </row>
    <row r="14" spans="1:8" ht="25.5">
      <c r="A14" s="7" t="s">
        <v>877</v>
      </c>
      <c r="B14" s="8">
        <v>6</v>
      </c>
      <c r="C14" s="46" t="s">
        <v>33</v>
      </c>
      <c r="D14" s="93">
        <v>9848</v>
      </c>
      <c r="E14" s="57" t="s">
        <v>916</v>
      </c>
      <c r="F14" s="80">
        <v>10520</v>
      </c>
      <c r="G14" s="47" t="s">
        <v>34</v>
      </c>
      <c r="H14" s="10">
        <v>148.5</v>
      </c>
    </row>
    <row r="15" spans="1:8" ht="25.5">
      <c r="A15" s="7" t="s">
        <v>878</v>
      </c>
      <c r="B15" s="8">
        <v>4</v>
      </c>
      <c r="C15" s="46" t="s">
        <v>35</v>
      </c>
      <c r="D15" s="93"/>
      <c r="E15" s="57"/>
      <c r="F15" s="80">
        <v>10148</v>
      </c>
      <c r="G15" s="47" t="s">
        <v>36</v>
      </c>
      <c r="H15" s="10">
        <v>117.4</v>
      </c>
    </row>
    <row r="16" spans="1:8" ht="25.5">
      <c r="A16" s="7" t="s">
        <v>879</v>
      </c>
      <c r="B16" s="8">
        <v>6</v>
      </c>
      <c r="C16" s="46" t="s">
        <v>33</v>
      </c>
      <c r="D16" s="93"/>
      <c r="E16" s="57"/>
      <c r="F16" s="80">
        <v>13459</v>
      </c>
      <c r="G16" s="47" t="s">
        <v>37</v>
      </c>
      <c r="H16" s="10">
        <v>174</v>
      </c>
    </row>
    <row r="17" spans="1:8" ht="25.5">
      <c r="A17" s="7" t="s">
        <v>875</v>
      </c>
      <c r="B17" s="8">
        <v>12</v>
      </c>
      <c r="C17" s="46" t="s">
        <v>38</v>
      </c>
      <c r="D17" s="93">
        <v>17780</v>
      </c>
      <c r="E17" s="57" t="s">
        <v>916</v>
      </c>
      <c r="F17" s="80">
        <v>20379</v>
      </c>
      <c r="G17" s="47" t="s">
        <v>802</v>
      </c>
      <c r="H17" s="10">
        <v>280</v>
      </c>
    </row>
    <row r="18" spans="1:8" ht="25.5">
      <c r="A18" s="7" t="s">
        <v>880</v>
      </c>
      <c r="B18" s="8">
        <v>9</v>
      </c>
      <c r="C18" s="46" t="s">
        <v>39</v>
      </c>
      <c r="D18" s="93">
        <v>19488</v>
      </c>
      <c r="E18" s="57" t="s">
        <v>916</v>
      </c>
      <c r="F18" s="80">
        <v>21256</v>
      </c>
      <c r="G18" s="47" t="s">
        <v>803</v>
      </c>
      <c r="H18" s="10">
        <v>306.41</v>
      </c>
    </row>
    <row r="19" spans="1:8" ht="25.5">
      <c r="A19" s="7" t="s">
        <v>881</v>
      </c>
      <c r="B19" s="8">
        <v>14</v>
      </c>
      <c r="C19" s="46" t="s">
        <v>40</v>
      </c>
      <c r="D19" s="93">
        <v>19198</v>
      </c>
      <c r="E19" s="57" t="s">
        <v>916</v>
      </c>
      <c r="F19" s="80">
        <v>21219</v>
      </c>
      <c r="G19" s="47"/>
      <c r="H19" s="10"/>
    </row>
    <row r="20" spans="1:8" ht="13.5">
      <c r="A20" s="417" t="s">
        <v>41</v>
      </c>
      <c r="B20" s="418"/>
      <c r="C20" s="418"/>
      <c r="D20" s="426"/>
      <c r="E20" s="426"/>
      <c r="F20" s="426"/>
      <c r="G20" s="418"/>
      <c r="H20" s="420"/>
    </row>
    <row r="21" spans="1:8" ht="12.75">
      <c r="A21" s="7" t="s">
        <v>862</v>
      </c>
      <c r="B21" s="8">
        <v>1</v>
      </c>
      <c r="C21" s="8" t="s">
        <v>254</v>
      </c>
      <c r="D21" s="57"/>
      <c r="E21" s="57"/>
      <c r="F21" s="84">
        <v>10226</v>
      </c>
      <c r="G21" s="9" t="s">
        <v>42</v>
      </c>
      <c r="H21" s="10">
        <v>174</v>
      </c>
    </row>
    <row r="22" spans="1:8" ht="33.75">
      <c r="A22" s="7" t="s">
        <v>863</v>
      </c>
      <c r="B22" s="8">
        <v>6</v>
      </c>
      <c r="C22" s="8" t="s">
        <v>43</v>
      </c>
      <c r="D22" s="57"/>
      <c r="E22" s="57"/>
      <c r="F22" s="84">
        <v>14478</v>
      </c>
      <c r="G22" s="9" t="s">
        <v>44</v>
      </c>
      <c r="H22" s="10">
        <v>252.5</v>
      </c>
    </row>
    <row r="23" spans="1:8" ht="22.5">
      <c r="A23" s="7" t="s">
        <v>864</v>
      </c>
      <c r="B23" s="8">
        <v>5</v>
      </c>
      <c r="C23" s="8" t="s">
        <v>45</v>
      </c>
      <c r="D23" s="48"/>
      <c r="E23" s="48"/>
      <c r="F23" s="83">
        <v>15407</v>
      </c>
      <c r="G23" s="9" t="s">
        <v>46</v>
      </c>
      <c r="H23" s="10">
        <v>315.4</v>
      </c>
    </row>
    <row r="24" spans="1:8" ht="33.75">
      <c r="A24" s="7" t="s">
        <v>860</v>
      </c>
      <c r="B24" s="8">
        <v>6</v>
      </c>
      <c r="C24" s="8" t="s">
        <v>861</v>
      </c>
      <c r="D24" s="57"/>
      <c r="E24" s="57"/>
      <c r="F24" s="84">
        <v>25451</v>
      </c>
      <c r="G24" s="9" t="s">
        <v>808</v>
      </c>
      <c r="H24" s="10">
        <v>341.85</v>
      </c>
    </row>
    <row r="25" spans="1:8" ht="33.75">
      <c r="A25" s="7" t="s">
        <v>47</v>
      </c>
      <c r="B25" s="8">
        <v>6</v>
      </c>
      <c r="C25" s="8" t="s">
        <v>48</v>
      </c>
      <c r="D25" s="91">
        <v>21462</v>
      </c>
      <c r="E25" s="52" t="s">
        <v>916</v>
      </c>
      <c r="F25" s="91">
        <v>20916</v>
      </c>
      <c r="G25" s="9" t="s">
        <v>49</v>
      </c>
      <c r="H25" s="10" t="s">
        <v>50</v>
      </c>
    </row>
    <row r="26" spans="1:8" ht="33.75">
      <c r="A26" s="7" t="s">
        <v>51</v>
      </c>
      <c r="B26" s="8">
        <v>6</v>
      </c>
      <c r="C26" s="8" t="s">
        <v>52</v>
      </c>
      <c r="D26" s="85">
        <v>19240</v>
      </c>
      <c r="E26" s="58" t="s">
        <v>916</v>
      </c>
      <c r="F26" s="85">
        <v>18698</v>
      </c>
      <c r="G26" s="9" t="s">
        <v>53</v>
      </c>
      <c r="H26" s="10" t="s">
        <v>54</v>
      </c>
    </row>
    <row r="27" spans="1:8" ht="22.5">
      <c r="A27" s="7" t="s">
        <v>55</v>
      </c>
      <c r="B27" s="8">
        <v>5</v>
      </c>
      <c r="C27" s="8" t="s">
        <v>56</v>
      </c>
      <c r="D27" s="91">
        <v>18272</v>
      </c>
      <c r="E27" s="52" t="s">
        <v>916</v>
      </c>
      <c r="F27" s="91">
        <v>17729</v>
      </c>
      <c r="G27" s="9" t="s">
        <v>57</v>
      </c>
      <c r="H27" s="10" t="s">
        <v>58</v>
      </c>
    </row>
    <row r="28" spans="1:8" ht="25.5">
      <c r="A28" s="7" t="s">
        <v>59</v>
      </c>
      <c r="B28" s="8">
        <v>5</v>
      </c>
      <c r="C28" s="8" t="s">
        <v>60</v>
      </c>
      <c r="D28" s="85">
        <v>16115</v>
      </c>
      <c r="E28" s="58" t="s">
        <v>916</v>
      </c>
      <c r="F28" s="85">
        <v>15572</v>
      </c>
      <c r="G28" s="9" t="s">
        <v>61</v>
      </c>
      <c r="H28" s="10" t="s">
        <v>62</v>
      </c>
    </row>
    <row r="29" spans="1:8" ht="25.5">
      <c r="A29" s="7" t="s">
        <v>63</v>
      </c>
      <c r="B29" s="8">
        <v>5</v>
      </c>
      <c r="C29" s="8" t="s">
        <v>64</v>
      </c>
      <c r="D29" s="91">
        <v>18558</v>
      </c>
      <c r="E29" s="52" t="s">
        <v>916</v>
      </c>
      <c r="F29" s="91">
        <v>18015</v>
      </c>
      <c r="G29" s="9" t="s">
        <v>65</v>
      </c>
      <c r="H29" s="10" t="s">
        <v>66</v>
      </c>
    </row>
    <row r="30" spans="1:8" ht="25.5">
      <c r="A30" s="7" t="s">
        <v>67</v>
      </c>
      <c r="B30" s="8">
        <v>5</v>
      </c>
      <c r="C30" s="8" t="s">
        <v>68</v>
      </c>
      <c r="D30" s="85">
        <v>16402</v>
      </c>
      <c r="E30" s="58" t="s">
        <v>916</v>
      </c>
      <c r="F30" s="85">
        <v>15859</v>
      </c>
      <c r="G30" s="9" t="s">
        <v>65</v>
      </c>
      <c r="H30" s="10" t="s">
        <v>69</v>
      </c>
    </row>
    <row r="31" spans="1:8" ht="25.5">
      <c r="A31" s="7" t="s">
        <v>70</v>
      </c>
      <c r="B31" s="8">
        <v>6</v>
      </c>
      <c r="C31" s="8" t="s">
        <v>71</v>
      </c>
      <c r="D31" s="91">
        <v>17908</v>
      </c>
      <c r="E31" s="52" t="s">
        <v>916</v>
      </c>
      <c r="F31" s="91">
        <v>17513</v>
      </c>
      <c r="G31" s="9" t="s">
        <v>72</v>
      </c>
      <c r="H31" s="10" t="s">
        <v>73</v>
      </c>
    </row>
    <row r="32" spans="1:8" ht="25.5">
      <c r="A32" s="7" t="s">
        <v>74</v>
      </c>
      <c r="B32" s="8">
        <v>6</v>
      </c>
      <c r="C32" s="8" t="s">
        <v>75</v>
      </c>
      <c r="D32" s="85">
        <v>15855</v>
      </c>
      <c r="E32" s="58" t="s">
        <v>916</v>
      </c>
      <c r="F32" s="85">
        <v>15312</v>
      </c>
      <c r="G32" s="9" t="s">
        <v>72</v>
      </c>
      <c r="H32" s="10" t="s">
        <v>76</v>
      </c>
    </row>
    <row r="33" spans="1:8" ht="25.5">
      <c r="A33" s="7" t="s">
        <v>77</v>
      </c>
      <c r="B33" s="33">
        <v>6</v>
      </c>
      <c r="C33" s="8" t="s">
        <v>944</v>
      </c>
      <c r="D33" s="91">
        <v>19930</v>
      </c>
      <c r="E33" s="52" t="s">
        <v>916</v>
      </c>
      <c r="F33" s="91">
        <v>19265</v>
      </c>
      <c r="G33" s="9" t="s">
        <v>79</v>
      </c>
      <c r="H33" s="10" t="s">
        <v>80</v>
      </c>
    </row>
    <row r="34" spans="1:8" ht="33.75">
      <c r="A34" s="7" t="s">
        <v>81</v>
      </c>
      <c r="B34" s="33">
        <v>5</v>
      </c>
      <c r="C34" s="8" t="s">
        <v>82</v>
      </c>
      <c r="D34" s="85">
        <v>22607</v>
      </c>
      <c r="E34" s="58" t="s">
        <v>916</v>
      </c>
      <c r="F34" s="85">
        <v>22109</v>
      </c>
      <c r="G34" s="9" t="s">
        <v>83</v>
      </c>
      <c r="H34" s="10" t="s">
        <v>84</v>
      </c>
    </row>
    <row r="35" spans="1:8" ht="25.5">
      <c r="A35" s="7" t="s">
        <v>85</v>
      </c>
      <c r="B35" s="33">
        <v>5</v>
      </c>
      <c r="C35" s="8" t="s">
        <v>86</v>
      </c>
      <c r="D35" s="91">
        <v>21293</v>
      </c>
      <c r="E35" s="52" t="s">
        <v>916</v>
      </c>
      <c r="F35" s="91">
        <v>20862</v>
      </c>
      <c r="G35" s="9" t="s">
        <v>87</v>
      </c>
      <c r="H35" s="10" t="s">
        <v>88</v>
      </c>
    </row>
    <row r="36" spans="1:8" ht="45">
      <c r="A36" s="7" t="s">
        <v>307</v>
      </c>
      <c r="B36" s="33">
        <v>9</v>
      </c>
      <c r="C36" s="8" t="s">
        <v>308</v>
      </c>
      <c r="D36" s="85">
        <v>39731</v>
      </c>
      <c r="E36" s="58" t="s">
        <v>916</v>
      </c>
      <c r="F36" s="85">
        <v>39295</v>
      </c>
      <c r="G36" s="9" t="s">
        <v>804</v>
      </c>
      <c r="H36" s="65" t="s">
        <v>391</v>
      </c>
    </row>
    <row r="37" spans="1:8" ht="22.5">
      <c r="A37" s="7" t="s">
        <v>309</v>
      </c>
      <c r="B37" s="33">
        <v>5</v>
      </c>
      <c r="C37" s="8" t="s">
        <v>310</v>
      </c>
      <c r="D37" s="91">
        <v>26735</v>
      </c>
      <c r="E37" s="52" t="s">
        <v>916</v>
      </c>
      <c r="F37" s="91">
        <v>26274</v>
      </c>
      <c r="G37" s="9" t="s">
        <v>805</v>
      </c>
      <c r="H37" s="10" t="s">
        <v>392</v>
      </c>
    </row>
    <row r="38" spans="1:8" ht="12.75">
      <c r="A38" s="7" t="s">
        <v>91</v>
      </c>
      <c r="B38" s="8">
        <v>1</v>
      </c>
      <c r="C38" s="8" t="s">
        <v>451</v>
      </c>
      <c r="D38" s="57"/>
      <c r="E38" s="57"/>
      <c r="F38" s="84">
        <v>4386</v>
      </c>
      <c r="G38" s="9" t="s">
        <v>90</v>
      </c>
      <c r="H38" s="10">
        <v>69.2</v>
      </c>
    </row>
    <row r="39" spans="1:8" ht="12.75">
      <c r="A39" s="7" t="s">
        <v>89</v>
      </c>
      <c r="B39" s="8">
        <v>1</v>
      </c>
      <c r="C39" s="8" t="s">
        <v>452</v>
      </c>
      <c r="D39" s="48"/>
      <c r="E39" s="48"/>
      <c r="F39" s="83">
        <v>3845</v>
      </c>
      <c r="G39" s="9" t="s">
        <v>90</v>
      </c>
      <c r="H39" s="10">
        <v>74.6</v>
      </c>
    </row>
    <row r="40" spans="1:8" ht="12.75">
      <c r="A40" s="7" t="s">
        <v>92</v>
      </c>
      <c r="B40" s="8">
        <v>1</v>
      </c>
      <c r="C40" s="8" t="s">
        <v>449</v>
      </c>
      <c r="D40" s="57"/>
      <c r="E40" s="57"/>
      <c r="F40" s="84">
        <v>3449</v>
      </c>
      <c r="G40" s="9" t="s">
        <v>90</v>
      </c>
      <c r="H40" s="10">
        <v>62.3</v>
      </c>
    </row>
    <row r="41" spans="1:8" ht="12.75">
      <c r="A41" s="7" t="s">
        <v>93</v>
      </c>
      <c r="B41" s="8">
        <v>1</v>
      </c>
      <c r="C41" s="8" t="s">
        <v>450</v>
      </c>
      <c r="D41" s="48"/>
      <c r="E41" s="48"/>
      <c r="F41" s="83">
        <v>2464</v>
      </c>
      <c r="G41" s="9" t="s">
        <v>90</v>
      </c>
      <c r="H41" s="10">
        <v>46</v>
      </c>
    </row>
    <row r="42" spans="1:8" ht="25.5">
      <c r="A42" s="7" t="s">
        <v>858</v>
      </c>
      <c r="B42" s="8">
        <v>1</v>
      </c>
      <c r="C42" s="8" t="s">
        <v>94</v>
      </c>
      <c r="D42" s="57"/>
      <c r="E42" s="57"/>
      <c r="F42" s="84">
        <v>9517</v>
      </c>
      <c r="G42" s="9" t="s">
        <v>807</v>
      </c>
      <c r="H42" s="10">
        <v>134</v>
      </c>
    </row>
    <row r="43" spans="1:8" ht="12.75">
      <c r="A43" s="7" t="s">
        <v>95</v>
      </c>
      <c r="B43" s="8">
        <v>1</v>
      </c>
      <c r="C43" s="8" t="s">
        <v>426</v>
      </c>
      <c r="D43" s="48"/>
      <c r="E43" s="48"/>
      <c r="F43" s="83">
        <v>5478</v>
      </c>
      <c r="G43" s="9" t="s">
        <v>96</v>
      </c>
      <c r="H43" s="10">
        <v>89</v>
      </c>
    </row>
    <row r="44" spans="1:8" ht="12.75">
      <c r="A44" s="7" t="s">
        <v>97</v>
      </c>
      <c r="B44" s="8">
        <v>1</v>
      </c>
      <c r="C44" s="8" t="s">
        <v>453</v>
      </c>
      <c r="D44" s="57"/>
      <c r="E44" s="57"/>
      <c r="F44" s="84">
        <v>7711</v>
      </c>
      <c r="G44" s="9" t="s">
        <v>98</v>
      </c>
      <c r="H44" s="10">
        <v>135</v>
      </c>
    </row>
    <row r="45" spans="1:8" ht="12.75">
      <c r="A45" s="7" t="s">
        <v>99</v>
      </c>
      <c r="B45" s="8">
        <v>1</v>
      </c>
      <c r="C45" s="8" t="s">
        <v>453</v>
      </c>
      <c r="D45" s="48"/>
      <c r="E45" s="48"/>
      <c r="F45" s="83">
        <v>9867</v>
      </c>
      <c r="G45" s="9" t="s">
        <v>98</v>
      </c>
      <c r="H45" s="10">
        <v>185</v>
      </c>
    </row>
    <row r="46" spans="1:8" ht="12.75">
      <c r="A46" s="7" t="s">
        <v>100</v>
      </c>
      <c r="B46" s="8">
        <v>1</v>
      </c>
      <c r="C46" s="8" t="s">
        <v>454</v>
      </c>
      <c r="D46" s="57"/>
      <c r="E46" s="57"/>
      <c r="F46" s="84">
        <v>594</v>
      </c>
      <c r="G46" s="9" t="s">
        <v>102</v>
      </c>
      <c r="H46" s="10">
        <v>10.4</v>
      </c>
    </row>
    <row r="47" spans="1:8" ht="12.75">
      <c r="A47" s="22" t="s">
        <v>103</v>
      </c>
      <c r="B47" s="8">
        <v>1</v>
      </c>
      <c r="C47" s="8" t="s">
        <v>455</v>
      </c>
      <c r="D47" s="48"/>
      <c r="E47" s="48"/>
      <c r="F47" s="83">
        <v>3282</v>
      </c>
      <c r="G47" s="9" t="s">
        <v>105</v>
      </c>
      <c r="H47" s="10">
        <v>58.6</v>
      </c>
    </row>
    <row r="48" spans="1:8" ht="12.75">
      <c r="A48" s="22" t="s">
        <v>634</v>
      </c>
      <c r="B48" s="8">
        <v>1</v>
      </c>
      <c r="C48" s="34" t="s">
        <v>635</v>
      </c>
      <c r="D48" s="57"/>
      <c r="E48" s="57"/>
      <c r="F48" s="84">
        <v>1773</v>
      </c>
      <c r="G48" s="9" t="s">
        <v>102</v>
      </c>
      <c r="H48" s="10">
        <v>26.34</v>
      </c>
    </row>
    <row r="49" spans="1:8" ht="12.75">
      <c r="A49" s="22" t="s">
        <v>636</v>
      </c>
      <c r="B49" s="8">
        <v>1</v>
      </c>
      <c r="C49" s="34" t="s">
        <v>637</v>
      </c>
      <c r="D49" s="48"/>
      <c r="E49" s="48"/>
      <c r="F49" s="83">
        <v>2374</v>
      </c>
      <c r="G49" s="9" t="s">
        <v>102</v>
      </c>
      <c r="H49" s="10">
        <v>34.2</v>
      </c>
    </row>
    <row r="50" spans="1:8" ht="12.75">
      <c r="A50" s="22" t="s">
        <v>638</v>
      </c>
      <c r="B50" s="8">
        <v>1</v>
      </c>
      <c r="C50" s="34" t="s">
        <v>639</v>
      </c>
      <c r="D50" s="57"/>
      <c r="E50" s="57"/>
      <c r="F50" s="84">
        <v>2918</v>
      </c>
      <c r="G50" s="9" t="s">
        <v>102</v>
      </c>
      <c r="H50" s="10">
        <v>41.6</v>
      </c>
    </row>
    <row r="51" spans="1:8" ht="12.75">
      <c r="A51" s="53" t="s">
        <v>640</v>
      </c>
      <c r="B51" s="54">
        <v>1</v>
      </c>
      <c r="C51" s="34" t="s">
        <v>641</v>
      </c>
      <c r="D51" s="48"/>
      <c r="E51" s="48"/>
      <c r="F51" s="83">
        <v>3482</v>
      </c>
      <c r="G51" s="9" t="s">
        <v>102</v>
      </c>
      <c r="H51" s="56">
        <v>49.4</v>
      </c>
    </row>
    <row r="52" spans="1:8" ht="13.5">
      <c r="A52" s="417" t="s">
        <v>106</v>
      </c>
      <c r="B52" s="418"/>
      <c r="C52" s="418"/>
      <c r="D52" s="419"/>
      <c r="E52" s="419"/>
      <c r="F52" s="419"/>
      <c r="G52" s="418"/>
      <c r="H52" s="420"/>
    </row>
    <row r="53" spans="1:8" ht="25.5">
      <c r="A53" s="7" t="s">
        <v>823</v>
      </c>
      <c r="B53" s="8">
        <v>3</v>
      </c>
      <c r="C53" s="8" t="s">
        <v>456</v>
      </c>
      <c r="D53" s="49"/>
      <c r="E53" s="57"/>
      <c r="F53" s="80">
        <v>10002</v>
      </c>
      <c r="G53" s="9" t="s">
        <v>107</v>
      </c>
      <c r="H53" s="10">
        <v>212</v>
      </c>
    </row>
    <row r="54" spans="1:8" ht="25.5">
      <c r="A54" s="7" t="s">
        <v>824</v>
      </c>
      <c r="B54" s="8">
        <v>3</v>
      </c>
      <c r="C54" s="8" t="s">
        <v>456</v>
      </c>
      <c r="D54" s="48"/>
      <c r="E54" s="48"/>
      <c r="F54" s="83">
        <v>12329</v>
      </c>
      <c r="G54" s="9" t="s">
        <v>108</v>
      </c>
      <c r="H54" s="10">
        <v>231.4</v>
      </c>
    </row>
    <row r="55" spans="1:8" ht="12.75">
      <c r="A55" s="7" t="s">
        <v>109</v>
      </c>
      <c r="B55" s="8">
        <v>1</v>
      </c>
      <c r="C55" s="8" t="s">
        <v>902</v>
      </c>
      <c r="D55" s="49"/>
      <c r="E55" s="57"/>
      <c r="F55" s="80">
        <v>1265</v>
      </c>
      <c r="G55" s="9" t="s">
        <v>110</v>
      </c>
      <c r="H55" s="10">
        <v>8.3</v>
      </c>
    </row>
    <row r="56" spans="1:8" ht="12.75">
      <c r="A56" s="7" t="s">
        <v>111</v>
      </c>
      <c r="B56" s="8">
        <v>1</v>
      </c>
      <c r="C56" s="8" t="s">
        <v>457</v>
      </c>
      <c r="D56" s="48"/>
      <c r="E56" s="48"/>
      <c r="F56" s="83">
        <v>1406</v>
      </c>
      <c r="G56" s="9" t="s">
        <v>110</v>
      </c>
      <c r="H56" s="10">
        <v>10.12</v>
      </c>
    </row>
    <row r="57" spans="1:8" ht="12.75">
      <c r="A57" s="7" t="s">
        <v>112</v>
      </c>
      <c r="B57" s="8">
        <v>1</v>
      </c>
      <c r="C57" s="8" t="s">
        <v>394</v>
      </c>
      <c r="D57" s="49"/>
      <c r="E57" s="57"/>
      <c r="F57" s="80">
        <v>2940</v>
      </c>
      <c r="G57" s="9" t="s">
        <v>113</v>
      </c>
      <c r="H57" s="10">
        <v>37</v>
      </c>
    </row>
    <row r="58" spans="1:8" ht="12.75">
      <c r="A58" s="7" t="s">
        <v>114</v>
      </c>
      <c r="B58" s="8">
        <v>1</v>
      </c>
      <c r="C58" s="8" t="s">
        <v>395</v>
      </c>
      <c r="D58" s="48"/>
      <c r="E58" s="48"/>
      <c r="F58" s="83">
        <v>3018</v>
      </c>
      <c r="G58" s="9" t="s">
        <v>115</v>
      </c>
      <c r="H58" s="10">
        <v>32.35</v>
      </c>
    </row>
    <row r="59" spans="1:8" ht="12.75">
      <c r="A59" s="7" t="s">
        <v>116</v>
      </c>
      <c r="B59" s="8">
        <v>1</v>
      </c>
      <c r="C59" s="8" t="s">
        <v>458</v>
      </c>
      <c r="D59" s="49"/>
      <c r="E59" s="57"/>
      <c r="F59" s="80">
        <v>1769</v>
      </c>
      <c r="G59" s="9" t="s">
        <v>102</v>
      </c>
      <c r="H59" s="10">
        <v>12.19</v>
      </c>
    </row>
    <row r="60" spans="1:8" ht="12.75">
      <c r="A60" s="7" t="s">
        <v>117</v>
      </c>
      <c r="B60" s="8">
        <v>1</v>
      </c>
      <c r="C60" s="8" t="s">
        <v>459</v>
      </c>
      <c r="D60" s="48"/>
      <c r="E60" s="48"/>
      <c r="F60" s="83">
        <v>2021</v>
      </c>
      <c r="G60" s="9" t="s">
        <v>102</v>
      </c>
      <c r="H60" s="10">
        <v>15.19</v>
      </c>
    </row>
    <row r="61" spans="1:8" ht="12.75">
      <c r="A61" s="7" t="s">
        <v>899</v>
      </c>
      <c r="B61" s="8">
        <v>1</v>
      </c>
      <c r="C61" s="8" t="s">
        <v>118</v>
      </c>
      <c r="D61" s="49"/>
      <c r="E61" s="57"/>
      <c r="F61" s="80">
        <v>2295</v>
      </c>
      <c r="G61" s="9" t="s">
        <v>119</v>
      </c>
      <c r="H61" s="10">
        <v>20.4</v>
      </c>
    </row>
    <row r="62" spans="1:8" ht="12.75">
      <c r="A62" s="7" t="s">
        <v>898</v>
      </c>
      <c r="B62" s="8">
        <v>1</v>
      </c>
      <c r="C62" s="8" t="s">
        <v>120</v>
      </c>
      <c r="D62" s="48"/>
      <c r="E62" s="48"/>
      <c r="F62" s="83">
        <v>1799</v>
      </c>
      <c r="G62" s="9" t="s">
        <v>102</v>
      </c>
      <c r="H62" s="10">
        <v>18</v>
      </c>
    </row>
    <row r="63" spans="1:8" ht="12.75">
      <c r="A63" s="7" t="s">
        <v>897</v>
      </c>
      <c r="B63" s="8">
        <v>1</v>
      </c>
      <c r="C63" s="8" t="s">
        <v>121</v>
      </c>
      <c r="D63" s="49"/>
      <c r="E63" s="57"/>
      <c r="F63" s="80">
        <v>1706</v>
      </c>
      <c r="G63" s="9" t="s">
        <v>102</v>
      </c>
      <c r="H63" s="10">
        <v>14.4</v>
      </c>
    </row>
    <row r="64" spans="1:8" ht="12.75">
      <c r="A64" s="7" t="s">
        <v>896</v>
      </c>
      <c r="B64" s="8">
        <v>1</v>
      </c>
      <c r="C64" s="8" t="s">
        <v>239</v>
      </c>
      <c r="D64" s="48"/>
      <c r="E64" s="48"/>
      <c r="F64" s="83">
        <v>3229</v>
      </c>
      <c r="G64" s="9" t="s">
        <v>102</v>
      </c>
      <c r="H64" s="10">
        <v>14.2</v>
      </c>
    </row>
    <row r="65" spans="1:8" ht="25.5">
      <c r="A65" s="7" t="s">
        <v>900</v>
      </c>
      <c r="B65" s="8">
        <v>5</v>
      </c>
      <c r="C65" s="8" t="s">
        <v>122</v>
      </c>
      <c r="D65" s="49"/>
      <c r="E65" s="57"/>
      <c r="F65" s="80">
        <v>3480</v>
      </c>
      <c r="G65" s="9" t="s">
        <v>230</v>
      </c>
      <c r="H65" s="10">
        <v>42.3</v>
      </c>
    </row>
    <row r="66" spans="1:8" ht="12.75">
      <c r="A66" s="7" t="s">
        <v>123</v>
      </c>
      <c r="B66" s="8">
        <v>1</v>
      </c>
      <c r="C66" s="8" t="s">
        <v>460</v>
      </c>
      <c r="D66" s="48"/>
      <c r="E66" s="48"/>
      <c r="F66" s="83">
        <v>1997</v>
      </c>
      <c r="G66" s="9" t="s">
        <v>102</v>
      </c>
      <c r="H66" s="10">
        <v>24.5</v>
      </c>
    </row>
    <row r="67" spans="1:8" ht="12" customHeight="1">
      <c r="A67" s="7" t="s">
        <v>124</v>
      </c>
      <c r="B67" s="8">
        <v>1</v>
      </c>
      <c r="C67" s="8" t="s">
        <v>125</v>
      </c>
      <c r="D67" s="49"/>
      <c r="E67" s="57"/>
      <c r="F67" s="80">
        <v>2219</v>
      </c>
      <c r="G67" s="9" t="s">
        <v>119</v>
      </c>
      <c r="H67" s="10">
        <v>18</v>
      </c>
    </row>
    <row r="68" spans="1:8" ht="12.75">
      <c r="A68" s="7" t="s">
        <v>825</v>
      </c>
      <c r="B68" s="8">
        <v>1</v>
      </c>
      <c r="C68" s="8" t="s">
        <v>461</v>
      </c>
      <c r="D68" s="48"/>
      <c r="E68" s="48"/>
      <c r="F68" s="83">
        <v>5720</v>
      </c>
      <c r="G68" s="9" t="s">
        <v>126</v>
      </c>
      <c r="H68" s="10">
        <v>112</v>
      </c>
    </row>
    <row r="69" spans="1:8" ht="12.75">
      <c r="A69" s="7" t="s">
        <v>826</v>
      </c>
      <c r="B69" s="8">
        <v>1</v>
      </c>
      <c r="C69" s="8" t="s">
        <v>741</v>
      </c>
      <c r="D69" s="49"/>
      <c r="E69" s="57"/>
      <c r="F69" s="80">
        <v>7645</v>
      </c>
      <c r="G69" s="9" t="s">
        <v>126</v>
      </c>
      <c r="H69" s="10">
        <v>125</v>
      </c>
    </row>
    <row r="70" spans="1:8" ht="12.75">
      <c r="A70" s="7" t="s">
        <v>386</v>
      </c>
      <c r="B70" s="8">
        <v>1</v>
      </c>
      <c r="C70" s="8" t="s">
        <v>742</v>
      </c>
      <c r="D70" s="48"/>
      <c r="E70" s="48"/>
      <c r="F70" s="83">
        <v>4155</v>
      </c>
      <c r="G70" s="9" t="s">
        <v>146</v>
      </c>
      <c r="H70" s="10">
        <v>59.55</v>
      </c>
    </row>
    <row r="71" spans="1:8" ht="25.5">
      <c r="A71" s="7" t="s">
        <v>819</v>
      </c>
      <c r="B71" s="8">
        <v>4</v>
      </c>
      <c r="C71" s="8" t="s">
        <v>127</v>
      </c>
      <c r="D71" s="49"/>
      <c r="E71" s="57"/>
      <c r="F71" s="80">
        <v>10726</v>
      </c>
      <c r="G71" s="9" t="s">
        <v>255</v>
      </c>
      <c r="H71" s="10">
        <v>210.65</v>
      </c>
    </row>
    <row r="72" spans="1:8" ht="38.25">
      <c r="A72" s="7" t="s">
        <v>820</v>
      </c>
      <c r="B72" s="8">
        <v>4</v>
      </c>
      <c r="C72" s="8" t="s">
        <v>127</v>
      </c>
      <c r="D72" s="48"/>
      <c r="E72" s="48"/>
      <c r="F72" s="83">
        <v>10481</v>
      </c>
      <c r="G72" s="9" t="s">
        <v>255</v>
      </c>
      <c r="H72" s="10">
        <v>211.08</v>
      </c>
    </row>
    <row r="73" spans="1:8" ht="38.25">
      <c r="A73" s="7" t="s">
        <v>821</v>
      </c>
      <c r="B73" s="8"/>
      <c r="C73" s="8" t="s">
        <v>127</v>
      </c>
      <c r="D73" s="49"/>
      <c r="E73" s="57"/>
      <c r="F73" s="80">
        <v>9535</v>
      </c>
      <c r="G73" s="9" t="s">
        <v>255</v>
      </c>
      <c r="H73" s="10">
        <v>208.41</v>
      </c>
    </row>
    <row r="74" spans="1:8" ht="25.5">
      <c r="A74" s="59" t="s">
        <v>822</v>
      </c>
      <c r="B74" s="54">
        <v>6</v>
      </c>
      <c r="C74" s="54" t="s">
        <v>128</v>
      </c>
      <c r="D74" s="48"/>
      <c r="E74" s="48"/>
      <c r="F74" s="83">
        <v>25694</v>
      </c>
      <c r="G74" s="60" t="s">
        <v>809</v>
      </c>
      <c r="H74" s="56">
        <v>401.26</v>
      </c>
    </row>
    <row r="75" spans="1:8" ht="13.5">
      <c r="A75" s="427" t="s">
        <v>129</v>
      </c>
      <c r="B75" s="428"/>
      <c r="C75" s="428"/>
      <c r="D75" s="429"/>
      <c r="E75" s="429"/>
      <c r="F75" s="429"/>
      <c r="G75" s="428"/>
      <c r="H75" s="430"/>
    </row>
    <row r="76" spans="1:8" ht="12.75">
      <c r="A76" s="7" t="s">
        <v>130</v>
      </c>
      <c r="B76" s="9">
        <v>1</v>
      </c>
      <c r="C76" s="11" t="s">
        <v>743</v>
      </c>
      <c r="D76" s="49"/>
      <c r="E76" s="57"/>
      <c r="F76" s="88">
        <v>2195</v>
      </c>
      <c r="G76" s="35" t="s">
        <v>131</v>
      </c>
      <c r="H76" s="36">
        <v>24</v>
      </c>
    </row>
    <row r="77" spans="1:8" ht="12.75">
      <c r="A77" s="7" t="s">
        <v>132</v>
      </c>
      <c r="B77" s="9">
        <v>1</v>
      </c>
      <c r="C77" s="11" t="s">
        <v>133</v>
      </c>
      <c r="D77" s="48"/>
      <c r="E77" s="48"/>
      <c r="F77" s="89">
        <v>1738</v>
      </c>
      <c r="G77" s="35" t="s">
        <v>102</v>
      </c>
      <c r="H77" s="36">
        <v>21.7</v>
      </c>
    </row>
    <row r="78" spans="1:8" ht="12.75">
      <c r="A78" s="7" t="s">
        <v>134</v>
      </c>
      <c r="B78" s="9">
        <v>1</v>
      </c>
      <c r="C78" s="11" t="s">
        <v>390</v>
      </c>
      <c r="D78" s="49"/>
      <c r="E78" s="57"/>
      <c r="F78" s="88">
        <v>1326</v>
      </c>
      <c r="G78" s="35" t="s">
        <v>102</v>
      </c>
      <c r="H78" s="36">
        <v>21.1</v>
      </c>
    </row>
    <row r="79" spans="1:8" ht="12.75">
      <c r="A79" s="7" t="s">
        <v>135</v>
      </c>
      <c r="B79" s="9">
        <v>1</v>
      </c>
      <c r="C79" s="11" t="s">
        <v>136</v>
      </c>
      <c r="D79" s="48"/>
      <c r="E79" s="48"/>
      <c r="F79" s="89">
        <v>2002</v>
      </c>
      <c r="G79" s="35" t="s">
        <v>102</v>
      </c>
      <c r="H79" s="36">
        <v>22.6</v>
      </c>
    </row>
    <row r="80" spans="1:8" ht="12.75">
      <c r="A80" s="7" t="s">
        <v>137</v>
      </c>
      <c r="B80" s="9">
        <v>1</v>
      </c>
      <c r="C80" s="11" t="s">
        <v>744</v>
      </c>
      <c r="D80" s="49"/>
      <c r="E80" s="57"/>
      <c r="F80" s="88">
        <v>2464</v>
      </c>
      <c r="G80" s="35" t="s">
        <v>102</v>
      </c>
      <c r="H80" s="36">
        <v>24.5</v>
      </c>
    </row>
    <row r="81" spans="1:8" ht="12.75">
      <c r="A81" s="7" t="s">
        <v>138</v>
      </c>
      <c r="B81" s="9">
        <v>1</v>
      </c>
      <c r="C81" s="11" t="s">
        <v>745</v>
      </c>
      <c r="D81" s="48"/>
      <c r="E81" s="48"/>
      <c r="F81" s="89">
        <v>3339</v>
      </c>
      <c r="G81" s="35" t="s">
        <v>139</v>
      </c>
      <c r="H81" s="36">
        <v>47</v>
      </c>
    </row>
    <row r="82" spans="1:8" ht="12.75">
      <c r="A82" s="7" t="s">
        <v>140</v>
      </c>
      <c r="B82" s="9">
        <v>1</v>
      </c>
      <c r="C82" s="11" t="s">
        <v>746</v>
      </c>
      <c r="D82" s="49"/>
      <c r="E82" s="57"/>
      <c r="F82" s="88">
        <v>869</v>
      </c>
      <c r="G82" s="35" t="s">
        <v>102</v>
      </c>
      <c r="H82" s="36">
        <v>13.45</v>
      </c>
    </row>
    <row r="83" spans="1:8" ht="12.75">
      <c r="A83" s="7" t="s">
        <v>747</v>
      </c>
      <c r="B83" s="9">
        <v>1</v>
      </c>
      <c r="C83" s="11" t="s">
        <v>141</v>
      </c>
      <c r="D83" s="48"/>
      <c r="E83" s="48"/>
      <c r="F83" s="89">
        <v>1034</v>
      </c>
      <c r="G83" s="35" t="s">
        <v>102</v>
      </c>
      <c r="H83" s="36">
        <v>13.4</v>
      </c>
    </row>
    <row r="84" spans="1:8" ht="12.75">
      <c r="A84" s="7" t="s">
        <v>142</v>
      </c>
      <c r="B84" s="9">
        <v>1</v>
      </c>
      <c r="C84" s="11" t="s">
        <v>389</v>
      </c>
      <c r="D84" s="49"/>
      <c r="E84" s="57"/>
      <c r="F84" s="88">
        <v>1288</v>
      </c>
      <c r="G84" s="35" t="s">
        <v>102</v>
      </c>
      <c r="H84" s="36">
        <v>18.5</v>
      </c>
    </row>
    <row r="85" spans="1:8" ht="12.75">
      <c r="A85" s="7" t="s">
        <v>143</v>
      </c>
      <c r="B85" s="9">
        <v>1</v>
      </c>
      <c r="C85" s="11" t="s">
        <v>748</v>
      </c>
      <c r="D85" s="48"/>
      <c r="E85" s="48"/>
      <c r="F85" s="89">
        <v>2019</v>
      </c>
      <c r="G85" s="35" t="s">
        <v>102</v>
      </c>
      <c r="H85" s="36">
        <v>28</v>
      </c>
    </row>
    <row r="86" spans="1:8" ht="12.75">
      <c r="A86" s="37" t="s">
        <v>144</v>
      </c>
      <c r="B86" s="35">
        <v>1</v>
      </c>
      <c r="C86" s="8" t="s">
        <v>145</v>
      </c>
      <c r="D86" s="62"/>
      <c r="E86" s="64"/>
      <c r="F86" s="90">
        <v>4285</v>
      </c>
      <c r="G86" s="9" t="s">
        <v>146</v>
      </c>
      <c r="H86" s="36">
        <v>58.9</v>
      </c>
    </row>
    <row r="87" spans="1:8" ht="13.5">
      <c r="A87" s="431" t="s">
        <v>147</v>
      </c>
      <c r="B87" s="432"/>
      <c r="C87" s="432"/>
      <c r="D87" s="433"/>
      <c r="E87" s="433"/>
      <c r="F87" s="433"/>
      <c r="G87" s="432"/>
      <c r="H87" s="434"/>
    </row>
    <row r="88" spans="1:8" ht="12.75">
      <c r="A88" s="38" t="s">
        <v>148</v>
      </c>
      <c r="B88" s="11">
        <v>1</v>
      </c>
      <c r="C88" s="46" t="s">
        <v>749</v>
      </c>
      <c r="D88" s="62"/>
      <c r="E88" s="64"/>
      <c r="F88" s="90">
        <v>1297</v>
      </c>
      <c r="G88" s="47" t="s">
        <v>149</v>
      </c>
      <c r="H88" s="36">
        <v>19.3</v>
      </c>
    </row>
    <row r="89" spans="1:8" ht="12.75">
      <c r="A89" s="38" t="s">
        <v>150</v>
      </c>
      <c r="B89" s="11">
        <v>1</v>
      </c>
      <c r="C89" s="46" t="s">
        <v>750</v>
      </c>
      <c r="D89" s="62"/>
      <c r="E89" s="64"/>
      <c r="F89" s="90">
        <v>1122</v>
      </c>
      <c r="G89" s="47" t="s">
        <v>149</v>
      </c>
      <c r="H89" s="36">
        <v>13.5</v>
      </c>
    </row>
    <row r="90" spans="1:8" ht="12.75">
      <c r="A90" s="421" t="s">
        <v>151</v>
      </c>
      <c r="B90" s="422"/>
      <c r="C90" s="422"/>
      <c r="D90" s="423"/>
      <c r="E90" s="423"/>
      <c r="F90" s="423"/>
      <c r="G90" s="424"/>
      <c r="H90" s="425"/>
    </row>
    <row r="91" spans="1:8" ht="12.75">
      <c r="A91" s="66" t="s">
        <v>383</v>
      </c>
      <c r="B91" s="11">
        <v>1</v>
      </c>
      <c r="C91" s="8" t="s">
        <v>152</v>
      </c>
      <c r="D91" s="64"/>
      <c r="E91" s="64"/>
      <c r="F91" s="90">
        <v>3951</v>
      </c>
      <c r="G91" s="9" t="s">
        <v>105</v>
      </c>
      <c r="H91" s="36">
        <v>69.08</v>
      </c>
    </row>
    <row r="92" spans="1:8" ht="12.75">
      <c r="A92" s="66" t="s">
        <v>888</v>
      </c>
      <c r="B92" s="11">
        <v>2</v>
      </c>
      <c r="C92" s="8" t="s">
        <v>259</v>
      </c>
      <c r="D92" s="64"/>
      <c r="E92" s="64"/>
      <c r="F92" s="90">
        <v>7424</v>
      </c>
      <c r="G92" s="35" t="s">
        <v>806</v>
      </c>
      <c r="H92" s="36">
        <v>103.68</v>
      </c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</sheetData>
  <sheetProtection/>
  <mergeCells count="16">
    <mergeCell ref="D10:F11"/>
    <mergeCell ref="G10:G11"/>
    <mergeCell ref="H10:H11"/>
    <mergeCell ref="A6:H6"/>
    <mergeCell ref="A7:H7"/>
    <mergeCell ref="A8:H8"/>
    <mergeCell ref="A9:H9"/>
    <mergeCell ref="A10:A11"/>
    <mergeCell ref="C10:C11"/>
    <mergeCell ref="B10:B11"/>
    <mergeCell ref="A12:H12"/>
    <mergeCell ref="A90:H90"/>
    <mergeCell ref="A20:H20"/>
    <mergeCell ref="A52:H52"/>
    <mergeCell ref="A75:H75"/>
    <mergeCell ref="A87:H8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3" r:id="rId2"/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110"/>
  <sheetViews>
    <sheetView zoomScalePageLayoutView="0" workbookViewId="0" topLeftCell="A49">
      <selection activeCell="A49" sqref="A1:IV16384"/>
    </sheetView>
  </sheetViews>
  <sheetFormatPr defaultColWidth="9.00390625" defaultRowHeight="12.75"/>
  <cols>
    <col min="1" max="1" width="26.875" style="13" customWidth="1"/>
    <col min="2" max="2" width="3.375" style="2" bestFit="1" customWidth="1"/>
    <col min="3" max="3" width="33.875" style="3" customWidth="1"/>
    <col min="4" max="4" width="8.125" style="4" bestFit="1" customWidth="1"/>
    <col min="5" max="5" width="1.625" style="4" bestFit="1" customWidth="1"/>
    <col min="6" max="6" width="8.125" style="4" bestFit="1" customWidth="1"/>
    <col min="7" max="7" width="13.75390625" style="51" customWidth="1"/>
    <col min="8" max="8" width="5.75390625" style="5" customWidth="1"/>
  </cols>
  <sheetData>
    <row r="5" spans="1:7" ht="15.75">
      <c r="A5" s="1"/>
      <c r="G5" s="50"/>
    </row>
    <row r="6" spans="1:8" ht="57.75" customHeight="1">
      <c r="A6" s="405" t="s">
        <v>21</v>
      </c>
      <c r="B6" s="405"/>
      <c r="C6" s="405"/>
      <c r="D6" s="405"/>
      <c r="E6" s="405"/>
      <c r="F6" s="405"/>
      <c r="G6" s="405"/>
      <c r="H6" s="405"/>
    </row>
    <row r="7" spans="1:8" ht="20.25">
      <c r="A7" s="443" t="s">
        <v>917</v>
      </c>
      <c r="B7" s="443"/>
      <c r="C7" s="443"/>
      <c r="D7" s="443"/>
      <c r="E7" s="443"/>
      <c r="F7" s="443"/>
      <c r="G7" s="443"/>
      <c r="H7" s="443"/>
    </row>
    <row r="8" spans="1:8" ht="20.25">
      <c r="A8" s="443" t="s">
        <v>23</v>
      </c>
      <c r="B8" s="443"/>
      <c r="C8" s="443"/>
      <c r="D8" s="443"/>
      <c r="E8" s="443"/>
      <c r="F8" s="443"/>
      <c r="G8" s="443"/>
      <c r="H8" s="443"/>
    </row>
    <row r="9" spans="1:8" ht="15.75">
      <c r="A9" s="444" t="s">
        <v>911</v>
      </c>
      <c r="B9" s="444"/>
      <c r="C9" s="444"/>
      <c r="D9" s="444"/>
      <c r="E9" s="444"/>
      <c r="F9" s="444"/>
      <c r="G9" s="444"/>
      <c r="H9" s="444"/>
    </row>
    <row r="10" spans="1:8" ht="12.75">
      <c r="A10" s="441" t="s">
        <v>24</v>
      </c>
      <c r="B10" s="441" t="s">
        <v>25</v>
      </c>
      <c r="C10" s="445" t="s">
        <v>186</v>
      </c>
      <c r="D10" s="435" t="s">
        <v>26</v>
      </c>
      <c r="E10" s="436"/>
      <c r="F10" s="437"/>
      <c r="G10" s="441" t="s">
        <v>27</v>
      </c>
      <c r="H10" s="441" t="s">
        <v>28</v>
      </c>
    </row>
    <row r="11" spans="1:8" ht="12.75">
      <c r="A11" s="442"/>
      <c r="B11" s="442"/>
      <c r="C11" s="445"/>
      <c r="D11" s="438"/>
      <c r="E11" s="439"/>
      <c r="F11" s="440"/>
      <c r="G11" s="442"/>
      <c r="H11" s="442"/>
    </row>
    <row r="12" spans="1:8" ht="13.5">
      <c r="A12" s="417" t="s">
        <v>30</v>
      </c>
      <c r="B12" s="418"/>
      <c r="C12" s="418"/>
      <c r="D12" s="419"/>
      <c r="E12" s="419"/>
      <c r="F12" s="419"/>
      <c r="G12" s="418"/>
      <c r="H12" s="420"/>
    </row>
    <row r="13" spans="1:8" ht="25.5">
      <c r="A13" s="7" t="s">
        <v>876</v>
      </c>
      <c r="B13" s="8">
        <v>6</v>
      </c>
      <c r="C13" s="46" t="s">
        <v>31</v>
      </c>
      <c r="D13" s="92">
        <f>мдф!D13*1.05</f>
        <v>8495.550000000001</v>
      </c>
      <c r="E13" s="63" t="s">
        <v>916</v>
      </c>
      <c r="F13" s="86">
        <f>мдф!F13*1.05</f>
        <v>10234.35</v>
      </c>
      <c r="G13" s="47" t="s">
        <v>32</v>
      </c>
      <c r="H13" s="10">
        <v>128.3</v>
      </c>
    </row>
    <row r="14" spans="1:8" ht="25.5">
      <c r="A14" s="7" t="s">
        <v>877</v>
      </c>
      <c r="B14" s="8">
        <v>6</v>
      </c>
      <c r="C14" s="46" t="s">
        <v>33</v>
      </c>
      <c r="D14" s="92">
        <f>мдф!D14*1.05</f>
        <v>10340.4</v>
      </c>
      <c r="E14" s="57" t="s">
        <v>916</v>
      </c>
      <c r="F14" s="86">
        <f>мдф!F14*1.05</f>
        <v>11046</v>
      </c>
      <c r="G14" s="47" t="s">
        <v>34</v>
      </c>
      <c r="H14" s="10">
        <v>148.5</v>
      </c>
    </row>
    <row r="15" spans="1:8" ht="25.5">
      <c r="A15" s="7" t="s">
        <v>878</v>
      </c>
      <c r="B15" s="8">
        <v>4</v>
      </c>
      <c r="C15" s="46" t="s">
        <v>35</v>
      </c>
      <c r="D15" s="92"/>
      <c r="E15" s="57"/>
      <c r="F15" s="86">
        <f>мдф!F15*1.05</f>
        <v>10655.4</v>
      </c>
      <c r="G15" s="47" t="s">
        <v>36</v>
      </c>
      <c r="H15" s="10">
        <v>117.4</v>
      </c>
    </row>
    <row r="16" spans="1:8" ht="25.5">
      <c r="A16" s="7" t="s">
        <v>879</v>
      </c>
      <c r="B16" s="8">
        <v>6</v>
      </c>
      <c r="C16" s="46" t="s">
        <v>33</v>
      </c>
      <c r="D16" s="92"/>
      <c r="E16" s="57"/>
      <c r="F16" s="86">
        <f>мдф!F16*1.05</f>
        <v>14131.95</v>
      </c>
      <c r="G16" s="47" t="s">
        <v>37</v>
      </c>
      <c r="H16" s="10">
        <v>174</v>
      </c>
    </row>
    <row r="17" spans="1:8" ht="25.5">
      <c r="A17" s="7" t="s">
        <v>875</v>
      </c>
      <c r="B17" s="8">
        <v>12</v>
      </c>
      <c r="C17" s="46" t="s">
        <v>38</v>
      </c>
      <c r="D17" s="92">
        <f>мдф!D17*1.05</f>
        <v>18669</v>
      </c>
      <c r="E17" s="57" t="s">
        <v>916</v>
      </c>
      <c r="F17" s="86">
        <f>мдф!F17*1.05</f>
        <v>21397.95</v>
      </c>
      <c r="G17" s="47" t="s">
        <v>802</v>
      </c>
      <c r="H17" s="10">
        <v>280</v>
      </c>
    </row>
    <row r="18" spans="1:8" ht="25.5">
      <c r="A18" s="7" t="s">
        <v>880</v>
      </c>
      <c r="B18" s="8">
        <v>9</v>
      </c>
      <c r="C18" s="46" t="s">
        <v>39</v>
      </c>
      <c r="D18" s="92">
        <f>мдф!D18*1.05</f>
        <v>20462.4</v>
      </c>
      <c r="E18" s="57" t="s">
        <v>916</v>
      </c>
      <c r="F18" s="86">
        <f>мдф!F18*1.05</f>
        <v>22318.8</v>
      </c>
      <c r="G18" s="47" t="s">
        <v>803</v>
      </c>
      <c r="H18" s="10">
        <v>306.41</v>
      </c>
    </row>
    <row r="19" spans="1:8" ht="25.5">
      <c r="A19" s="59" t="s">
        <v>881</v>
      </c>
      <c r="B19" s="54">
        <v>14</v>
      </c>
      <c r="C19" s="67" t="s">
        <v>40</v>
      </c>
      <c r="D19" s="92">
        <f>мдф!D19*1.05</f>
        <v>20157.9</v>
      </c>
      <c r="E19" s="63" t="s">
        <v>916</v>
      </c>
      <c r="F19" s="86">
        <f>мдф!F19*1.05</f>
        <v>22279.95</v>
      </c>
      <c r="G19" s="55"/>
      <c r="H19" s="56"/>
    </row>
    <row r="20" spans="1:8" ht="13.5">
      <c r="A20" s="446" t="s">
        <v>41</v>
      </c>
      <c r="B20" s="446"/>
      <c r="C20" s="446"/>
      <c r="D20" s="446"/>
      <c r="E20" s="446"/>
      <c r="F20" s="446"/>
      <c r="G20" s="446"/>
      <c r="H20" s="446"/>
    </row>
    <row r="21" spans="1:8" ht="12.75">
      <c r="A21" s="7" t="s">
        <v>862</v>
      </c>
      <c r="B21" s="8">
        <v>1</v>
      </c>
      <c r="C21" s="8" t="s">
        <v>254</v>
      </c>
      <c r="D21" s="84"/>
      <c r="E21" s="84"/>
      <c r="F21" s="84">
        <f>мдф!F21*1.05</f>
        <v>10737.300000000001</v>
      </c>
      <c r="G21" s="9" t="s">
        <v>42</v>
      </c>
      <c r="H21" s="10">
        <v>174</v>
      </c>
    </row>
    <row r="22" spans="1:8" ht="33.75">
      <c r="A22" s="7" t="s">
        <v>863</v>
      </c>
      <c r="B22" s="8">
        <v>6</v>
      </c>
      <c r="C22" s="8" t="s">
        <v>43</v>
      </c>
      <c r="D22" s="84"/>
      <c r="E22" s="84"/>
      <c r="F22" s="84">
        <f>мдф!F22*1.05</f>
        <v>15201.900000000001</v>
      </c>
      <c r="G22" s="9" t="s">
        <v>44</v>
      </c>
      <c r="H22" s="10">
        <v>252.5</v>
      </c>
    </row>
    <row r="23" spans="1:8" ht="22.5">
      <c r="A23" s="7" t="s">
        <v>864</v>
      </c>
      <c r="B23" s="8">
        <v>5</v>
      </c>
      <c r="C23" s="8" t="s">
        <v>45</v>
      </c>
      <c r="D23" s="83"/>
      <c r="E23" s="83"/>
      <c r="F23" s="84">
        <f>мдф!F23*1.05</f>
        <v>16177.35</v>
      </c>
      <c r="G23" s="9" t="s">
        <v>46</v>
      </c>
      <c r="H23" s="10">
        <v>315.4</v>
      </c>
    </row>
    <row r="24" spans="1:8" ht="33.75">
      <c r="A24" s="7" t="s">
        <v>860</v>
      </c>
      <c r="B24" s="8">
        <v>6</v>
      </c>
      <c r="C24" s="8" t="s">
        <v>861</v>
      </c>
      <c r="D24" s="84"/>
      <c r="E24" s="84"/>
      <c r="F24" s="84">
        <f>мдф!F24*1.05</f>
        <v>26723.550000000003</v>
      </c>
      <c r="G24" s="9" t="s">
        <v>808</v>
      </c>
      <c r="H24" s="10">
        <v>341.85</v>
      </c>
    </row>
    <row r="25" spans="1:8" ht="25.5">
      <c r="A25" s="7" t="s">
        <v>47</v>
      </c>
      <c r="B25" s="8">
        <v>6</v>
      </c>
      <c r="C25" s="8" t="s">
        <v>48</v>
      </c>
      <c r="D25" s="82">
        <f>мдф!D25*1.05</f>
        <v>22535.100000000002</v>
      </c>
      <c r="E25" s="85" t="s">
        <v>916</v>
      </c>
      <c r="F25" s="80">
        <f>мдф!F25*1.05</f>
        <v>21961.8</v>
      </c>
      <c r="G25" s="9" t="s">
        <v>49</v>
      </c>
      <c r="H25" s="10" t="s">
        <v>50</v>
      </c>
    </row>
    <row r="26" spans="1:8" ht="25.5">
      <c r="A26" s="7" t="s">
        <v>51</v>
      </c>
      <c r="B26" s="8">
        <v>6</v>
      </c>
      <c r="C26" s="8" t="s">
        <v>52</v>
      </c>
      <c r="D26" s="91">
        <f>мдф!D26*1.05</f>
        <v>20202</v>
      </c>
      <c r="E26" s="91" t="s">
        <v>916</v>
      </c>
      <c r="F26" s="83">
        <f>мдф!F26*1.05</f>
        <v>19632.9</v>
      </c>
      <c r="G26" s="9" t="s">
        <v>53</v>
      </c>
      <c r="H26" s="10" t="s">
        <v>54</v>
      </c>
    </row>
    <row r="27" spans="1:8" ht="25.5">
      <c r="A27" s="7" t="s">
        <v>55</v>
      </c>
      <c r="B27" s="8">
        <v>5</v>
      </c>
      <c r="C27" s="8" t="s">
        <v>56</v>
      </c>
      <c r="D27" s="82">
        <f>мдф!D27*1.05</f>
        <v>19185.600000000002</v>
      </c>
      <c r="E27" s="85" t="s">
        <v>916</v>
      </c>
      <c r="F27" s="80">
        <f>мдф!F27*1.05</f>
        <v>18615.45</v>
      </c>
      <c r="G27" s="9" t="s">
        <v>57</v>
      </c>
      <c r="H27" s="10" t="s">
        <v>58</v>
      </c>
    </row>
    <row r="28" spans="1:8" ht="25.5">
      <c r="A28" s="7" t="s">
        <v>59</v>
      </c>
      <c r="B28" s="8">
        <v>5</v>
      </c>
      <c r="C28" s="8" t="s">
        <v>60</v>
      </c>
      <c r="D28" s="91">
        <f>мдф!D28*1.05</f>
        <v>16920.75</v>
      </c>
      <c r="E28" s="91" t="s">
        <v>916</v>
      </c>
      <c r="F28" s="83">
        <f>мдф!F28*1.05</f>
        <v>16350.6</v>
      </c>
      <c r="G28" s="9" t="s">
        <v>61</v>
      </c>
      <c r="H28" s="10" t="s">
        <v>62</v>
      </c>
    </row>
    <row r="29" spans="1:8" ht="25.5">
      <c r="A29" s="7" t="s">
        <v>63</v>
      </c>
      <c r="B29" s="8">
        <v>5</v>
      </c>
      <c r="C29" s="8" t="s">
        <v>64</v>
      </c>
      <c r="D29" s="82">
        <f>мдф!D29*1.05</f>
        <v>19485.9</v>
      </c>
      <c r="E29" s="85" t="s">
        <v>916</v>
      </c>
      <c r="F29" s="80">
        <f>мдф!F29*1.05</f>
        <v>18915.75</v>
      </c>
      <c r="G29" s="9" t="s">
        <v>65</v>
      </c>
      <c r="H29" s="10" t="s">
        <v>66</v>
      </c>
    </row>
    <row r="30" spans="1:8" ht="25.5">
      <c r="A30" s="7" t="s">
        <v>67</v>
      </c>
      <c r="B30" s="8">
        <v>5</v>
      </c>
      <c r="C30" s="8" t="s">
        <v>68</v>
      </c>
      <c r="D30" s="91">
        <f>мдф!D30*1.05</f>
        <v>17222.100000000002</v>
      </c>
      <c r="E30" s="91" t="s">
        <v>916</v>
      </c>
      <c r="F30" s="83">
        <f>мдф!F30*1.05</f>
        <v>16651.95</v>
      </c>
      <c r="G30" s="9" t="s">
        <v>65</v>
      </c>
      <c r="H30" s="10" t="s">
        <v>69</v>
      </c>
    </row>
    <row r="31" spans="1:8" ht="25.5">
      <c r="A31" s="7" t="s">
        <v>70</v>
      </c>
      <c r="B31" s="8">
        <v>6</v>
      </c>
      <c r="C31" s="8" t="s">
        <v>71</v>
      </c>
      <c r="D31" s="82">
        <f>мдф!D31*1.05</f>
        <v>18803.4</v>
      </c>
      <c r="E31" s="85" t="s">
        <v>916</v>
      </c>
      <c r="F31" s="80">
        <f>мдф!F31*1.05</f>
        <v>18388.65</v>
      </c>
      <c r="G31" s="9" t="s">
        <v>72</v>
      </c>
      <c r="H31" s="10" t="s">
        <v>73</v>
      </c>
    </row>
    <row r="32" spans="1:8" ht="25.5">
      <c r="A32" s="7" t="s">
        <v>74</v>
      </c>
      <c r="B32" s="8">
        <v>6</v>
      </c>
      <c r="C32" s="8" t="s">
        <v>75</v>
      </c>
      <c r="D32" s="91">
        <f>мдф!D32*1.05</f>
        <v>16647.75</v>
      </c>
      <c r="E32" s="91" t="s">
        <v>916</v>
      </c>
      <c r="F32" s="83">
        <f>мдф!F32*1.05</f>
        <v>16077.6</v>
      </c>
      <c r="G32" s="9" t="s">
        <v>72</v>
      </c>
      <c r="H32" s="10" t="s">
        <v>76</v>
      </c>
    </row>
    <row r="33" spans="1:8" ht="25.5">
      <c r="A33" s="7" t="s">
        <v>77</v>
      </c>
      <c r="B33" s="33">
        <v>6</v>
      </c>
      <c r="C33" s="8" t="s">
        <v>78</v>
      </c>
      <c r="D33" s="82">
        <f>мдф!D33*1.05</f>
        <v>20926.5</v>
      </c>
      <c r="E33" s="85" t="s">
        <v>916</v>
      </c>
      <c r="F33" s="80">
        <f>мдф!F33*1.05</f>
        <v>20228.25</v>
      </c>
      <c r="G33" s="9" t="s">
        <v>79</v>
      </c>
      <c r="H33" s="10" t="s">
        <v>80</v>
      </c>
    </row>
    <row r="34" spans="1:8" ht="25.5">
      <c r="A34" s="7" t="s">
        <v>81</v>
      </c>
      <c r="B34" s="33">
        <v>5</v>
      </c>
      <c r="C34" s="8" t="s">
        <v>82</v>
      </c>
      <c r="D34" s="91">
        <f>мдф!D34*1.05</f>
        <v>23737.350000000002</v>
      </c>
      <c r="E34" s="91" t="s">
        <v>916</v>
      </c>
      <c r="F34" s="83">
        <f>мдф!F34*1.05</f>
        <v>23214.45</v>
      </c>
      <c r="G34" s="9" t="s">
        <v>83</v>
      </c>
      <c r="H34" s="10" t="s">
        <v>84</v>
      </c>
    </row>
    <row r="35" spans="1:8" ht="25.5">
      <c r="A35" s="7" t="s">
        <v>85</v>
      </c>
      <c r="B35" s="33">
        <v>5</v>
      </c>
      <c r="C35" s="8" t="s">
        <v>86</v>
      </c>
      <c r="D35" s="82">
        <f>мдф!D35*1.05</f>
        <v>22357.65</v>
      </c>
      <c r="E35" s="85" t="s">
        <v>916</v>
      </c>
      <c r="F35" s="80">
        <f>мдф!F35*1.05</f>
        <v>21905.100000000002</v>
      </c>
      <c r="G35" s="9" t="s">
        <v>87</v>
      </c>
      <c r="H35" s="10" t="s">
        <v>88</v>
      </c>
    </row>
    <row r="36" spans="1:8" ht="45">
      <c r="A36" s="7" t="s">
        <v>307</v>
      </c>
      <c r="B36" s="33">
        <v>9</v>
      </c>
      <c r="C36" s="8" t="s">
        <v>308</v>
      </c>
      <c r="D36" s="91">
        <f>мдф!D36*1.05</f>
        <v>41717.55</v>
      </c>
      <c r="E36" s="91" t="s">
        <v>916</v>
      </c>
      <c r="F36" s="83">
        <f>мдф!F36*1.05</f>
        <v>41259.75</v>
      </c>
      <c r="G36" s="9" t="s">
        <v>804</v>
      </c>
      <c r="H36" s="65" t="s">
        <v>391</v>
      </c>
    </row>
    <row r="37" spans="1:8" ht="25.5">
      <c r="A37" s="7" t="s">
        <v>309</v>
      </c>
      <c r="B37" s="33">
        <v>5</v>
      </c>
      <c r="C37" s="8" t="s">
        <v>310</v>
      </c>
      <c r="D37" s="82">
        <f>мдф!D37*1.05</f>
        <v>28071.75</v>
      </c>
      <c r="E37" s="85" t="s">
        <v>916</v>
      </c>
      <c r="F37" s="80">
        <f>мдф!F37*1.05</f>
        <v>27587.7</v>
      </c>
      <c r="G37" s="9" t="s">
        <v>805</v>
      </c>
      <c r="H37" s="10" t="s">
        <v>392</v>
      </c>
    </row>
    <row r="38" spans="1:8" ht="12.75">
      <c r="A38" s="7" t="s">
        <v>91</v>
      </c>
      <c r="B38" s="8">
        <v>1</v>
      </c>
      <c r="C38" s="8" t="s">
        <v>451</v>
      </c>
      <c r="D38" s="84"/>
      <c r="E38" s="84"/>
      <c r="F38" s="84">
        <f>мдф!F38*1.05</f>
        <v>4605.3</v>
      </c>
      <c r="G38" s="9" t="s">
        <v>90</v>
      </c>
      <c r="H38" s="10">
        <v>69.2</v>
      </c>
    </row>
    <row r="39" spans="1:8" ht="12.75">
      <c r="A39" s="7" t="s">
        <v>89</v>
      </c>
      <c r="B39" s="8">
        <v>1</v>
      </c>
      <c r="C39" s="8" t="s">
        <v>452</v>
      </c>
      <c r="D39" s="83"/>
      <c r="E39" s="83"/>
      <c r="F39" s="84">
        <f>мдф!F39*1.05</f>
        <v>4037.25</v>
      </c>
      <c r="G39" s="9" t="s">
        <v>90</v>
      </c>
      <c r="H39" s="10">
        <v>74.6</v>
      </c>
    </row>
    <row r="40" spans="1:8" ht="12.75">
      <c r="A40" s="7" t="s">
        <v>92</v>
      </c>
      <c r="B40" s="8">
        <v>1</v>
      </c>
      <c r="C40" s="8" t="s">
        <v>449</v>
      </c>
      <c r="D40" s="84"/>
      <c r="E40" s="84"/>
      <c r="F40" s="84">
        <f>мдф!F40*1.05</f>
        <v>3621.4500000000003</v>
      </c>
      <c r="G40" s="9" t="s">
        <v>90</v>
      </c>
      <c r="H40" s="10">
        <v>62.3</v>
      </c>
    </row>
    <row r="41" spans="1:8" ht="12.75">
      <c r="A41" s="7" t="s">
        <v>93</v>
      </c>
      <c r="B41" s="8">
        <v>1</v>
      </c>
      <c r="C41" s="8" t="s">
        <v>450</v>
      </c>
      <c r="D41" s="83"/>
      <c r="E41" s="83"/>
      <c r="F41" s="84">
        <f>мдф!F41*1.05</f>
        <v>2587.2000000000003</v>
      </c>
      <c r="G41" s="9" t="s">
        <v>90</v>
      </c>
      <c r="H41" s="10">
        <v>46</v>
      </c>
    </row>
    <row r="42" spans="1:8" ht="25.5">
      <c r="A42" s="7" t="s">
        <v>858</v>
      </c>
      <c r="B42" s="8">
        <v>1</v>
      </c>
      <c r="C42" s="8" t="s">
        <v>94</v>
      </c>
      <c r="D42" s="84"/>
      <c r="E42" s="84"/>
      <c r="F42" s="84">
        <f>мдф!F42*1.05</f>
        <v>9992.85</v>
      </c>
      <c r="G42" s="9" t="s">
        <v>807</v>
      </c>
      <c r="H42" s="10">
        <v>134</v>
      </c>
    </row>
    <row r="43" spans="1:8" ht="12.75">
      <c r="A43" s="7" t="s">
        <v>95</v>
      </c>
      <c r="B43" s="8">
        <v>1</v>
      </c>
      <c r="C43" s="8" t="s">
        <v>426</v>
      </c>
      <c r="D43" s="83"/>
      <c r="E43" s="83"/>
      <c r="F43" s="84">
        <f>мдф!F43*1.05</f>
        <v>5751.900000000001</v>
      </c>
      <c r="G43" s="9" t="s">
        <v>96</v>
      </c>
      <c r="H43" s="10">
        <v>89</v>
      </c>
    </row>
    <row r="44" spans="1:8" ht="12.75">
      <c r="A44" s="7" t="s">
        <v>97</v>
      </c>
      <c r="B44" s="8">
        <v>1</v>
      </c>
      <c r="C44" s="8" t="s">
        <v>453</v>
      </c>
      <c r="D44" s="84"/>
      <c r="E44" s="84"/>
      <c r="F44" s="84">
        <f>мдф!F44*1.05</f>
        <v>8096.55</v>
      </c>
      <c r="G44" s="9" t="s">
        <v>98</v>
      </c>
      <c r="H44" s="10">
        <v>135</v>
      </c>
    </row>
    <row r="45" spans="1:8" ht="12.75">
      <c r="A45" s="7" t="s">
        <v>99</v>
      </c>
      <c r="B45" s="8">
        <v>1</v>
      </c>
      <c r="C45" s="8" t="s">
        <v>453</v>
      </c>
      <c r="D45" s="83"/>
      <c r="E45" s="83"/>
      <c r="F45" s="84">
        <f>мдф!F45*1.05</f>
        <v>10360.35</v>
      </c>
      <c r="G45" s="9" t="s">
        <v>98</v>
      </c>
      <c r="H45" s="10">
        <v>185</v>
      </c>
    </row>
    <row r="46" spans="1:8" ht="12.75">
      <c r="A46" s="7" t="s">
        <v>100</v>
      </c>
      <c r="B46" s="8">
        <v>1</v>
      </c>
      <c r="C46" s="8" t="s">
        <v>454</v>
      </c>
      <c r="D46" s="84"/>
      <c r="E46" s="84"/>
      <c r="F46" s="84">
        <f>мдф!F46*1.05</f>
        <v>623.7</v>
      </c>
      <c r="G46" s="9" t="s">
        <v>102</v>
      </c>
      <c r="H46" s="10">
        <v>10.4</v>
      </c>
    </row>
    <row r="47" spans="1:8" ht="12.75">
      <c r="A47" s="22" t="s">
        <v>103</v>
      </c>
      <c r="B47" s="8">
        <v>1</v>
      </c>
      <c r="C47" s="8" t="s">
        <v>455</v>
      </c>
      <c r="D47" s="83"/>
      <c r="E47" s="83"/>
      <c r="F47" s="84">
        <f>мдф!F47*1.05</f>
        <v>3446.1000000000004</v>
      </c>
      <c r="G47" s="9" t="s">
        <v>105</v>
      </c>
      <c r="H47" s="10">
        <v>58.6</v>
      </c>
    </row>
    <row r="48" spans="1:8" ht="12.75">
      <c r="A48" s="22" t="s">
        <v>634</v>
      </c>
      <c r="B48" s="8">
        <v>1</v>
      </c>
      <c r="C48" s="34" t="s">
        <v>635</v>
      </c>
      <c r="D48" s="84"/>
      <c r="E48" s="84"/>
      <c r="F48" s="84">
        <f>мдф!F48*1.05</f>
        <v>1861.65</v>
      </c>
      <c r="G48" s="9" t="s">
        <v>102</v>
      </c>
      <c r="H48" s="10">
        <v>26.34</v>
      </c>
    </row>
    <row r="49" spans="1:8" ht="12.75">
      <c r="A49" s="22" t="s">
        <v>636</v>
      </c>
      <c r="B49" s="8">
        <v>1</v>
      </c>
      <c r="C49" s="34" t="s">
        <v>637</v>
      </c>
      <c r="D49" s="83"/>
      <c r="E49" s="83"/>
      <c r="F49" s="84">
        <f>мдф!F49*1.05</f>
        <v>2492.7000000000003</v>
      </c>
      <c r="G49" s="9" t="s">
        <v>102</v>
      </c>
      <c r="H49" s="10">
        <v>34.2</v>
      </c>
    </row>
    <row r="50" spans="1:8" ht="12.75">
      <c r="A50" s="22" t="s">
        <v>638</v>
      </c>
      <c r="B50" s="8">
        <v>1</v>
      </c>
      <c r="C50" s="34" t="s">
        <v>639</v>
      </c>
      <c r="D50" s="84"/>
      <c r="E50" s="84"/>
      <c r="F50" s="84">
        <f>мдф!F50*1.05</f>
        <v>3063.9</v>
      </c>
      <c r="G50" s="9" t="s">
        <v>102</v>
      </c>
      <c r="H50" s="10">
        <v>41.6</v>
      </c>
    </row>
    <row r="51" spans="1:8" ht="12.75">
      <c r="A51" s="53" t="s">
        <v>640</v>
      </c>
      <c r="B51" s="54">
        <v>1</v>
      </c>
      <c r="C51" s="34" t="s">
        <v>641</v>
      </c>
      <c r="D51" s="83"/>
      <c r="E51" s="83"/>
      <c r="F51" s="84">
        <f>мдф!F51*1.05</f>
        <v>3656.1000000000004</v>
      </c>
      <c r="G51" s="9" t="s">
        <v>102</v>
      </c>
      <c r="H51" s="56">
        <v>49.4</v>
      </c>
    </row>
    <row r="52" spans="1:8" ht="13.5">
      <c r="A52" s="417" t="s">
        <v>106</v>
      </c>
      <c r="B52" s="418"/>
      <c r="C52" s="418"/>
      <c r="D52" s="419"/>
      <c r="E52" s="419"/>
      <c r="F52" s="419"/>
      <c r="G52" s="418"/>
      <c r="H52" s="420"/>
    </row>
    <row r="53" spans="1:8" ht="25.5">
      <c r="A53" s="7" t="s">
        <v>823</v>
      </c>
      <c r="B53" s="8">
        <v>3</v>
      </c>
      <c r="C53" s="8" t="s">
        <v>456</v>
      </c>
      <c r="D53" s="49"/>
      <c r="E53" s="57"/>
      <c r="F53" s="80">
        <f>мдф!F53*1.05</f>
        <v>10502.1</v>
      </c>
      <c r="G53" s="9" t="s">
        <v>107</v>
      </c>
      <c r="H53" s="10">
        <v>212</v>
      </c>
    </row>
    <row r="54" spans="1:8" ht="25.5">
      <c r="A54" s="7" t="s">
        <v>824</v>
      </c>
      <c r="B54" s="8">
        <v>3</v>
      </c>
      <c r="C54" s="8" t="s">
        <v>456</v>
      </c>
      <c r="D54" s="48"/>
      <c r="E54" s="48"/>
      <c r="F54" s="80">
        <f>мдф!F54*1.05</f>
        <v>12945.45</v>
      </c>
      <c r="G54" s="9" t="s">
        <v>108</v>
      </c>
      <c r="H54" s="10">
        <v>231.4</v>
      </c>
    </row>
    <row r="55" spans="1:8" ht="12.75">
      <c r="A55" s="7" t="s">
        <v>109</v>
      </c>
      <c r="B55" s="8">
        <v>1</v>
      </c>
      <c r="C55" s="8" t="s">
        <v>902</v>
      </c>
      <c r="D55" s="49"/>
      <c r="E55" s="57"/>
      <c r="F55" s="80">
        <f>мдф!F55*1.05</f>
        <v>1328.25</v>
      </c>
      <c r="G55" s="9" t="s">
        <v>110</v>
      </c>
      <c r="H55" s="10">
        <v>8.3</v>
      </c>
    </row>
    <row r="56" spans="1:8" ht="12.75">
      <c r="A56" s="7" t="s">
        <v>111</v>
      </c>
      <c r="B56" s="8">
        <v>1</v>
      </c>
      <c r="C56" s="8" t="s">
        <v>457</v>
      </c>
      <c r="D56" s="48"/>
      <c r="E56" s="48"/>
      <c r="F56" s="80">
        <f>мдф!F56*1.05</f>
        <v>1476.3</v>
      </c>
      <c r="G56" s="9" t="s">
        <v>110</v>
      </c>
      <c r="H56" s="10">
        <v>10.12</v>
      </c>
    </row>
    <row r="57" spans="1:8" ht="12.75">
      <c r="A57" s="7" t="s">
        <v>112</v>
      </c>
      <c r="B57" s="8">
        <v>1</v>
      </c>
      <c r="C57" s="8" t="s">
        <v>394</v>
      </c>
      <c r="D57" s="49"/>
      <c r="E57" s="57"/>
      <c r="F57" s="80">
        <f>мдф!F57*1.05</f>
        <v>3087</v>
      </c>
      <c r="G57" s="9" t="s">
        <v>113</v>
      </c>
      <c r="H57" s="10">
        <v>37</v>
      </c>
    </row>
    <row r="58" spans="1:8" ht="12.75">
      <c r="A58" s="7" t="s">
        <v>114</v>
      </c>
      <c r="B58" s="8">
        <v>1</v>
      </c>
      <c r="C58" s="8" t="s">
        <v>395</v>
      </c>
      <c r="D58" s="48"/>
      <c r="E58" s="48"/>
      <c r="F58" s="80">
        <f>мдф!F58*1.05</f>
        <v>3168.9</v>
      </c>
      <c r="G58" s="9" t="s">
        <v>115</v>
      </c>
      <c r="H58" s="10">
        <v>32.35</v>
      </c>
    </row>
    <row r="59" spans="1:8" ht="12.75">
      <c r="A59" s="7" t="s">
        <v>116</v>
      </c>
      <c r="B59" s="8">
        <v>1</v>
      </c>
      <c r="C59" s="8" t="s">
        <v>458</v>
      </c>
      <c r="D59" s="49"/>
      <c r="E59" s="57"/>
      <c r="F59" s="80">
        <f>мдф!F59*1.05</f>
        <v>1857.45</v>
      </c>
      <c r="G59" s="9" t="s">
        <v>102</v>
      </c>
      <c r="H59" s="10">
        <v>12.19</v>
      </c>
    </row>
    <row r="60" spans="1:8" ht="12.75">
      <c r="A60" s="7" t="s">
        <v>117</v>
      </c>
      <c r="B60" s="8">
        <v>1</v>
      </c>
      <c r="C60" s="8" t="s">
        <v>459</v>
      </c>
      <c r="D60" s="48"/>
      <c r="E60" s="48"/>
      <c r="F60" s="80">
        <f>мдф!F60*1.05</f>
        <v>2122.05</v>
      </c>
      <c r="G60" s="9" t="s">
        <v>102</v>
      </c>
      <c r="H60" s="10">
        <v>15.19</v>
      </c>
    </row>
    <row r="61" spans="1:8" ht="12.75">
      <c r="A61" s="7" t="s">
        <v>899</v>
      </c>
      <c r="B61" s="8">
        <v>1</v>
      </c>
      <c r="C61" s="8" t="s">
        <v>118</v>
      </c>
      <c r="D61" s="49"/>
      <c r="E61" s="57"/>
      <c r="F61" s="80">
        <f>мдф!F61*1.05</f>
        <v>2409.75</v>
      </c>
      <c r="G61" s="9" t="s">
        <v>119</v>
      </c>
      <c r="H61" s="10">
        <v>20.4</v>
      </c>
    </row>
    <row r="62" spans="1:8" ht="12.75">
      <c r="A62" s="7" t="s">
        <v>898</v>
      </c>
      <c r="B62" s="8">
        <v>1</v>
      </c>
      <c r="C62" s="8" t="s">
        <v>120</v>
      </c>
      <c r="D62" s="48"/>
      <c r="E62" s="48"/>
      <c r="F62" s="80">
        <f>мдф!F62*1.05</f>
        <v>1888.95</v>
      </c>
      <c r="G62" s="9" t="s">
        <v>102</v>
      </c>
      <c r="H62" s="10">
        <v>18</v>
      </c>
    </row>
    <row r="63" spans="1:8" ht="12.75">
      <c r="A63" s="7" t="s">
        <v>897</v>
      </c>
      <c r="B63" s="8">
        <v>1</v>
      </c>
      <c r="C63" s="8" t="s">
        <v>121</v>
      </c>
      <c r="D63" s="49"/>
      <c r="E63" s="57"/>
      <c r="F63" s="80">
        <f>мдф!F63*1.05</f>
        <v>1791.3000000000002</v>
      </c>
      <c r="G63" s="9" t="s">
        <v>102</v>
      </c>
      <c r="H63" s="10">
        <v>14.4</v>
      </c>
    </row>
    <row r="64" spans="1:8" ht="12.75">
      <c r="A64" s="7" t="s">
        <v>896</v>
      </c>
      <c r="B64" s="8">
        <v>1</v>
      </c>
      <c r="C64" s="8" t="s">
        <v>239</v>
      </c>
      <c r="D64" s="48"/>
      <c r="E64" s="48"/>
      <c r="F64" s="80">
        <f>мдф!F64*1.05</f>
        <v>3390.4500000000003</v>
      </c>
      <c r="G64" s="9" t="s">
        <v>102</v>
      </c>
      <c r="H64" s="10">
        <v>14.2</v>
      </c>
    </row>
    <row r="65" spans="1:8" ht="25.5">
      <c r="A65" s="7" t="s">
        <v>900</v>
      </c>
      <c r="B65" s="8">
        <v>5</v>
      </c>
      <c r="C65" s="8" t="s">
        <v>122</v>
      </c>
      <c r="D65" s="49"/>
      <c r="E65" s="57"/>
      <c r="F65" s="80">
        <f>мдф!F65*1.05</f>
        <v>3654</v>
      </c>
      <c r="G65" s="9" t="s">
        <v>230</v>
      </c>
      <c r="H65" s="10">
        <v>42.3</v>
      </c>
    </row>
    <row r="66" spans="1:8" ht="12.75">
      <c r="A66" s="7" t="s">
        <v>123</v>
      </c>
      <c r="B66" s="8">
        <v>1</v>
      </c>
      <c r="C66" s="8" t="s">
        <v>460</v>
      </c>
      <c r="D66" s="48"/>
      <c r="E66" s="48"/>
      <c r="F66" s="80">
        <f>мдф!F66*1.05</f>
        <v>2096.85</v>
      </c>
      <c r="G66" s="9" t="s">
        <v>102</v>
      </c>
      <c r="H66" s="10">
        <v>24.5</v>
      </c>
    </row>
    <row r="67" spans="1:8" ht="12.75">
      <c r="A67" s="7" t="s">
        <v>124</v>
      </c>
      <c r="B67" s="8">
        <v>1</v>
      </c>
      <c r="C67" s="8" t="s">
        <v>125</v>
      </c>
      <c r="D67" s="49"/>
      <c r="E67" s="57"/>
      <c r="F67" s="80">
        <f>мдф!F67*1.05</f>
        <v>2329.9500000000003</v>
      </c>
      <c r="G67" s="9" t="s">
        <v>119</v>
      </c>
      <c r="H67" s="10">
        <v>18</v>
      </c>
    </row>
    <row r="68" spans="1:8" ht="12.75">
      <c r="A68" s="7" t="s">
        <v>825</v>
      </c>
      <c r="B68" s="8">
        <v>1</v>
      </c>
      <c r="C68" s="8" t="s">
        <v>461</v>
      </c>
      <c r="D68" s="48"/>
      <c r="E68" s="48"/>
      <c r="F68" s="80">
        <f>мдф!F68*1.05</f>
        <v>6006</v>
      </c>
      <c r="G68" s="9" t="s">
        <v>126</v>
      </c>
      <c r="H68" s="10">
        <v>112</v>
      </c>
    </row>
    <row r="69" spans="1:8" ht="12.75">
      <c r="A69" s="7" t="s">
        <v>826</v>
      </c>
      <c r="B69" s="8">
        <v>1</v>
      </c>
      <c r="C69" s="8" t="s">
        <v>741</v>
      </c>
      <c r="D69" s="49"/>
      <c r="E69" s="57"/>
      <c r="F69" s="80">
        <f>мдф!F69*1.05</f>
        <v>8027.25</v>
      </c>
      <c r="G69" s="9" t="s">
        <v>126</v>
      </c>
      <c r="H69" s="10">
        <v>125</v>
      </c>
    </row>
    <row r="70" spans="1:8" ht="12.75">
      <c r="A70" s="7" t="s">
        <v>386</v>
      </c>
      <c r="B70" s="8">
        <v>1</v>
      </c>
      <c r="C70" s="8" t="s">
        <v>742</v>
      </c>
      <c r="D70" s="48"/>
      <c r="E70" s="48"/>
      <c r="F70" s="80">
        <f>мдф!F70*1.05</f>
        <v>4362.75</v>
      </c>
      <c r="G70" s="9" t="s">
        <v>146</v>
      </c>
      <c r="H70" s="10">
        <v>59.55</v>
      </c>
    </row>
    <row r="71" spans="1:8" ht="25.5">
      <c r="A71" s="7" t="s">
        <v>819</v>
      </c>
      <c r="B71" s="8">
        <v>4</v>
      </c>
      <c r="C71" s="8" t="s">
        <v>127</v>
      </c>
      <c r="D71" s="49"/>
      <c r="E71" s="57"/>
      <c r="F71" s="80">
        <f>мдф!F71*1.05</f>
        <v>11262.300000000001</v>
      </c>
      <c r="G71" s="9" t="s">
        <v>255</v>
      </c>
      <c r="H71" s="10">
        <v>210.65</v>
      </c>
    </row>
    <row r="72" spans="1:8" ht="38.25">
      <c r="A72" s="7" t="s">
        <v>820</v>
      </c>
      <c r="B72" s="8">
        <v>4</v>
      </c>
      <c r="C72" s="8" t="s">
        <v>127</v>
      </c>
      <c r="D72" s="48"/>
      <c r="E72" s="48"/>
      <c r="F72" s="80">
        <f>мдф!F72*1.05</f>
        <v>11005.050000000001</v>
      </c>
      <c r="G72" s="9" t="s">
        <v>255</v>
      </c>
      <c r="H72" s="10">
        <v>211.08</v>
      </c>
    </row>
    <row r="73" spans="1:8" ht="38.25">
      <c r="A73" s="7" t="s">
        <v>821</v>
      </c>
      <c r="B73" s="8"/>
      <c r="C73" s="8" t="s">
        <v>127</v>
      </c>
      <c r="D73" s="49"/>
      <c r="E73" s="57"/>
      <c r="F73" s="80">
        <f>мдф!F73*1.05</f>
        <v>10011.75</v>
      </c>
      <c r="G73" s="9" t="s">
        <v>255</v>
      </c>
      <c r="H73" s="10">
        <v>208.41</v>
      </c>
    </row>
    <row r="74" spans="1:8" ht="25.5">
      <c r="A74" s="59" t="s">
        <v>822</v>
      </c>
      <c r="B74" s="54">
        <v>6</v>
      </c>
      <c r="C74" s="54" t="s">
        <v>128</v>
      </c>
      <c r="D74" s="48"/>
      <c r="E74" s="48"/>
      <c r="F74" s="80">
        <f>мдф!F74*1.05</f>
        <v>26978.7</v>
      </c>
      <c r="G74" s="60" t="s">
        <v>809</v>
      </c>
      <c r="H74" s="56">
        <v>401.26</v>
      </c>
    </row>
    <row r="75" spans="1:8" ht="13.5">
      <c r="A75" s="427" t="s">
        <v>129</v>
      </c>
      <c r="B75" s="428"/>
      <c r="C75" s="428"/>
      <c r="D75" s="429"/>
      <c r="E75" s="429"/>
      <c r="F75" s="429"/>
      <c r="G75" s="428"/>
      <c r="H75" s="430"/>
    </row>
    <row r="76" spans="1:8" ht="12.75">
      <c r="A76" s="7" t="s">
        <v>130</v>
      </c>
      <c r="B76" s="9">
        <v>1</v>
      </c>
      <c r="C76" s="11" t="s">
        <v>743</v>
      </c>
      <c r="D76" s="49"/>
      <c r="E76" s="57"/>
      <c r="F76" s="80">
        <f>мдф!F76*1.05</f>
        <v>2304.75</v>
      </c>
      <c r="G76" s="35" t="s">
        <v>131</v>
      </c>
      <c r="H76" s="36">
        <v>24</v>
      </c>
    </row>
    <row r="77" spans="1:8" ht="12.75">
      <c r="A77" s="7" t="s">
        <v>132</v>
      </c>
      <c r="B77" s="9">
        <v>1</v>
      </c>
      <c r="C77" s="11" t="s">
        <v>133</v>
      </c>
      <c r="D77" s="48"/>
      <c r="E77" s="48"/>
      <c r="F77" s="80">
        <f>мдф!F77*1.05</f>
        <v>1824.9</v>
      </c>
      <c r="G77" s="35" t="s">
        <v>102</v>
      </c>
      <c r="H77" s="36">
        <v>21.7</v>
      </c>
    </row>
    <row r="78" spans="1:8" ht="12.75">
      <c r="A78" s="7" t="s">
        <v>134</v>
      </c>
      <c r="B78" s="9">
        <v>1</v>
      </c>
      <c r="C78" s="11" t="s">
        <v>390</v>
      </c>
      <c r="D78" s="49"/>
      <c r="E78" s="57"/>
      <c r="F78" s="80">
        <f>мдф!F78*1.05</f>
        <v>1392.3</v>
      </c>
      <c r="G78" s="35" t="s">
        <v>102</v>
      </c>
      <c r="H78" s="36">
        <v>21.1</v>
      </c>
    </row>
    <row r="79" spans="1:8" ht="12.75">
      <c r="A79" s="7" t="s">
        <v>135</v>
      </c>
      <c r="B79" s="9">
        <v>1</v>
      </c>
      <c r="C79" s="11" t="s">
        <v>136</v>
      </c>
      <c r="D79" s="48"/>
      <c r="E79" s="48"/>
      <c r="F79" s="80">
        <f>мдф!F79*1.05</f>
        <v>2102.1</v>
      </c>
      <c r="G79" s="35" t="s">
        <v>102</v>
      </c>
      <c r="H79" s="36">
        <v>22.6</v>
      </c>
    </row>
    <row r="80" spans="1:8" ht="12.75">
      <c r="A80" s="7" t="s">
        <v>137</v>
      </c>
      <c r="B80" s="9">
        <v>1</v>
      </c>
      <c r="C80" s="11" t="s">
        <v>744</v>
      </c>
      <c r="D80" s="49"/>
      <c r="E80" s="57"/>
      <c r="F80" s="80">
        <f>мдф!F80*1.05</f>
        <v>2587.2000000000003</v>
      </c>
      <c r="G80" s="35" t="s">
        <v>102</v>
      </c>
      <c r="H80" s="36">
        <v>24.5</v>
      </c>
    </row>
    <row r="81" spans="1:8" ht="12.75">
      <c r="A81" s="7" t="s">
        <v>138</v>
      </c>
      <c r="B81" s="9">
        <v>1</v>
      </c>
      <c r="C81" s="11" t="s">
        <v>745</v>
      </c>
      <c r="D81" s="48"/>
      <c r="E81" s="48"/>
      <c r="F81" s="80">
        <f>мдф!F81*1.05</f>
        <v>3505.9500000000003</v>
      </c>
      <c r="G81" s="35" t="s">
        <v>139</v>
      </c>
      <c r="H81" s="36">
        <v>47</v>
      </c>
    </row>
    <row r="82" spans="1:8" ht="12.75">
      <c r="A82" s="7" t="s">
        <v>140</v>
      </c>
      <c r="B82" s="9">
        <v>1</v>
      </c>
      <c r="C82" s="11" t="s">
        <v>746</v>
      </c>
      <c r="D82" s="49"/>
      <c r="E82" s="57"/>
      <c r="F82" s="80">
        <f>мдф!F82*1.05</f>
        <v>912.45</v>
      </c>
      <c r="G82" s="35" t="s">
        <v>102</v>
      </c>
      <c r="H82" s="36">
        <v>13.45</v>
      </c>
    </row>
    <row r="83" spans="1:8" ht="12.75">
      <c r="A83" s="7" t="s">
        <v>747</v>
      </c>
      <c r="B83" s="9">
        <v>1</v>
      </c>
      <c r="C83" s="11" t="s">
        <v>141</v>
      </c>
      <c r="D83" s="48"/>
      <c r="E83" s="48"/>
      <c r="F83" s="80">
        <f>мдф!F83*1.05</f>
        <v>1085.7</v>
      </c>
      <c r="G83" s="35" t="s">
        <v>102</v>
      </c>
      <c r="H83" s="36">
        <v>13.4</v>
      </c>
    </row>
    <row r="84" spans="1:8" ht="12.75">
      <c r="A84" s="7" t="s">
        <v>142</v>
      </c>
      <c r="B84" s="9">
        <v>1</v>
      </c>
      <c r="C84" s="11" t="s">
        <v>389</v>
      </c>
      <c r="D84" s="49"/>
      <c r="E84" s="57"/>
      <c r="F84" s="80">
        <f>мдф!F84*1.05</f>
        <v>1352.4</v>
      </c>
      <c r="G84" s="35" t="s">
        <v>102</v>
      </c>
      <c r="H84" s="36">
        <v>18.5</v>
      </c>
    </row>
    <row r="85" spans="1:8" ht="12.75">
      <c r="A85" s="7" t="s">
        <v>143</v>
      </c>
      <c r="B85" s="9">
        <v>1</v>
      </c>
      <c r="C85" s="11" t="s">
        <v>748</v>
      </c>
      <c r="D85" s="48"/>
      <c r="E85" s="48"/>
      <c r="F85" s="80">
        <f>мдф!F85*1.05</f>
        <v>2119.9500000000003</v>
      </c>
      <c r="G85" s="35" t="s">
        <v>102</v>
      </c>
      <c r="H85" s="36">
        <v>28</v>
      </c>
    </row>
    <row r="86" spans="1:8" ht="12.75">
      <c r="A86" s="37" t="s">
        <v>144</v>
      </c>
      <c r="B86" s="35">
        <v>1</v>
      </c>
      <c r="C86" s="8" t="s">
        <v>145</v>
      </c>
      <c r="D86" s="62"/>
      <c r="E86" s="64"/>
      <c r="F86" s="80">
        <f>мдф!F86*1.05</f>
        <v>4499.25</v>
      </c>
      <c r="G86" s="9" t="s">
        <v>146</v>
      </c>
      <c r="H86" s="36">
        <v>58.9</v>
      </c>
    </row>
    <row r="87" spans="1:8" ht="13.5">
      <c r="A87" s="431" t="s">
        <v>147</v>
      </c>
      <c r="B87" s="432"/>
      <c r="C87" s="432"/>
      <c r="D87" s="433"/>
      <c r="E87" s="433"/>
      <c r="F87" s="433"/>
      <c r="G87" s="432"/>
      <c r="H87" s="434"/>
    </row>
    <row r="88" spans="1:8" ht="12.75">
      <c r="A88" s="38" t="s">
        <v>148</v>
      </c>
      <c r="B88" s="11">
        <v>1</v>
      </c>
      <c r="C88" s="46" t="s">
        <v>749</v>
      </c>
      <c r="D88" s="62"/>
      <c r="E88" s="64"/>
      <c r="F88" s="87">
        <f>мдф!F88*1.05</f>
        <v>1361.8500000000001</v>
      </c>
      <c r="G88" s="47" t="s">
        <v>149</v>
      </c>
      <c r="H88" s="36">
        <v>19.3</v>
      </c>
    </row>
    <row r="89" spans="1:8" ht="12.75">
      <c r="A89" s="38" t="s">
        <v>150</v>
      </c>
      <c r="B89" s="11">
        <v>1</v>
      </c>
      <c r="C89" s="46" t="s">
        <v>750</v>
      </c>
      <c r="D89" s="62"/>
      <c r="E89" s="64"/>
      <c r="F89" s="87">
        <f>мдф!F89*1.05</f>
        <v>1178.1000000000001</v>
      </c>
      <c r="G89" s="47" t="s">
        <v>149</v>
      </c>
      <c r="H89" s="36">
        <v>13.5</v>
      </c>
    </row>
    <row r="90" spans="1:8" ht="12.75">
      <c r="A90" s="421" t="s">
        <v>151</v>
      </c>
      <c r="B90" s="422"/>
      <c r="C90" s="422"/>
      <c r="D90" s="423"/>
      <c r="E90" s="423"/>
      <c r="F90" s="423"/>
      <c r="G90" s="424"/>
      <c r="H90" s="425"/>
    </row>
    <row r="91" spans="1:8" ht="12.75">
      <c r="A91" s="66" t="s">
        <v>383</v>
      </c>
      <c r="B91" s="11">
        <v>1</v>
      </c>
      <c r="C91" s="8" t="s">
        <v>152</v>
      </c>
      <c r="D91" s="64"/>
      <c r="E91" s="64"/>
      <c r="F91" s="87">
        <f>мдф!F91*1.05</f>
        <v>4148.55</v>
      </c>
      <c r="G91" s="9" t="s">
        <v>105</v>
      </c>
      <c r="H91" s="36">
        <v>69.08</v>
      </c>
    </row>
    <row r="92" spans="1:8" ht="12.75">
      <c r="A92" s="66" t="s">
        <v>888</v>
      </c>
      <c r="B92" s="11">
        <v>2</v>
      </c>
      <c r="C92" s="8" t="s">
        <v>259</v>
      </c>
      <c r="D92" s="64"/>
      <c r="E92" s="64"/>
      <c r="F92" s="87">
        <f>мдф!F92*1.05</f>
        <v>7795.200000000001</v>
      </c>
      <c r="G92" s="35" t="s">
        <v>806</v>
      </c>
      <c r="H92" s="36">
        <v>103.68</v>
      </c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</sheetData>
  <sheetProtection/>
  <mergeCells count="16">
    <mergeCell ref="G10:G11"/>
    <mergeCell ref="H10:H11"/>
    <mergeCell ref="A52:H52"/>
    <mergeCell ref="A75:H75"/>
    <mergeCell ref="C10:C11"/>
    <mergeCell ref="D10:F11"/>
    <mergeCell ref="A87:H87"/>
    <mergeCell ref="A90:H90"/>
    <mergeCell ref="A6:H6"/>
    <mergeCell ref="A7:H7"/>
    <mergeCell ref="A8:H8"/>
    <mergeCell ref="A9:H9"/>
    <mergeCell ref="A12:H12"/>
    <mergeCell ref="A20:H20"/>
    <mergeCell ref="A10:A11"/>
    <mergeCell ref="B10:B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116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7.625" style="24" bestFit="1" customWidth="1"/>
    <col min="2" max="2" width="25.375" style="24" bestFit="1" customWidth="1"/>
    <col min="3" max="3" width="8.625" style="113" bestFit="1" customWidth="1"/>
    <col min="4" max="4" width="3.00390625" style="113" bestFit="1" customWidth="1"/>
    <col min="5" max="5" width="8.625" style="113" bestFit="1" customWidth="1"/>
    <col min="6" max="6" width="5.75390625" style="27" bestFit="1" customWidth="1"/>
    <col min="7" max="7" width="9.25390625" style="24" bestFit="1" customWidth="1"/>
    <col min="8" max="8" width="9.125" style="24" customWidth="1"/>
    <col min="9" max="9" width="9.25390625" style="24" bestFit="1" customWidth="1"/>
    <col min="10" max="16384" width="9.125" style="24" customWidth="1"/>
  </cols>
  <sheetData>
    <row r="6" spans="1:8" s="115" customFormat="1" ht="72" customHeight="1">
      <c r="A6" s="447" t="s">
        <v>311</v>
      </c>
      <c r="B6" s="447"/>
      <c r="C6" s="447"/>
      <c r="D6" s="447"/>
      <c r="E6" s="447"/>
      <c r="F6" s="447"/>
      <c r="G6" s="114"/>
      <c r="H6" s="114"/>
    </row>
    <row r="7" spans="1:6" s="115" customFormat="1" ht="15">
      <c r="A7" s="448" t="s">
        <v>22</v>
      </c>
      <c r="B7" s="448"/>
      <c r="C7" s="448"/>
      <c r="D7" s="448"/>
      <c r="E7" s="448"/>
      <c r="F7" s="448"/>
    </row>
    <row r="8" spans="1:6" s="115" customFormat="1" ht="15">
      <c r="A8" s="448" t="s">
        <v>904</v>
      </c>
      <c r="B8" s="448"/>
      <c r="C8" s="448"/>
      <c r="D8" s="448"/>
      <c r="E8" s="448"/>
      <c r="F8" s="448"/>
    </row>
    <row r="9" spans="1:6" s="115" customFormat="1" ht="15">
      <c r="A9" s="449" t="s">
        <v>312</v>
      </c>
      <c r="B9" s="449"/>
      <c r="C9" s="449"/>
      <c r="D9" s="449"/>
      <c r="E9" s="449"/>
      <c r="F9" s="449"/>
    </row>
    <row r="10" spans="1:6" s="115" customFormat="1" ht="13.5" customHeight="1">
      <c r="A10" s="458" t="s">
        <v>24</v>
      </c>
      <c r="B10" s="450" t="s">
        <v>186</v>
      </c>
      <c r="C10" s="462" t="s">
        <v>26</v>
      </c>
      <c r="D10" s="463"/>
      <c r="E10" s="464"/>
      <c r="F10" s="458" t="s">
        <v>28</v>
      </c>
    </row>
    <row r="11" spans="1:6" s="115" customFormat="1" ht="15">
      <c r="A11" s="459"/>
      <c r="B11" s="450"/>
      <c r="C11" s="465"/>
      <c r="D11" s="466"/>
      <c r="E11" s="467"/>
      <c r="F11" s="459"/>
    </row>
    <row r="12" spans="1:6" s="115" customFormat="1" ht="15">
      <c r="A12" s="451" t="s">
        <v>313</v>
      </c>
      <c r="B12" s="451"/>
      <c r="C12" s="457"/>
      <c r="D12" s="457"/>
      <c r="E12" s="457"/>
      <c r="F12" s="451"/>
    </row>
    <row r="13" spans="1:9" s="115" customFormat="1" ht="15">
      <c r="A13" s="116" t="s">
        <v>314</v>
      </c>
      <c r="B13" s="95" t="s">
        <v>400</v>
      </c>
      <c r="C13" s="98"/>
      <c r="D13" s="99"/>
      <c r="E13" s="100">
        <v>3864</v>
      </c>
      <c r="F13" s="47">
        <v>70</v>
      </c>
      <c r="G13" s="117"/>
      <c r="H13" s="118"/>
      <c r="I13" s="119"/>
    </row>
    <row r="14" spans="1:9" s="115" customFormat="1" ht="15">
      <c r="A14" s="116" t="s">
        <v>315</v>
      </c>
      <c r="B14" s="95" t="s">
        <v>751</v>
      </c>
      <c r="C14" s="101">
        <v>2323</v>
      </c>
      <c r="D14" s="102" t="s">
        <v>916</v>
      </c>
      <c r="E14" s="103">
        <v>2473</v>
      </c>
      <c r="F14" s="47" t="s">
        <v>316</v>
      </c>
      <c r="H14" s="120"/>
      <c r="I14" s="120"/>
    </row>
    <row r="15" spans="1:9" s="115" customFormat="1" ht="15">
      <c r="A15" s="116" t="s">
        <v>317</v>
      </c>
      <c r="B15" s="95" t="s">
        <v>752</v>
      </c>
      <c r="C15" s="98"/>
      <c r="D15" s="99"/>
      <c r="E15" s="100">
        <v>1025</v>
      </c>
      <c r="F15" s="47">
        <v>16</v>
      </c>
      <c r="G15" s="117"/>
      <c r="H15" s="118"/>
      <c r="I15" s="119"/>
    </row>
    <row r="16" spans="1:9" s="115" customFormat="1" ht="15">
      <c r="A16" s="116" t="s">
        <v>318</v>
      </c>
      <c r="B16" s="95" t="s">
        <v>753</v>
      </c>
      <c r="C16" s="98"/>
      <c r="D16" s="99"/>
      <c r="E16" s="100">
        <v>5437</v>
      </c>
      <c r="F16" s="47">
        <v>102.6</v>
      </c>
      <c r="G16" s="117"/>
      <c r="H16" s="118"/>
      <c r="I16" s="119"/>
    </row>
    <row r="17" spans="1:9" s="115" customFormat="1" ht="15">
      <c r="A17" s="116" t="s">
        <v>623</v>
      </c>
      <c r="B17" s="95" t="s">
        <v>754</v>
      </c>
      <c r="C17" s="98"/>
      <c r="D17" s="99"/>
      <c r="E17" s="100">
        <v>5045</v>
      </c>
      <c r="F17" s="47">
        <v>102.56</v>
      </c>
      <c r="G17" s="117"/>
      <c r="H17" s="118"/>
      <c r="I17" s="119"/>
    </row>
    <row r="18" spans="1:9" s="115" customFormat="1" ht="15">
      <c r="A18" s="116" t="s">
        <v>624</v>
      </c>
      <c r="B18" s="95" t="s">
        <v>753</v>
      </c>
      <c r="C18" s="98"/>
      <c r="D18" s="99"/>
      <c r="E18" s="100">
        <v>4781</v>
      </c>
      <c r="F18" s="47">
        <v>92.3</v>
      </c>
      <c r="G18" s="117"/>
      <c r="H18" s="118"/>
      <c r="I18" s="119"/>
    </row>
    <row r="19" spans="1:9" s="115" customFormat="1" ht="15">
      <c r="A19" s="116" t="s">
        <v>625</v>
      </c>
      <c r="B19" s="95" t="s">
        <v>753</v>
      </c>
      <c r="C19" s="98"/>
      <c r="D19" s="99"/>
      <c r="E19" s="100">
        <v>5030</v>
      </c>
      <c r="F19" s="47">
        <v>109.3</v>
      </c>
      <c r="G19" s="117"/>
      <c r="H19" s="118"/>
      <c r="I19" s="119"/>
    </row>
    <row r="20" spans="1:9" s="115" customFormat="1" ht="15">
      <c r="A20" s="116" t="s">
        <v>756</v>
      </c>
      <c r="B20" s="95" t="s">
        <v>755</v>
      </c>
      <c r="C20" s="98"/>
      <c r="D20" s="99"/>
      <c r="E20" s="100">
        <v>1706</v>
      </c>
      <c r="F20" s="47">
        <v>30</v>
      </c>
      <c r="G20" s="117"/>
      <c r="H20" s="118"/>
      <c r="I20" s="119"/>
    </row>
    <row r="21" spans="1:9" s="115" customFormat="1" ht="15">
      <c r="A21" s="451" t="s">
        <v>626</v>
      </c>
      <c r="B21" s="451"/>
      <c r="C21" s="452"/>
      <c r="D21" s="452"/>
      <c r="E21" s="452"/>
      <c r="F21" s="451"/>
      <c r="G21" s="117"/>
      <c r="H21" s="118"/>
      <c r="I21" s="119"/>
    </row>
    <row r="22" spans="1:12" s="115" customFormat="1" ht="15">
      <c r="A22" s="116" t="s">
        <v>627</v>
      </c>
      <c r="B22" s="95" t="s">
        <v>757</v>
      </c>
      <c r="C22" s="104">
        <v>4445</v>
      </c>
      <c r="D22" s="105" t="s">
        <v>924</v>
      </c>
      <c r="E22" s="106">
        <v>5113</v>
      </c>
      <c r="F22" s="47" t="s">
        <v>628</v>
      </c>
      <c r="G22" s="117"/>
      <c r="H22" s="120"/>
      <c r="I22" s="119"/>
      <c r="J22" s="117"/>
      <c r="L22" s="117"/>
    </row>
    <row r="23" spans="1:12" s="115" customFormat="1" ht="15">
      <c r="A23" s="116" t="s">
        <v>629</v>
      </c>
      <c r="B23" s="95" t="s">
        <v>758</v>
      </c>
      <c r="C23" s="98"/>
      <c r="D23" s="99"/>
      <c r="E23" s="100">
        <v>1300</v>
      </c>
      <c r="F23" s="47">
        <v>18.7</v>
      </c>
      <c r="G23" s="117"/>
      <c r="H23" s="118"/>
      <c r="I23" s="119"/>
      <c r="J23" s="117"/>
      <c r="L23" s="117"/>
    </row>
    <row r="24" spans="1:12" s="115" customFormat="1" ht="15">
      <c r="A24" s="116" t="s">
        <v>759</v>
      </c>
      <c r="B24" s="95" t="s">
        <v>630</v>
      </c>
      <c r="C24" s="98"/>
      <c r="D24" s="99"/>
      <c r="E24" s="100">
        <v>7740</v>
      </c>
      <c r="F24" s="47">
        <v>139</v>
      </c>
      <c r="G24" s="117"/>
      <c r="H24" s="118"/>
      <c r="I24" s="119"/>
      <c r="J24" s="117"/>
      <c r="L24" s="117"/>
    </row>
    <row r="25" spans="1:10" s="115" customFormat="1" ht="15">
      <c r="A25" s="116" t="s">
        <v>103</v>
      </c>
      <c r="B25" s="95" t="s">
        <v>455</v>
      </c>
      <c r="C25" s="104"/>
      <c r="D25" s="105"/>
      <c r="E25" s="106">
        <v>4642</v>
      </c>
      <c r="F25" s="47">
        <v>61</v>
      </c>
      <c r="G25" s="117"/>
      <c r="H25" s="118"/>
      <c r="J25" s="117"/>
    </row>
    <row r="26" spans="1:8" s="115" customFormat="1" ht="15">
      <c r="A26" s="453" t="s">
        <v>631</v>
      </c>
      <c r="B26" s="454"/>
      <c r="C26" s="455"/>
      <c r="D26" s="455"/>
      <c r="E26" s="455"/>
      <c r="F26" s="456"/>
      <c r="H26" s="118"/>
    </row>
    <row r="27" spans="1:8" s="115" customFormat="1" ht="15">
      <c r="A27" s="116" t="s">
        <v>315</v>
      </c>
      <c r="B27" s="95" t="s">
        <v>751</v>
      </c>
      <c r="C27" s="101">
        <v>2323</v>
      </c>
      <c r="D27" s="102" t="s">
        <v>916</v>
      </c>
      <c r="E27" s="103">
        <v>2473</v>
      </c>
      <c r="F27" s="47" t="s">
        <v>316</v>
      </c>
      <c r="H27" s="120"/>
    </row>
    <row r="28" spans="1:8" s="115" customFormat="1" ht="15">
      <c r="A28" s="116" t="s">
        <v>317</v>
      </c>
      <c r="B28" s="95" t="s">
        <v>752</v>
      </c>
      <c r="C28" s="98"/>
      <c r="D28" s="99"/>
      <c r="E28" s="100">
        <v>1025</v>
      </c>
      <c r="F28" s="47">
        <v>16</v>
      </c>
      <c r="H28" s="118"/>
    </row>
    <row r="29" spans="1:8" s="115" customFormat="1" ht="15">
      <c r="A29" s="116" t="s">
        <v>632</v>
      </c>
      <c r="B29" s="95" t="s">
        <v>401</v>
      </c>
      <c r="C29" s="98"/>
      <c r="D29" s="99"/>
      <c r="E29" s="100">
        <v>5140</v>
      </c>
      <c r="F29" s="47">
        <v>90</v>
      </c>
      <c r="H29" s="118"/>
    </row>
    <row r="30" spans="1:8" s="115" customFormat="1" ht="15">
      <c r="A30" s="116" t="s">
        <v>633</v>
      </c>
      <c r="B30" s="95" t="s">
        <v>760</v>
      </c>
      <c r="C30" s="98"/>
      <c r="D30" s="99"/>
      <c r="E30" s="100">
        <v>7584</v>
      </c>
      <c r="F30" s="47">
        <v>144</v>
      </c>
      <c r="H30" s="118"/>
    </row>
    <row r="31" spans="1:8" s="115" customFormat="1" ht="15">
      <c r="A31" s="453" t="s">
        <v>642</v>
      </c>
      <c r="B31" s="454"/>
      <c r="C31" s="455"/>
      <c r="D31" s="455"/>
      <c r="E31" s="455"/>
      <c r="F31" s="456"/>
      <c r="H31" s="118"/>
    </row>
    <row r="32" spans="1:8" s="115" customFormat="1" ht="15">
      <c r="A32" s="116" t="s">
        <v>315</v>
      </c>
      <c r="B32" s="95" t="s">
        <v>751</v>
      </c>
      <c r="C32" s="101">
        <v>2323</v>
      </c>
      <c r="D32" s="102" t="s">
        <v>916</v>
      </c>
      <c r="E32" s="103">
        <v>2473</v>
      </c>
      <c r="F32" s="47" t="s">
        <v>316</v>
      </c>
      <c r="H32" s="120"/>
    </row>
    <row r="33" spans="1:8" s="115" customFormat="1" ht="15">
      <c r="A33" s="116" t="s">
        <v>317</v>
      </c>
      <c r="B33" s="95" t="s">
        <v>752</v>
      </c>
      <c r="C33" s="98"/>
      <c r="D33" s="99"/>
      <c r="E33" s="100">
        <v>1025</v>
      </c>
      <c r="F33" s="47">
        <v>16</v>
      </c>
      <c r="H33" s="118"/>
    </row>
    <row r="34" spans="1:9" s="115" customFormat="1" ht="15">
      <c r="A34" s="116" t="s">
        <v>925</v>
      </c>
      <c r="B34" s="95" t="s">
        <v>760</v>
      </c>
      <c r="C34" s="98"/>
      <c r="D34" s="99"/>
      <c r="E34" s="100">
        <v>7436</v>
      </c>
      <c r="F34" s="47">
        <v>144</v>
      </c>
      <c r="H34" s="118"/>
      <c r="I34" s="119"/>
    </row>
    <row r="35" spans="1:9" s="115" customFormat="1" ht="15">
      <c r="A35" s="116" t="s">
        <v>314</v>
      </c>
      <c r="B35" s="95" t="s">
        <v>400</v>
      </c>
      <c r="C35" s="98"/>
      <c r="D35" s="99"/>
      <c r="E35" s="100">
        <v>3862</v>
      </c>
      <c r="F35" s="47">
        <v>70</v>
      </c>
      <c r="H35" s="118"/>
      <c r="I35" s="119"/>
    </row>
    <row r="36" spans="1:9" s="115" customFormat="1" ht="15">
      <c r="A36" s="451" t="s">
        <v>643</v>
      </c>
      <c r="B36" s="451"/>
      <c r="C36" s="452"/>
      <c r="D36" s="452"/>
      <c r="E36" s="452"/>
      <c r="F36" s="451"/>
      <c r="H36" s="118"/>
      <c r="I36" s="119"/>
    </row>
    <row r="37" spans="1:9" s="115" customFormat="1" ht="15">
      <c r="A37" s="116" t="s">
        <v>644</v>
      </c>
      <c r="B37" s="95" t="s">
        <v>645</v>
      </c>
      <c r="C37" s="107"/>
      <c r="D37" s="108"/>
      <c r="E37" s="100">
        <v>3312</v>
      </c>
      <c r="F37" s="47">
        <v>54</v>
      </c>
      <c r="H37" s="118"/>
      <c r="I37" s="119"/>
    </row>
    <row r="38" spans="1:9" s="115" customFormat="1" ht="15">
      <c r="A38" s="116" t="s">
        <v>646</v>
      </c>
      <c r="B38" s="95" t="s">
        <v>647</v>
      </c>
      <c r="C38" s="107"/>
      <c r="D38" s="108"/>
      <c r="E38" s="100">
        <v>1884</v>
      </c>
      <c r="F38" s="47">
        <v>34</v>
      </c>
      <c r="H38" s="118"/>
      <c r="I38" s="119"/>
    </row>
    <row r="39" spans="1:9" s="115" customFormat="1" ht="15">
      <c r="A39" s="116" t="s">
        <v>648</v>
      </c>
      <c r="B39" s="95" t="s">
        <v>761</v>
      </c>
      <c r="C39" s="107"/>
      <c r="D39" s="108"/>
      <c r="E39" s="100">
        <v>846</v>
      </c>
      <c r="F39" s="47">
        <v>14</v>
      </c>
      <c r="H39" s="118"/>
      <c r="I39" s="119"/>
    </row>
    <row r="40" spans="1:9" s="115" customFormat="1" ht="15">
      <c r="A40" s="116" t="s">
        <v>649</v>
      </c>
      <c r="B40" s="95" t="s">
        <v>650</v>
      </c>
      <c r="C40" s="107"/>
      <c r="D40" s="108"/>
      <c r="E40" s="100">
        <v>639</v>
      </c>
      <c r="F40" s="47">
        <v>15</v>
      </c>
      <c r="H40" s="118"/>
      <c r="I40" s="119"/>
    </row>
    <row r="41" spans="1:9" s="115" customFormat="1" ht="15">
      <c r="A41" s="116" t="s">
        <v>651</v>
      </c>
      <c r="B41" s="95" t="s">
        <v>652</v>
      </c>
      <c r="C41" s="107"/>
      <c r="D41" s="108"/>
      <c r="E41" s="100">
        <v>2466</v>
      </c>
      <c r="F41" s="47">
        <v>29</v>
      </c>
      <c r="H41" s="118"/>
      <c r="I41" s="119"/>
    </row>
    <row r="42" spans="1:9" s="115" customFormat="1" ht="15">
      <c r="A42" s="116" t="s">
        <v>653</v>
      </c>
      <c r="B42" s="95" t="s">
        <v>654</v>
      </c>
      <c r="C42" s="107"/>
      <c r="D42" s="108"/>
      <c r="E42" s="100">
        <v>3440</v>
      </c>
      <c r="F42" s="47">
        <v>52</v>
      </c>
      <c r="H42" s="118"/>
      <c r="I42" s="119"/>
    </row>
    <row r="43" spans="1:9" s="115" customFormat="1" ht="15">
      <c r="A43" s="116" t="s">
        <v>655</v>
      </c>
      <c r="B43" s="95" t="s">
        <v>656</v>
      </c>
      <c r="C43" s="107"/>
      <c r="D43" s="108"/>
      <c r="E43" s="100">
        <v>1583</v>
      </c>
      <c r="F43" s="47">
        <v>28</v>
      </c>
      <c r="H43" s="118"/>
      <c r="I43" s="119"/>
    </row>
    <row r="44" spans="1:9" s="115" customFormat="1" ht="15">
      <c r="A44" s="451" t="s">
        <v>657</v>
      </c>
      <c r="B44" s="451"/>
      <c r="C44" s="452"/>
      <c r="D44" s="452"/>
      <c r="E44" s="452"/>
      <c r="F44" s="451"/>
      <c r="H44" s="118"/>
      <c r="I44" s="119"/>
    </row>
    <row r="45" spans="1:9" s="115" customFormat="1" ht="15">
      <c r="A45" s="116" t="s">
        <v>658</v>
      </c>
      <c r="B45" s="95" t="s">
        <v>598</v>
      </c>
      <c r="C45" s="109"/>
      <c r="D45" s="110"/>
      <c r="E45" s="100">
        <v>2274</v>
      </c>
      <c r="F45" s="47">
        <v>45</v>
      </c>
      <c r="H45" s="118"/>
      <c r="I45" s="119"/>
    </row>
    <row r="46" spans="1:9" s="115" customFormat="1" ht="15">
      <c r="A46" s="116" t="s">
        <v>659</v>
      </c>
      <c r="B46" s="95" t="s">
        <v>763</v>
      </c>
      <c r="C46" s="109"/>
      <c r="D46" s="110"/>
      <c r="E46" s="100">
        <v>1693</v>
      </c>
      <c r="F46" s="47">
        <v>41</v>
      </c>
      <c r="H46" s="118"/>
      <c r="I46" s="119"/>
    </row>
    <row r="47" spans="1:9" s="115" customFormat="1" ht="15">
      <c r="A47" s="116" t="s">
        <v>660</v>
      </c>
      <c r="B47" s="95" t="s">
        <v>764</v>
      </c>
      <c r="C47" s="109"/>
      <c r="D47" s="110"/>
      <c r="E47" s="100">
        <v>3530</v>
      </c>
      <c r="F47" s="47">
        <v>71</v>
      </c>
      <c r="H47" s="118"/>
      <c r="I47" s="119"/>
    </row>
    <row r="48" spans="1:9" s="115" customFormat="1" ht="15">
      <c r="A48" s="116" t="s">
        <v>100</v>
      </c>
      <c r="B48" s="95" t="s">
        <v>752</v>
      </c>
      <c r="C48" s="109"/>
      <c r="D48" s="110"/>
      <c r="E48" s="100">
        <v>924</v>
      </c>
      <c r="F48" s="47">
        <v>17</v>
      </c>
      <c r="H48" s="118"/>
      <c r="I48" s="119"/>
    </row>
    <row r="49" spans="1:9" s="115" customFormat="1" ht="15">
      <c r="A49" s="116" t="s">
        <v>661</v>
      </c>
      <c r="B49" s="95" t="s">
        <v>765</v>
      </c>
      <c r="C49" s="109"/>
      <c r="D49" s="110"/>
      <c r="E49" s="100">
        <v>1329</v>
      </c>
      <c r="F49" s="47">
        <v>31</v>
      </c>
      <c r="H49" s="118"/>
      <c r="I49" s="119"/>
    </row>
    <row r="50" spans="1:9" s="115" customFormat="1" ht="15">
      <c r="A50" s="116" t="s">
        <v>662</v>
      </c>
      <c r="B50" s="95" t="s">
        <v>765</v>
      </c>
      <c r="C50" s="109"/>
      <c r="D50" s="110"/>
      <c r="E50" s="100">
        <v>1649</v>
      </c>
      <c r="F50" s="47">
        <v>36</v>
      </c>
      <c r="H50" s="118"/>
      <c r="I50" s="119"/>
    </row>
    <row r="51" spans="1:9" s="115" customFormat="1" ht="15">
      <c r="A51" s="116" t="s">
        <v>767</v>
      </c>
      <c r="B51" s="95" t="s">
        <v>766</v>
      </c>
      <c r="C51" s="109"/>
      <c r="D51" s="110"/>
      <c r="E51" s="100">
        <v>1046</v>
      </c>
      <c r="F51" s="47">
        <v>18</v>
      </c>
      <c r="H51" s="118"/>
      <c r="I51" s="119"/>
    </row>
    <row r="52" spans="1:9" s="115" customFormat="1" ht="15">
      <c r="A52" s="451" t="s">
        <v>663</v>
      </c>
      <c r="B52" s="451"/>
      <c r="C52" s="452"/>
      <c r="D52" s="452"/>
      <c r="E52" s="452"/>
      <c r="F52" s="451"/>
      <c r="H52" s="118"/>
      <c r="I52" s="119"/>
    </row>
    <row r="53" spans="1:9" s="115" customFormat="1" ht="15">
      <c r="A53" s="116" t="s">
        <v>664</v>
      </c>
      <c r="B53" s="95" t="s">
        <v>768</v>
      </c>
      <c r="C53" s="107"/>
      <c r="D53" s="108"/>
      <c r="E53" s="100">
        <v>1034</v>
      </c>
      <c r="F53" s="47">
        <v>25</v>
      </c>
      <c r="H53" s="118"/>
      <c r="I53" s="119"/>
    </row>
    <row r="54" spans="1:9" s="115" customFormat="1" ht="15">
      <c r="A54" s="116" t="s">
        <v>665</v>
      </c>
      <c r="B54" s="95" t="s">
        <v>769</v>
      </c>
      <c r="C54" s="107"/>
      <c r="D54" s="108"/>
      <c r="E54" s="100">
        <v>2422</v>
      </c>
      <c r="F54" s="47">
        <v>36</v>
      </c>
      <c r="H54" s="118"/>
      <c r="I54" s="119"/>
    </row>
    <row r="55" spans="1:9" s="115" customFormat="1" ht="15">
      <c r="A55" s="116" t="s">
        <v>666</v>
      </c>
      <c r="B55" s="95" t="s">
        <v>770</v>
      </c>
      <c r="C55" s="107"/>
      <c r="D55" s="108"/>
      <c r="E55" s="100">
        <v>2088</v>
      </c>
      <c r="F55" s="47">
        <v>42</v>
      </c>
      <c r="H55" s="118"/>
      <c r="I55" s="119"/>
    </row>
    <row r="56" spans="1:9" s="115" customFormat="1" ht="15">
      <c r="A56" s="116" t="s">
        <v>667</v>
      </c>
      <c r="B56" s="95" t="s">
        <v>771</v>
      </c>
      <c r="C56" s="107"/>
      <c r="D56" s="108"/>
      <c r="E56" s="100">
        <v>3649</v>
      </c>
      <c r="F56" s="47">
        <v>70</v>
      </c>
      <c r="H56" s="118"/>
      <c r="I56" s="119"/>
    </row>
    <row r="57" spans="1:9" s="115" customFormat="1" ht="15">
      <c r="A57" s="116" t="s">
        <v>668</v>
      </c>
      <c r="B57" s="95" t="s">
        <v>772</v>
      </c>
      <c r="C57" s="107"/>
      <c r="D57" s="108"/>
      <c r="E57" s="100">
        <v>1838</v>
      </c>
      <c r="F57" s="47">
        <v>30</v>
      </c>
      <c r="H57" s="118"/>
      <c r="I57" s="119"/>
    </row>
    <row r="58" spans="1:9" s="115" customFormat="1" ht="15">
      <c r="A58" s="116" t="s">
        <v>669</v>
      </c>
      <c r="B58" s="95" t="s">
        <v>773</v>
      </c>
      <c r="C58" s="107"/>
      <c r="D58" s="108"/>
      <c r="E58" s="100">
        <v>2154</v>
      </c>
      <c r="F58" s="47">
        <v>45</v>
      </c>
      <c r="H58" s="118"/>
      <c r="I58" s="119"/>
    </row>
    <row r="59" spans="1:9" s="115" customFormat="1" ht="15">
      <c r="A59" s="451" t="s">
        <v>670</v>
      </c>
      <c r="B59" s="451"/>
      <c r="C59" s="452"/>
      <c r="D59" s="452"/>
      <c r="E59" s="452"/>
      <c r="F59" s="451"/>
      <c r="H59" s="118"/>
      <c r="I59" s="119"/>
    </row>
    <row r="60" spans="1:9" s="115" customFormat="1" ht="15">
      <c r="A60" s="116" t="s">
        <v>671</v>
      </c>
      <c r="B60" s="95" t="s">
        <v>672</v>
      </c>
      <c r="C60" s="107"/>
      <c r="D60" s="108"/>
      <c r="E60" s="100">
        <v>384</v>
      </c>
      <c r="F60" s="47">
        <v>9</v>
      </c>
      <c r="H60" s="118"/>
      <c r="I60" s="119"/>
    </row>
    <row r="61" spans="1:9" s="115" customFormat="1" ht="15">
      <c r="A61" s="116" t="s">
        <v>673</v>
      </c>
      <c r="B61" s="95" t="s">
        <v>674</v>
      </c>
      <c r="C61" s="107"/>
      <c r="D61" s="108"/>
      <c r="E61" s="100">
        <v>1575</v>
      </c>
      <c r="F61" s="47">
        <v>15</v>
      </c>
      <c r="H61" s="118"/>
      <c r="I61" s="119"/>
    </row>
    <row r="62" spans="1:9" s="115" customFormat="1" ht="15">
      <c r="A62" s="116" t="s">
        <v>675</v>
      </c>
      <c r="B62" s="95" t="s">
        <v>676</v>
      </c>
      <c r="C62" s="107"/>
      <c r="D62" s="108"/>
      <c r="E62" s="100">
        <v>915</v>
      </c>
      <c r="F62" s="47">
        <v>18</v>
      </c>
      <c r="H62" s="118"/>
      <c r="I62" s="119"/>
    </row>
    <row r="63" spans="1:9" s="115" customFormat="1" ht="15">
      <c r="A63" s="116" t="s">
        <v>677</v>
      </c>
      <c r="B63" s="95" t="s">
        <v>678</v>
      </c>
      <c r="C63" s="107"/>
      <c r="D63" s="108"/>
      <c r="E63" s="100">
        <v>1057</v>
      </c>
      <c r="F63" s="47">
        <v>21</v>
      </c>
      <c r="H63" s="118"/>
      <c r="I63" s="119"/>
    </row>
    <row r="64" spans="1:9" s="115" customFormat="1" ht="15">
      <c r="A64" s="116" t="s">
        <v>679</v>
      </c>
      <c r="B64" s="95" t="s">
        <v>680</v>
      </c>
      <c r="C64" s="107"/>
      <c r="D64" s="108"/>
      <c r="E64" s="100">
        <v>915</v>
      </c>
      <c r="F64" s="47">
        <v>9.5</v>
      </c>
      <c r="H64" s="118"/>
      <c r="I64" s="119"/>
    </row>
    <row r="65" spans="1:9" s="115" customFormat="1" ht="15">
      <c r="A65" s="116" t="s">
        <v>681</v>
      </c>
      <c r="B65" s="95" t="s">
        <v>678</v>
      </c>
      <c r="C65" s="107"/>
      <c r="D65" s="108"/>
      <c r="E65" s="100">
        <v>1360</v>
      </c>
      <c r="F65" s="47">
        <v>22</v>
      </c>
      <c r="H65" s="118"/>
      <c r="I65" s="119"/>
    </row>
    <row r="66" spans="1:9" s="115" customFormat="1" ht="15">
      <c r="A66" s="116" t="s">
        <v>682</v>
      </c>
      <c r="B66" s="95" t="s">
        <v>683</v>
      </c>
      <c r="C66" s="107"/>
      <c r="D66" s="108"/>
      <c r="E66" s="100">
        <v>747</v>
      </c>
      <c r="F66" s="47">
        <v>15</v>
      </c>
      <c r="H66" s="118"/>
      <c r="I66" s="119"/>
    </row>
    <row r="67" spans="1:9" s="115" customFormat="1" ht="15">
      <c r="A67" s="116" t="s">
        <v>684</v>
      </c>
      <c r="B67" s="95" t="s">
        <v>928</v>
      </c>
      <c r="C67" s="107"/>
      <c r="D67" s="108"/>
      <c r="E67" s="100">
        <v>618</v>
      </c>
      <c r="F67" s="47">
        <v>11</v>
      </c>
      <c r="H67" s="118"/>
      <c r="I67" s="119"/>
    </row>
    <row r="68" spans="1:9" s="115" customFormat="1" ht="15">
      <c r="A68" s="116" t="s">
        <v>685</v>
      </c>
      <c r="B68" s="95" t="s">
        <v>929</v>
      </c>
      <c r="C68" s="107"/>
      <c r="D68" s="108"/>
      <c r="E68" s="100">
        <v>905</v>
      </c>
      <c r="F68" s="47">
        <v>23</v>
      </c>
      <c r="H68" s="118"/>
      <c r="I68" s="119"/>
    </row>
    <row r="69" spans="1:9" s="115" customFormat="1" ht="15">
      <c r="A69" s="116" t="s">
        <v>686</v>
      </c>
      <c r="B69" s="95" t="s">
        <v>930</v>
      </c>
      <c r="C69" s="107"/>
      <c r="D69" s="108"/>
      <c r="E69" s="100">
        <v>3788</v>
      </c>
      <c r="F69" s="47">
        <v>37</v>
      </c>
      <c r="H69" s="118"/>
      <c r="I69" s="119"/>
    </row>
    <row r="70" spans="1:9" s="115" customFormat="1" ht="15">
      <c r="A70" s="116" t="s">
        <v>688</v>
      </c>
      <c r="B70" s="95" t="s">
        <v>689</v>
      </c>
      <c r="C70" s="107"/>
      <c r="D70" s="108"/>
      <c r="E70" s="100">
        <v>1693</v>
      </c>
      <c r="F70" s="47">
        <v>27</v>
      </c>
      <c r="H70" s="118"/>
      <c r="I70" s="119"/>
    </row>
    <row r="71" spans="1:9" s="115" customFormat="1" ht="15">
      <c r="A71" s="116" t="s">
        <v>690</v>
      </c>
      <c r="B71" s="95" t="s">
        <v>687</v>
      </c>
      <c r="C71" s="107"/>
      <c r="D71" s="108"/>
      <c r="E71" s="100">
        <v>1990</v>
      </c>
      <c r="F71" s="47">
        <v>44</v>
      </c>
      <c r="H71" s="118"/>
      <c r="I71" s="119"/>
    </row>
    <row r="72" spans="1:9" s="115" customFormat="1" ht="15">
      <c r="A72" s="116" t="s">
        <v>691</v>
      </c>
      <c r="B72" s="95" t="s">
        <v>931</v>
      </c>
      <c r="C72" s="107"/>
      <c r="D72" s="108"/>
      <c r="E72" s="100">
        <v>2212</v>
      </c>
      <c r="F72" s="47">
        <v>40</v>
      </c>
      <c r="H72" s="118"/>
      <c r="I72" s="119"/>
    </row>
    <row r="73" spans="1:9" s="115" customFormat="1" ht="15">
      <c r="A73" s="451" t="s">
        <v>693</v>
      </c>
      <c r="B73" s="451"/>
      <c r="C73" s="452"/>
      <c r="D73" s="452"/>
      <c r="E73" s="452"/>
      <c r="F73" s="451"/>
      <c r="G73" s="121"/>
      <c r="H73" s="118"/>
      <c r="I73" s="119"/>
    </row>
    <row r="74" spans="1:11" s="115" customFormat="1" ht="15">
      <c r="A74" s="116" t="s">
        <v>677</v>
      </c>
      <c r="B74" s="95" t="s">
        <v>678</v>
      </c>
      <c r="C74" s="107"/>
      <c r="D74" s="108"/>
      <c r="E74" s="100">
        <v>2092</v>
      </c>
      <c r="F74" s="47">
        <v>21</v>
      </c>
      <c r="G74" s="121"/>
      <c r="H74" s="118"/>
      <c r="I74" s="119"/>
      <c r="J74" s="121"/>
      <c r="K74" s="117"/>
    </row>
    <row r="75" spans="1:11" s="115" customFormat="1" ht="15">
      <c r="A75" s="116" t="s">
        <v>681</v>
      </c>
      <c r="B75" s="95" t="s">
        <v>678</v>
      </c>
      <c r="C75" s="107"/>
      <c r="D75" s="108"/>
      <c r="E75" s="100">
        <v>1669</v>
      </c>
      <c r="F75" s="47">
        <v>22</v>
      </c>
      <c r="H75" s="118"/>
      <c r="I75" s="119"/>
      <c r="J75" s="121"/>
      <c r="K75" s="117"/>
    </row>
    <row r="76" spans="1:11" s="115" customFormat="1" ht="15">
      <c r="A76" s="116" t="s">
        <v>682</v>
      </c>
      <c r="B76" s="95" t="s">
        <v>683</v>
      </c>
      <c r="C76" s="107"/>
      <c r="D76" s="108"/>
      <c r="E76" s="100">
        <v>793</v>
      </c>
      <c r="F76" s="47">
        <v>15</v>
      </c>
      <c r="H76" s="118"/>
      <c r="I76" s="119"/>
      <c r="J76" s="121"/>
      <c r="K76" s="117"/>
    </row>
    <row r="77" spans="1:11" s="115" customFormat="1" ht="15">
      <c r="A77" s="116" t="s">
        <v>686</v>
      </c>
      <c r="B77" s="95" t="s">
        <v>687</v>
      </c>
      <c r="C77" s="107"/>
      <c r="D77" s="108"/>
      <c r="E77" s="100">
        <v>3891</v>
      </c>
      <c r="F77" s="47">
        <v>31</v>
      </c>
      <c r="H77" s="118"/>
      <c r="I77" s="119"/>
      <c r="J77" s="121"/>
      <c r="K77" s="117"/>
    </row>
    <row r="78" spans="1:11" s="115" customFormat="1" ht="15">
      <c r="A78" s="116" t="s">
        <v>690</v>
      </c>
      <c r="B78" s="95" t="s">
        <v>687</v>
      </c>
      <c r="C78" s="107"/>
      <c r="D78" s="108"/>
      <c r="E78" s="100">
        <v>2576</v>
      </c>
      <c r="F78" s="47">
        <v>44.5</v>
      </c>
      <c r="H78" s="118"/>
      <c r="I78" s="119"/>
      <c r="J78" s="121"/>
      <c r="K78" s="117"/>
    </row>
    <row r="79" spans="1:11" s="115" customFormat="1" ht="15">
      <c r="A79" s="116" t="s">
        <v>691</v>
      </c>
      <c r="B79" s="95" t="s">
        <v>931</v>
      </c>
      <c r="C79" s="107"/>
      <c r="D79" s="108"/>
      <c r="E79" s="100">
        <v>2485</v>
      </c>
      <c r="F79" s="47">
        <v>40.5</v>
      </c>
      <c r="H79" s="118"/>
      <c r="I79" s="119"/>
      <c r="J79" s="121"/>
      <c r="K79" s="117"/>
    </row>
    <row r="80" spans="1:9" s="115" customFormat="1" ht="15">
      <c r="A80" s="451" t="s">
        <v>694</v>
      </c>
      <c r="B80" s="451"/>
      <c r="C80" s="452"/>
      <c r="D80" s="452"/>
      <c r="E80" s="452"/>
      <c r="F80" s="451"/>
      <c r="H80" s="118"/>
      <c r="I80" s="119"/>
    </row>
    <row r="81" spans="1:9" s="115" customFormat="1" ht="15">
      <c r="A81" s="116" t="s">
        <v>695</v>
      </c>
      <c r="B81" s="94" t="s">
        <v>696</v>
      </c>
      <c r="C81" s="107"/>
      <c r="D81" s="108"/>
      <c r="E81" s="100">
        <v>1322</v>
      </c>
      <c r="F81" s="47">
        <v>26.3</v>
      </c>
      <c r="H81" s="118"/>
      <c r="I81" s="119"/>
    </row>
    <row r="82" spans="1:9" s="115" customFormat="1" ht="15">
      <c r="A82" s="116" t="s">
        <v>697</v>
      </c>
      <c r="B82" s="94" t="s">
        <v>698</v>
      </c>
      <c r="C82" s="107"/>
      <c r="D82" s="108"/>
      <c r="E82" s="100">
        <v>1480</v>
      </c>
      <c r="F82" s="47">
        <v>29.6</v>
      </c>
      <c r="H82" s="118"/>
      <c r="I82" s="119"/>
    </row>
    <row r="83" spans="1:9" s="115" customFormat="1" ht="15">
      <c r="A83" s="116" t="s">
        <v>699</v>
      </c>
      <c r="B83" s="94" t="s">
        <v>700</v>
      </c>
      <c r="C83" s="107"/>
      <c r="D83" s="108"/>
      <c r="E83" s="100">
        <v>1756</v>
      </c>
      <c r="F83" s="47">
        <v>36.7</v>
      </c>
      <c r="H83" s="118"/>
      <c r="I83" s="119"/>
    </row>
    <row r="84" spans="1:9" s="115" customFormat="1" ht="15">
      <c r="A84" s="116" t="s">
        <v>701</v>
      </c>
      <c r="B84" s="95" t="s">
        <v>702</v>
      </c>
      <c r="C84" s="107"/>
      <c r="D84" s="108"/>
      <c r="E84" s="100">
        <v>1563</v>
      </c>
      <c r="F84" s="47">
        <v>35.6</v>
      </c>
      <c r="H84" s="118"/>
      <c r="I84" s="119"/>
    </row>
    <row r="85" spans="1:9" s="115" customFormat="1" ht="15">
      <c r="A85" s="116" t="s">
        <v>703</v>
      </c>
      <c r="B85" s="94" t="s">
        <v>704</v>
      </c>
      <c r="C85" s="107"/>
      <c r="D85" s="108"/>
      <c r="E85" s="100">
        <v>848</v>
      </c>
      <c r="F85" s="47">
        <v>14.7</v>
      </c>
      <c r="H85" s="118"/>
      <c r="I85" s="119"/>
    </row>
    <row r="86" spans="1:9" s="115" customFormat="1" ht="15">
      <c r="A86" s="116" t="s">
        <v>705</v>
      </c>
      <c r="B86" s="94" t="s">
        <v>706</v>
      </c>
      <c r="C86" s="107"/>
      <c r="D86" s="108"/>
      <c r="E86" s="100">
        <v>549</v>
      </c>
      <c r="F86" s="47">
        <v>12.7</v>
      </c>
      <c r="H86" s="118"/>
      <c r="I86" s="119"/>
    </row>
    <row r="87" spans="1:9" s="115" customFormat="1" ht="15">
      <c r="A87" s="116" t="s">
        <v>707</v>
      </c>
      <c r="B87" s="95" t="s">
        <v>704</v>
      </c>
      <c r="C87" s="107"/>
      <c r="D87" s="108"/>
      <c r="E87" s="100">
        <v>670</v>
      </c>
      <c r="F87" s="47">
        <v>15</v>
      </c>
      <c r="H87" s="118"/>
      <c r="I87" s="119"/>
    </row>
    <row r="88" spans="1:9" s="115" customFormat="1" ht="15">
      <c r="A88" s="116" t="s">
        <v>708</v>
      </c>
      <c r="B88" s="95" t="s">
        <v>680</v>
      </c>
      <c r="C88" s="107"/>
      <c r="D88" s="108"/>
      <c r="E88" s="100">
        <v>736</v>
      </c>
      <c r="F88" s="47">
        <v>16.9</v>
      </c>
      <c r="H88" s="118"/>
      <c r="I88" s="119"/>
    </row>
    <row r="89" spans="1:9" s="115" customFormat="1" ht="15">
      <c r="A89" s="116" t="s">
        <v>709</v>
      </c>
      <c r="B89" s="95" t="s">
        <v>710</v>
      </c>
      <c r="C89" s="107"/>
      <c r="D89" s="108"/>
      <c r="E89" s="100">
        <v>1021</v>
      </c>
      <c r="F89" s="47">
        <v>20.55</v>
      </c>
      <c r="H89" s="118"/>
      <c r="I89" s="119"/>
    </row>
    <row r="90" spans="1:9" s="115" customFormat="1" ht="15">
      <c r="A90" s="116" t="s">
        <v>711</v>
      </c>
      <c r="B90" s="94" t="s">
        <v>696</v>
      </c>
      <c r="C90" s="107"/>
      <c r="D90" s="108"/>
      <c r="E90" s="100">
        <v>1755</v>
      </c>
      <c r="F90" s="47">
        <v>229</v>
      </c>
      <c r="H90" s="118"/>
      <c r="I90" s="119"/>
    </row>
    <row r="91" spans="1:9" s="115" customFormat="1" ht="15">
      <c r="A91" s="116" t="s">
        <v>712</v>
      </c>
      <c r="B91" s="94" t="s">
        <v>698</v>
      </c>
      <c r="C91" s="107"/>
      <c r="D91" s="108"/>
      <c r="E91" s="100">
        <v>1920</v>
      </c>
      <c r="F91" s="47">
        <v>24.5</v>
      </c>
      <c r="H91" s="118"/>
      <c r="I91" s="119"/>
    </row>
    <row r="92" spans="1:9" s="115" customFormat="1" ht="15">
      <c r="A92" s="116" t="s">
        <v>713</v>
      </c>
      <c r="B92" s="95" t="s">
        <v>700</v>
      </c>
      <c r="C92" s="107"/>
      <c r="D92" s="108"/>
      <c r="E92" s="100">
        <v>2122</v>
      </c>
      <c r="F92" s="47">
        <v>28.4</v>
      </c>
      <c r="H92" s="118"/>
      <c r="I92" s="119"/>
    </row>
    <row r="93" spans="1:9" s="115" customFormat="1" ht="15">
      <c r="A93" s="451" t="s">
        <v>714</v>
      </c>
      <c r="B93" s="451"/>
      <c r="C93" s="452"/>
      <c r="D93" s="452"/>
      <c r="E93" s="452"/>
      <c r="F93" s="451"/>
      <c r="H93" s="118"/>
      <c r="I93" s="119"/>
    </row>
    <row r="94" spans="1:9" s="115" customFormat="1" ht="15">
      <c r="A94" s="122" t="s">
        <v>661</v>
      </c>
      <c r="B94" s="96" t="s">
        <v>765</v>
      </c>
      <c r="C94" s="107"/>
      <c r="D94" s="108"/>
      <c r="E94" s="100">
        <v>1845</v>
      </c>
      <c r="F94" s="97">
        <v>36</v>
      </c>
      <c r="H94" s="118"/>
      <c r="I94" s="119"/>
    </row>
    <row r="95" spans="1:9" s="115" customFormat="1" ht="15">
      <c r="A95" s="122" t="s">
        <v>660</v>
      </c>
      <c r="B95" s="96" t="s">
        <v>764</v>
      </c>
      <c r="C95" s="107"/>
      <c r="D95" s="108"/>
      <c r="E95" s="100">
        <v>4114</v>
      </c>
      <c r="F95" s="97">
        <v>74</v>
      </c>
      <c r="H95" s="118"/>
      <c r="I95" s="119"/>
    </row>
    <row r="96" spans="1:9" s="115" customFormat="1" ht="15">
      <c r="A96" s="122" t="s">
        <v>662</v>
      </c>
      <c r="B96" s="96" t="s">
        <v>765</v>
      </c>
      <c r="C96" s="107"/>
      <c r="D96" s="108"/>
      <c r="E96" s="100">
        <v>2151</v>
      </c>
      <c r="F96" s="97">
        <v>40</v>
      </c>
      <c r="H96" s="118"/>
      <c r="I96" s="119"/>
    </row>
    <row r="97" spans="1:9" s="115" customFormat="1" ht="15">
      <c r="A97" s="122" t="s">
        <v>715</v>
      </c>
      <c r="B97" s="96" t="s">
        <v>716</v>
      </c>
      <c r="C97" s="107"/>
      <c r="D97" s="108"/>
      <c r="E97" s="100">
        <v>2850</v>
      </c>
      <c r="F97" s="97">
        <v>46</v>
      </c>
      <c r="H97" s="118"/>
      <c r="I97" s="119"/>
    </row>
    <row r="98" spans="1:9" s="115" customFormat="1" ht="15">
      <c r="A98" s="122" t="s">
        <v>717</v>
      </c>
      <c r="B98" s="96" t="s">
        <v>774</v>
      </c>
      <c r="C98" s="107"/>
      <c r="D98" s="108"/>
      <c r="E98" s="100">
        <v>2252</v>
      </c>
      <c r="F98" s="97">
        <v>43</v>
      </c>
      <c r="H98" s="118"/>
      <c r="I98" s="119"/>
    </row>
    <row r="99" spans="1:9" s="115" customFormat="1" ht="15">
      <c r="A99" s="122" t="s">
        <v>718</v>
      </c>
      <c r="B99" s="96" t="s">
        <v>775</v>
      </c>
      <c r="C99" s="107"/>
      <c r="D99" s="108"/>
      <c r="E99" s="100">
        <v>1266</v>
      </c>
      <c r="F99" s="97">
        <v>17</v>
      </c>
      <c r="H99" s="118"/>
      <c r="I99" s="119"/>
    </row>
    <row r="100" spans="1:9" s="115" customFormat="1" ht="15">
      <c r="A100" s="460" t="s">
        <v>719</v>
      </c>
      <c r="B100" s="460"/>
      <c r="C100" s="461"/>
      <c r="D100" s="461"/>
      <c r="E100" s="461"/>
      <c r="F100" s="460"/>
      <c r="H100" s="118"/>
      <c r="I100" s="119"/>
    </row>
    <row r="101" spans="1:9" s="115" customFormat="1" ht="15">
      <c r="A101" s="116" t="s">
        <v>720</v>
      </c>
      <c r="B101" s="95" t="s">
        <v>721</v>
      </c>
      <c r="C101" s="107"/>
      <c r="D101" s="108"/>
      <c r="E101" s="100">
        <v>1927</v>
      </c>
      <c r="F101" s="61">
        <v>35.7</v>
      </c>
      <c r="H101" s="118"/>
      <c r="I101" s="119"/>
    </row>
    <row r="102" spans="1:9" s="115" customFormat="1" ht="15">
      <c r="A102" s="116" t="s">
        <v>240</v>
      </c>
      <c r="B102" s="95" t="s">
        <v>776</v>
      </c>
      <c r="C102" s="107"/>
      <c r="D102" s="108"/>
      <c r="E102" s="100">
        <v>2823</v>
      </c>
      <c r="F102" s="61">
        <v>62.4</v>
      </c>
      <c r="H102" s="118"/>
      <c r="I102" s="119"/>
    </row>
    <row r="103" spans="1:9" s="115" customFormat="1" ht="15">
      <c r="A103" s="116" t="s">
        <v>722</v>
      </c>
      <c r="B103" s="95" t="s">
        <v>723</v>
      </c>
      <c r="C103" s="107"/>
      <c r="D103" s="108"/>
      <c r="E103" s="100">
        <v>733</v>
      </c>
      <c r="F103" s="61">
        <v>15.8</v>
      </c>
      <c r="H103" s="118"/>
      <c r="I103" s="119"/>
    </row>
    <row r="104" spans="1:9" s="115" customFormat="1" ht="15">
      <c r="A104" s="116" t="s">
        <v>779</v>
      </c>
      <c r="B104" s="95" t="s">
        <v>724</v>
      </c>
      <c r="C104" s="107"/>
      <c r="D104" s="108"/>
      <c r="E104" s="100">
        <v>5610</v>
      </c>
      <c r="F104" s="61">
        <v>114.3</v>
      </c>
      <c r="H104" s="118"/>
      <c r="I104" s="119"/>
    </row>
    <row r="105" spans="1:9" s="115" customFormat="1" ht="15">
      <c r="A105" s="116" t="s">
        <v>778</v>
      </c>
      <c r="B105" s="95" t="s">
        <v>777</v>
      </c>
      <c r="C105" s="107"/>
      <c r="D105" s="108"/>
      <c r="E105" s="100">
        <v>4373</v>
      </c>
      <c r="F105" s="61">
        <v>87.6</v>
      </c>
      <c r="H105" s="118"/>
      <c r="I105" s="119"/>
    </row>
    <row r="106" spans="1:9" s="115" customFormat="1" ht="15">
      <c r="A106" s="453" t="s">
        <v>903</v>
      </c>
      <c r="B106" s="454"/>
      <c r="C106" s="455"/>
      <c r="D106" s="455"/>
      <c r="E106" s="455"/>
      <c r="F106" s="456"/>
      <c r="H106" s="118"/>
      <c r="I106" s="119"/>
    </row>
    <row r="107" spans="1:9" s="115" customFormat="1" ht="15">
      <c r="A107" s="123" t="s">
        <v>711</v>
      </c>
      <c r="B107" s="94" t="s">
        <v>696</v>
      </c>
      <c r="C107" s="98">
        <v>1911</v>
      </c>
      <c r="D107" s="108" t="s">
        <v>924</v>
      </c>
      <c r="E107" s="100">
        <v>2195</v>
      </c>
      <c r="F107" s="61">
        <v>23.8</v>
      </c>
      <c r="H107" s="120"/>
      <c r="I107" s="120"/>
    </row>
    <row r="108" spans="1:9" s="115" customFormat="1" ht="15">
      <c r="A108" s="123" t="s">
        <v>725</v>
      </c>
      <c r="B108" s="94" t="s">
        <v>698</v>
      </c>
      <c r="C108" s="98">
        <v>1755</v>
      </c>
      <c r="D108" s="108" t="s">
        <v>924</v>
      </c>
      <c r="E108" s="100">
        <v>2043</v>
      </c>
      <c r="F108" s="61">
        <v>30.6</v>
      </c>
      <c r="H108" s="120"/>
      <c r="I108" s="120"/>
    </row>
    <row r="109" spans="1:9" s="115" customFormat="1" ht="15">
      <c r="A109" s="123" t="s">
        <v>708</v>
      </c>
      <c r="B109" s="94" t="s">
        <v>704</v>
      </c>
      <c r="C109" s="98">
        <v>1078</v>
      </c>
      <c r="D109" s="108" t="s">
        <v>924</v>
      </c>
      <c r="E109" s="100">
        <v>1298</v>
      </c>
      <c r="F109" s="61">
        <v>16</v>
      </c>
      <c r="H109" s="120"/>
      <c r="I109" s="120"/>
    </row>
    <row r="110" spans="1:9" s="115" customFormat="1" ht="15">
      <c r="A110" s="123" t="s">
        <v>703</v>
      </c>
      <c r="B110" s="94" t="s">
        <v>704</v>
      </c>
      <c r="C110" s="98">
        <v>1112</v>
      </c>
      <c r="D110" s="108" t="s">
        <v>924</v>
      </c>
      <c r="E110" s="100">
        <v>1318</v>
      </c>
      <c r="F110" s="61">
        <v>15.6</v>
      </c>
      <c r="H110" s="120"/>
      <c r="I110" s="120"/>
    </row>
    <row r="111" spans="1:9" s="115" customFormat="1" ht="15">
      <c r="A111" s="123" t="s">
        <v>705</v>
      </c>
      <c r="B111" s="94" t="s">
        <v>706</v>
      </c>
      <c r="C111" s="98">
        <v>749</v>
      </c>
      <c r="D111" s="108" t="s">
        <v>924</v>
      </c>
      <c r="E111" s="100">
        <v>901</v>
      </c>
      <c r="F111" s="61">
        <v>13.3</v>
      </c>
      <c r="H111" s="120"/>
      <c r="I111" s="120"/>
    </row>
    <row r="112" spans="1:9" s="115" customFormat="1" ht="15">
      <c r="A112" s="123" t="s">
        <v>726</v>
      </c>
      <c r="B112" s="94" t="s">
        <v>702</v>
      </c>
      <c r="C112" s="98">
        <v>1795</v>
      </c>
      <c r="D112" s="108" t="s">
        <v>924</v>
      </c>
      <c r="E112" s="100">
        <v>2050</v>
      </c>
      <c r="F112" s="61">
        <v>33.3</v>
      </c>
      <c r="H112" s="120"/>
      <c r="I112" s="120"/>
    </row>
    <row r="113" spans="1:9" s="115" customFormat="1" ht="15">
      <c r="A113" s="123" t="s">
        <v>713</v>
      </c>
      <c r="B113" s="94" t="s">
        <v>700</v>
      </c>
      <c r="C113" s="111">
        <v>2357</v>
      </c>
      <c r="D113" s="108" t="s">
        <v>924</v>
      </c>
      <c r="E113" s="112">
        <v>2494</v>
      </c>
      <c r="F113" s="61">
        <v>29.7</v>
      </c>
      <c r="H113" s="120"/>
      <c r="I113" s="120"/>
    </row>
    <row r="114" spans="1:9" s="115" customFormat="1" ht="15">
      <c r="A114" s="123" t="s">
        <v>699</v>
      </c>
      <c r="B114" s="94" t="s">
        <v>700</v>
      </c>
      <c r="C114" s="111">
        <v>2125</v>
      </c>
      <c r="D114" s="108" t="s">
        <v>924</v>
      </c>
      <c r="E114" s="112">
        <v>2261</v>
      </c>
      <c r="F114" s="61">
        <v>38</v>
      </c>
      <c r="H114" s="120"/>
      <c r="I114" s="120"/>
    </row>
    <row r="115" spans="1:9" s="115" customFormat="1" ht="15">
      <c r="A115" s="123" t="s">
        <v>727</v>
      </c>
      <c r="B115" s="94" t="s">
        <v>710</v>
      </c>
      <c r="C115" s="111">
        <v>1465</v>
      </c>
      <c r="D115" s="108" t="s">
        <v>924</v>
      </c>
      <c r="E115" s="112">
        <v>1601</v>
      </c>
      <c r="F115" s="61">
        <v>21.3</v>
      </c>
      <c r="H115" s="120"/>
      <c r="I115" s="120"/>
    </row>
    <row r="116" spans="1:9" s="115" customFormat="1" ht="15">
      <c r="A116" s="123" t="s">
        <v>709</v>
      </c>
      <c r="B116" s="94" t="s">
        <v>710</v>
      </c>
      <c r="C116" s="111">
        <v>1628</v>
      </c>
      <c r="D116" s="108" t="s">
        <v>924</v>
      </c>
      <c r="E116" s="112">
        <v>1765</v>
      </c>
      <c r="F116" s="61">
        <v>21.9</v>
      </c>
      <c r="H116" s="120"/>
      <c r="I116" s="120"/>
    </row>
  </sheetData>
  <sheetProtection/>
  <mergeCells count="21">
    <mergeCell ref="A59:F59"/>
    <mergeCell ref="A10:A11"/>
    <mergeCell ref="A31:F31"/>
    <mergeCell ref="A44:F44"/>
    <mergeCell ref="A26:F26"/>
    <mergeCell ref="A52:F52"/>
    <mergeCell ref="A12:F12"/>
    <mergeCell ref="A36:F36"/>
    <mergeCell ref="F10:F11"/>
    <mergeCell ref="A106:F106"/>
    <mergeCell ref="A73:F73"/>
    <mergeCell ref="A80:F80"/>
    <mergeCell ref="A93:F93"/>
    <mergeCell ref="A100:F100"/>
    <mergeCell ref="A6:F6"/>
    <mergeCell ref="A7:F7"/>
    <mergeCell ref="A8:F8"/>
    <mergeCell ref="A9:F9"/>
    <mergeCell ref="B10:B11"/>
    <mergeCell ref="A21:F21"/>
    <mergeCell ref="C10:E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116"/>
  <sheetViews>
    <sheetView zoomScalePageLayoutView="0" workbookViewId="0" topLeftCell="A7">
      <selection activeCell="A23" sqref="A23:F23"/>
    </sheetView>
  </sheetViews>
  <sheetFormatPr defaultColWidth="9.00390625" defaultRowHeight="12.75"/>
  <cols>
    <col min="1" max="1" width="47.625" style="24" bestFit="1" customWidth="1"/>
    <col min="2" max="2" width="25.375" style="24" bestFit="1" customWidth="1"/>
    <col min="3" max="3" width="8.625" style="113" bestFit="1" customWidth="1"/>
    <col min="4" max="4" width="3.00390625" style="113" bestFit="1" customWidth="1"/>
    <col min="5" max="5" width="8.625" style="113" bestFit="1" customWidth="1"/>
    <col min="6" max="6" width="5.75390625" style="27" bestFit="1" customWidth="1"/>
    <col min="7" max="7" width="9.25390625" style="24" bestFit="1" customWidth="1"/>
    <col min="8" max="8" width="9.125" style="24" customWidth="1"/>
    <col min="9" max="9" width="9.25390625" style="24" bestFit="1" customWidth="1"/>
    <col min="10" max="16384" width="9.125" style="24" customWidth="1"/>
  </cols>
  <sheetData>
    <row r="6" spans="1:8" s="115" customFormat="1" ht="72" customHeight="1">
      <c r="A6" s="447" t="s">
        <v>311</v>
      </c>
      <c r="B6" s="447"/>
      <c r="C6" s="447"/>
      <c r="D6" s="447"/>
      <c r="E6" s="447"/>
      <c r="F6" s="447"/>
      <c r="G6" s="114"/>
      <c r="H6" s="114"/>
    </row>
    <row r="7" spans="1:6" s="115" customFormat="1" ht="15">
      <c r="A7" s="448" t="s">
        <v>926</v>
      </c>
      <c r="B7" s="448"/>
      <c r="C7" s="448"/>
      <c r="D7" s="448"/>
      <c r="E7" s="448"/>
      <c r="F7" s="448"/>
    </row>
    <row r="8" spans="1:6" s="115" customFormat="1" ht="15">
      <c r="A8" s="448" t="s">
        <v>904</v>
      </c>
      <c r="B8" s="448"/>
      <c r="C8" s="448"/>
      <c r="D8" s="448"/>
      <c r="E8" s="448"/>
      <c r="F8" s="448"/>
    </row>
    <row r="9" spans="1:6" s="115" customFormat="1" ht="15">
      <c r="A9" s="449" t="s">
        <v>312</v>
      </c>
      <c r="B9" s="449"/>
      <c r="C9" s="449"/>
      <c r="D9" s="449"/>
      <c r="E9" s="449"/>
      <c r="F9" s="449"/>
    </row>
    <row r="10" spans="1:6" s="115" customFormat="1" ht="13.5" customHeight="1">
      <c r="A10" s="458" t="s">
        <v>24</v>
      </c>
      <c r="B10" s="450" t="s">
        <v>186</v>
      </c>
      <c r="C10" s="462" t="s">
        <v>26</v>
      </c>
      <c r="D10" s="463"/>
      <c r="E10" s="464"/>
      <c r="F10" s="458" t="s">
        <v>28</v>
      </c>
    </row>
    <row r="11" spans="1:6" s="115" customFormat="1" ht="15">
      <c r="A11" s="459"/>
      <c r="B11" s="450"/>
      <c r="C11" s="465"/>
      <c r="D11" s="466"/>
      <c r="E11" s="467"/>
      <c r="F11" s="459"/>
    </row>
    <row r="12" spans="1:6" s="115" customFormat="1" ht="15">
      <c r="A12" s="451" t="s">
        <v>313</v>
      </c>
      <c r="B12" s="451"/>
      <c r="C12" s="457"/>
      <c r="D12" s="457"/>
      <c r="E12" s="457"/>
      <c r="F12" s="451"/>
    </row>
    <row r="13" spans="1:9" s="115" customFormat="1" ht="15">
      <c r="A13" s="116" t="s">
        <v>314</v>
      </c>
      <c r="B13" s="95" t="s">
        <v>400</v>
      </c>
      <c r="C13" s="98"/>
      <c r="D13" s="99"/>
      <c r="E13" s="100">
        <f>модули!E13*1.05</f>
        <v>4057.2000000000003</v>
      </c>
      <c r="F13" s="47">
        <v>70</v>
      </c>
      <c r="G13" s="117"/>
      <c r="H13" s="118"/>
      <c r="I13" s="119"/>
    </row>
    <row r="14" spans="1:9" s="115" customFormat="1" ht="15">
      <c r="A14" s="116" t="s">
        <v>315</v>
      </c>
      <c r="B14" s="95" t="s">
        <v>751</v>
      </c>
      <c r="C14" s="101">
        <f>модули!C14*1.05</f>
        <v>2439.15</v>
      </c>
      <c r="D14" s="102" t="s">
        <v>916</v>
      </c>
      <c r="E14" s="100">
        <f>модули!E14*1.05</f>
        <v>2596.65</v>
      </c>
      <c r="F14" s="47" t="s">
        <v>316</v>
      </c>
      <c r="H14" s="120"/>
      <c r="I14" s="120"/>
    </row>
    <row r="15" spans="1:9" s="115" customFormat="1" ht="15">
      <c r="A15" s="116" t="s">
        <v>317</v>
      </c>
      <c r="B15" s="95" t="s">
        <v>752</v>
      </c>
      <c r="C15" s="98"/>
      <c r="D15" s="99"/>
      <c r="E15" s="100">
        <f>модули!E15*1.05</f>
        <v>1076.25</v>
      </c>
      <c r="F15" s="47">
        <v>16</v>
      </c>
      <c r="G15" s="117"/>
      <c r="H15" s="118"/>
      <c r="I15" s="119"/>
    </row>
    <row r="16" spans="1:9" s="115" customFormat="1" ht="15">
      <c r="A16" s="116" t="s">
        <v>318</v>
      </c>
      <c r="B16" s="95" t="s">
        <v>753</v>
      </c>
      <c r="C16" s="98"/>
      <c r="D16" s="99"/>
      <c r="E16" s="100">
        <f>модули!E16*1.05</f>
        <v>5708.85</v>
      </c>
      <c r="F16" s="47">
        <v>102.6</v>
      </c>
      <c r="G16" s="117"/>
      <c r="H16" s="118"/>
      <c r="I16" s="119"/>
    </row>
    <row r="17" spans="1:9" s="115" customFormat="1" ht="15">
      <c r="A17" s="116" t="s">
        <v>623</v>
      </c>
      <c r="B17" s="95" t="s">
        <v>754</v>
      </c>
      <c r="C17" s="98"/>
      <c r="D17" s="99"/>
      <c r="E17" s="100">
        <f>модули!E17*1.05</f>
        <v>5297.25</v>
      </c>
      <c r="F17" s="47">
        <v>102.56</v>
      </c>
      <c r="G17" s="117"/>
      <c r="H17" s="118"/>
      <c r="I17" s="119"/>
    </row>
    <row r="18" spans="1:9" s="115" customFormat="1" ht="15">
      <c r="A18" s="116" t="s">
        <v>624</v>
      </c>
      <c r="B18" s="95" t="s">
        <v>753</v>
      </c>
      <c r="C18" s="98"/>
      <c r="D18" s="99"/>
      <c r="E18" s="100">
        <f>модули!E18*1.05</f>
        <v>5020.05</v>
      </c>
      <c r="F18" s="47">
        <v>92.3</v>
      </c>
      <c r="G18" s="117"/>
      <c r="H18" s="118"/>
      <c r="I18" s="119"/>
    </row>
    <row r="19" spans="1:9" s="115" customFormat="1" ht="15">
      <c r="A19" s="116" t="s">
        <v>625</v>
      </c>
      <c r="B19" s="95" t="s">
        <v>753</v>
      </c>
      <c r="C19" s="98"/>
      <c r="D19" s="99"/>
      <c r="E19" s="100">
        <f>модули!E19*1.05</f>
        <v>5281.5</v>
      </c>
      <c r="F19" s="47">
        <v>109.3</v>
      </c>
      <c r="G19" s="117"/>
      <c r="H19" s="118"/>
      <c r="I19" s="119"/>
    </row>
    <row r="20" spans="1:9" s="115" customFormat="1" ht="15">
      <c r="A20" s="116" t="s">
        <v>756</v>
      </c>
      <c r="B20" s="95" t="s">
        <v>755</v>
      </c>
      <c r="C20" s="98"/>
      <c r="D20" s="99"/>
      <c r="E20" s="100">
        <f>модули!E20*1.05</f>
        <v>1791.3000000000002</v>
      </c>
      <c r="F20" s="47">
        <v>30</v>
      </c>
      <c r="G20" s="117"/>
      <c r="H20" s="118"/>
      <c r="I20" s="119"/>
    </row>
    <row r="21" spans="1:9" s="115" customFormat="1" ht="15">
      <c r="A21" s="451" t="s">
        <v>626</v>
      </c>
      <c r="B21" s="451"/>
      <c r="C21" s="452"/>
      <c r="D21" s="452"/>
      <c r="E21" s="452"/>
      <c r="F21" s="451"/>
      <c r="G21" s="117"/>
      <c r="H21" s="118"/>
      <c r="I21" s="119"/>
    </row>
    <row r="22" spans="1:12" s="115" customFormat="1" ht="15">
      <c r="A22" s="116" t="s">
        <v>627</v>
      </c>
      <c r="B22" s="95" t="s">
        <v>757</v>
      </c>
      <c r="C22" s="104">
        <f>модули!C22*1.05</f>
        <v>4667.25</v>
      </c>
      <c r="D22" s="105" t="s">
        <v>924</v>
      </c>
      <c r="E22" s="106">
        <f>модули!E22*1.05</f>
        <v>5368.650000000001</v>
      </c>
      <c r="F22" s="47" t="s">
        <v>628</v>
      </c>
      <c r="G22" s="117"/>
      <c r="H22" s="120"/>
      <c r="I22" s="119"/>
      <c r="J22" s="117"/>
      <c r="L22" s="117"/>
    </row>
    <row r="23" spans="1:12" s="115" customFormat="1" ht="15">
      <c r="A23" s="116" t="s">
        <v>629</v>
      </c>
      <c r="B23" s="95" t="s">
        <v>758</v>
      </c>
      <c r="C23" s="98"/>
      <c r="D23" s="99"/>
      <c r="E23" s="106">
        <f>модули!E23*1.05</f>
        <v>1365</v>
      </c>
      <c r="F23" s="47">
        <v>18.7</v>
      </c>
      <c r="G23" s="117"/>
      <c r="H23" s="118"/>
      <c r="I23" s="119"/>
      <c r="J23" s="117"/>
      <c r="L23" s="117"/>
    </row>
    <row r="24" spans="1:12" s="115" customFormat="1" ht="15">
      <c r="A24" s="116" t="s">
        <v>759</v>
      </c>
      <c r="B24" s="95" t="s">
        <v>630</v>
      </c>
      <c r="C24" s="98"/>
      <c r="D24" s="99"/>
      <c r="E24" s="106">
        <f>модули!E24*1.05</f>
        <v>8127</v>
      </c>
      <c r="F24" s="47">
        <v>139</v>
      </c>
      <c r="G24" s="117"/>
      <c r="H24" s="118"/>
      <c r="I24" s="119"/>
      <c r="J24" s="117"/>
      <c r="L24" s="117"/>
    </row>
    <row r="25" spans="1:10" s="115" customFormat="1" ht="15">
      <c r="A25" s="116" t="s">
        <v>103</v>
      </c>
      <c r="B25" s="95" t="s">
        <v>455</v>
      </c>
      <c r="C25" s="104"/>
      <c r="D25" s="105"/>
      <c r="E25" s="106">
        <f>модули!E25*1.05</f>
        <v>4874.1</v>
      </c>
      <c r="F25" s="47">
        <v>61</v>
      </c>
      <c r="G25" s="117"/>
      <c r="H25" s="118"/>
      <c r="J25" s="117"/>
    </row>
    <row r="26" spans="1:8" s="115" customFormat="1" ht="15">
      <c r="A26" s="453" t="s">
        <v>631</v>
      </c>
      <c r="B26" s="454"/>
      <c r="C26" s="455"/>
      <c r="D26" s="455"/>
      <c r="E26" s="455"/>
      <c r="F26" s="456"/>
      <c r="H26" s="118"/>
    </row>
    <row r="27" spans="1:8" s="115" customFormat="1" ht="15">
      <c r="A27" s="116" t="s">
        <v>315</v>
      </c>
      <c r="B27" s="95" t="s">
        <v>751</v>
      </c>
      <c r="C27" s="101">
        <f>модули!C27*1.05</f>
        <v>2439.15</v>
      </c>
      <c r="D27" s="102" t="s">
        <v>916</v>
      </c>
      <c r="E27" s="103">
        <f>модули!E27*1.05</f>
        <v>2596.65</v>
      </c>
      <c r="F27" s="47" t="s">
        <v>316</v>
      </c>
      <c r="H27" s="120"/>
    </row>
    <row r="28" spans="1:8" s="115" customFormat="1" ht="15">
      <c r="A28" s="116" t="s">
        <v>317</v>
      </c>
      <c r="B28" s="95" t="s">
        <v>752</v>
      </c>
      <c r="C28" s="98"/>
      <c r="D28" s="99"/>
      <c r="E28" s="103">
        <f>модули!E28*1.05</f>
        <v>1076.25</v>
      </c>
      <c r="F28" s="47">
        <v>16</v>
      </c>
      <c r="H28" s="118"/>
    </row>
    <row r="29" spans="1:8" s="115" customFormat="1" ht="15">
      <c r="A29" s="116" t="s">
        <v>632</v>
      </c>
      <c r="B29" s="95" t="s">
        <v>401</v>
      </c>
      <c r="C29" s="98"/>
      <c r="D29" s="99"/>
      <c r="E29" s="103">
        <f>модули!E29*1.05</f>
        <v>5397</v>
      </c>
      <c r="F29" s="47">
        <v>90</v>
      </c>
      <c r="H29" s="118"/>
    </row>
    <row r="30" spans="1:8" s="115" customFormat="1" ht="15">
      <c r="A30" s="116" t="s">
        <v>633</v>
      </c>
      <c r="B30" s="95" t="s">
        <v>760</v>
      </c>
      <c r="C30" s="98"/>
      <c r="D30" s="99"/>
      <c r="E30" s="103">
        <f>модули!E30*1.05</f>
        <v>7963.200000000001</v>
      </c>
      <c r="F30" s="47">
        <v>144</v>
      </c>
      <c r="H30" s="118"/>
    </row>
    <row r="31" spans="1:8" s="115" customFormat="1" ht="15">
      <c r="A31" s="453" t="s">
        <v>642</v>
      </c>
      <c r="B31" s="454"/>
      <c r="C31" s="455"/>
      <c r="D31" s="455"/>
      <c r="E31" s="455"/>
      <c r="F31" s="456"/>
      <c r="H31" s="118"/>
    </row>
    <row r="32" spans="1:8" s="115" customFormat="1" ht="15">
      <c r="A32" s="116" t="s">
        <v>315</v>
      </c>
      <c r="B32" s="95" t="s">
        <v>751</v>
      </c>
      <c r="C32" s="101">
        <f>модули!C32*1.05</f>
        <v>2439.15</v>
      </c>
      <c r="D32" s="102" t="s">
        <v>916</v>
      </c>
      <c r="E32" s="103">
        <f>модули!E32*1.05</f>
        <v>2596.65</v>
      </c>
      <c r="F32" s="47" t="s">
        <v>316</v>
      </c>
      <c r="H32" s="120"/>
    </row>
    <row r="33" spans="1:8" s="115" customFormat="1" ht="15">
      <c r="A33" s="116" t="s">
        <v>317</v>
      </c>
      <c r="B33" s="95" t="s">
        <v>752</v>
      </c>
      <c r="C33" s="98"/>
      <c r="D33" s="99"/>
      <c r="E33" s="103">
        <f>модули!E33*1.05</f>
        <v>1076.25</v>
      </c>
      <c r="F33" s="47">
        <v>16</v>
      </c>
      <c r="H33" s="118"/>
    </row>
    <row r="34" spans="1:9" s="115" customFormat="1" ht="15">
      <c r="A34" s="116" t="s">
        <v>925</v>
      </c>
      <c r="B34" s="95" t="s">
        <v>760</v>
      </c>
      <c r="C34" s="98"/>
      <c r="D34" s="99"/>
      <c r="E34" s="103">
        <f>модули!E34*1.05</f>
        <v>7807.8</v>
      </c>
      <c r="F34" s="47">
        <v>144</v>
      </c>
      <c r="H34" s="118"/>
      <c r="I34" s="119"/>
    </row>
    <row r="35" spans="1:9" s="115" customFormat="1" ht="15">
      <c r="A35" s="116" t="s">
        <v>314</v>
      </c>
      <c r="B35" s="95" t="s">
        <v>400</v>
      </c>
      <c r="C35" s="98"/>
      <c r="D35" s="99"/>
      <c r="E35" s="103">
        <f>модули!E35*1.05</f>
        <v>4055.1000000000004</v>
      </c>
      <c r="F35" s="47">
        <v>70</v>
      </c>
      <c r="H35" s="118"/>
      <c r="I35" s="119"/>
    </row>
    <row r="36" spans="1:9" s="115" customFormat="1" ht="15">
      <c r="A36" s="451" t="s">
        <v>643</v>
      </c>
      <c r="B36" s="451"/>
      <c r="C36" s="452"/>
      <c r="D36" s="452"/>
      <c r="E36" s="452"/>
      <c r="F36" s="451"/>
      <c r="H36" s="118"/>
      <c r="I36" s="119"/>
    </row>
    <row r="37" spans="1:9" s="115" customFormat="1" ht="15">
      <c r="A37" s="116" t="s">
        <v>644</v>
      </c>
      <c r="B37" s="95" t="s">
        <v>645</v>
      </c>
      <c r="C37" s="107"/>
      <c r="D37" s="108"/>
      <c r="E37" s="100">
        <f>модули!E37*1.05</f>
        <v>3477.6000000000004</v>
      </c>
      <c r="F37" s="47">
        <v>54</v>
      </c>
      <c r="H37" s="118"/>
      <c r="I37" s="119"/>
    </row>
    <row r="38" spans="1:9" s="115" customFormat="1" ht="15">
      <c r="A38" s="116" t="s">
        <v>646</v>
      </c>
      <c r="B38" s="95" t="s">
        <v>647</v>
      </c>
      <c r="C38" s="107"/>
      <c r="D38" s="108"/>
      <c r="E38" s="100">
        <f>модули!E38*1.05</f>
        <v>1978.2</v>
      </c>
      <c r="F38" s="47">
        <v>34</v>
      </c>
      <c r="H38" s="118"/>
      <c r="I38" s="119"/>
    </row>
    <row r="39" spans="1:9" s="115" customFormat="1" ht="15">
      <c r="A39" s="116" t="s">
        <v>648</v>
      </c>
      <c r="B39" s="95" t="s">
        <v>761</v>
      </c>
      <c r="C39" s="107"/>
      <c r="D39" s="108"/>
      <c r="E39" s="100">
        <f>модули!E39*1.05</f>
        <v>888.3000000000001</v>
      </c>
      <c r="F39" s="47">
        <v>14</v>
      </c>
      <c r="H39" s="118"/>
      <c r="I39" s="119"/>
    </row>
    <row r="40" spans="1:9" s="115" customFormat="1" ht="15">
      <c r="A40" s="116" t="s">
        <v>649</v>
      </c>
      <c r="B40" s="95" t="s">
        <v>650</v>
      </c>
      <c r="C40" s="107"/>
      <c r="D40" s="108"/>
      <c r="E40" s="100">
        <f>модули!E40*1.05</f>
        <v>670.95</v>
      </c>
      <c r="F40" s="47">
        <v>15</v>
      </c>
      <c r="H40" s="118"/>
      <c r="I40" s="119"/>
    </row>
    <row r="41" spans="1:9" s="115" customFormat="1" ht="15">
      <c r="A41" s="116" t="s">
        <v>651</v>
      </c>
      <c r="B41" s="95" t="s">
        <v>652</v>
      </c>
      <c r="C41" s="107"/>
      <c r="D41" s="108"/>
      <c r="E41" s="100">
        <f>модули!E41*1.05</f>
        <v>2589.3</v>
      </c>
      <c r="F41" s="47">
        <v>29</v>
      </c>
      <c r="H41" s="118"/>
      <c r="I41" s="119"/>
    </row>
    <row r="42" spans="1:9" s="115" customFormat="1" ht="15">
      <c r="A42" s="116" t="s">
        <v>653</v>
      </c>
      <c r="B42" s="95" t="s">
        <v>654</v>
      </c>
      <c r="C42" s="107"/>
      <c r="D42" s="108"/>
      <c r="E42" s="100">
        <f>модули!E42*1.05</f>
        <v>3612</v>
      </c>
      <c r="F42" s="47">
        <v>52</v>
      </c>
      <c r="H42" s="118"/>
      <c r="I42" s="119"/>
    </row>
    <row r="43" spans="1:9" s="115" customFormat="1" ht="15">
      <c r="A43" s="116" t="s">
        <v>655</v>
      </c>
      <c r="B43" s="95" t="s">
        <v>656</v>
      </c>
      <c r="C43" s="107"/>
      <c r="D43" s="108"/>
      <c r="E43" s="100">
        <f>модули!E43*1.05</f>
        <v>1662.15</v>
      </c>
      <c r="F43" s="47">
        <v>28</v>
      </c>
      <c r="H43" s="118"/>
      <c r="I43" s="119"/>
    </row>
    <row r="44" spans="1:9" s="115" customFormat="1" ht="15">
      <c r="A44" s="451" t="s">
        <v>657</v>
      </c>
      <c r="B44" s="451"/>
      <c r="C44" s="452"/>
      <c r="D44" s="452"/>
      <c r="E44" s="452"/>
      <c r="F44" s="451"/>
      <c r="H44" s="118"/>
      <c r="I44" s="119"/>
    </row>
    <row r="45" spans="1:9" s="115" customFormat="1" ht="15">
      <c r="A45" s="116" t="s">
        <v>658</v>
      </c>
      <c r="B45" s="95" t="s">
        <v>762</v>
      </c>
      <c r="C45" s="109"/>
      <c r="D45" s="110"/>
      <c r="E45" s="100">
        <f>модули!E45*1.05</f>
        <v>2387.7000000000003</v>
      </c>
      <c r="F45" s="47">
        <v>45</v>
      </c>
      <c r="H45" s="118"/>
      <c r="I45" s="119"/>
    </row>
    <row r="46" spans="1:9" s="115" customFormat="1" ht="15">
      <c r="A46" s="116" t="s">
        <v>659</v>
      </c>
      <c r="B46" s="95" t="s">
        <v>763</v>
      </c>
      <c r="C46" s="109"/>
      <c r="D46" s="110"/>
      <c r="E46" s="100">
        <f>модули!E46*1.05</f>
        <v>1777.65</v>
      </c>
      <c r="F46" s="47">
        <v>41</v>
      </c>
      <c r="H46" s="118"/>
      <c r="I46" s="119"/>
    </row>
    <row r="47" spans="1:9" s="115" customFormat="1" ht="15">
      <c r="A47" s="116" t="s">
        <v>660</v>
      </c>
      <c r="B47" s="95" t="s">
        <v>764</v>
      </c>
      <c r="C47" s="109"/>
      <c r="D47" s="110"/>
      <c r="E47" s="100">
        <f>модули!E47*1.05</f>
        <v>3706.5</v>
      </c>
      <c r="F47" s="47">
        <v>71</v>
      </c>
      <c r="H47" s="118"/>
      <c r="I47" s="119"/>
    </row>
    <row r="48" spans="1:9" s="115" customFormat="1" ht="15">
      <c r="A48" s="116" t="s">
        <v>100</v>
      </c>
      <c r="B48" s="95" t="s">
        <v>752</v>
      </c>
      <c r="C48" s="109"/>
      <c r="D48" s="110"/>
      <c r="E48" s="100">
        <f>модули!E48*1.05</f>
        <v>970.2</v>
      </c>
      <c r="F48" s="47">
        <v>17</v>
      </c>
      <c r="H48" s="118"/>
      <c r="I48" s="119"/>
    </row>
    <row r="49" spans="1:9" s="115" customFormat="1" ht="15">
      <c r="A49" s="116" t="s">
        <v>661</v>
      </c>
      <c r="B49" s="95" t="s">
        <v>765</v>
      </c>
      <c r="C49" s="109"/>
      <c r="D49" s="110"/>
      <c r="E49" s="100">
        <f>модули!E49*1.05</f>
        <v>1395.45</v>
      </c>
      <c r="F49" s="47">
        <v>31</v>
      </c>
      <c r="H49" s="118"/>
      <c r="I49" s="119"/>
    </row>
    <row r="50" spans="1:9" s="115" customFormat="1" ht="15">
      <c r="A50" s="116" t="s">
        <v>662</v>
      </c>
      <c r="B50" s="95" t="s">
        <v>765</v>
      </c>
      <c r="C50" s="109"/>
      <c r="D50" s="110"/>
      <c r="E50" s="100">
        <f>модули!E50*1.05</f>
        <v>1731.45</v>
      </c>
      <c r="F50" s="47">
        <v>36</v>
      </c>
      <c r="H50" s="118"/>
      <c r="I50" s="119"/>
    </row>
    <row r="51" spans="1:9" s="115" customFormat="1" ht="15">
      <c r="A51" s="116" t="s">
        <v>767</v>
      </c>
      <c r="B51" s="95" t="s">
        <v>766</v>
      </c>
      <c r="C51" s="109"/>
      <c r="D51" s="110"/>
      <c r="E51" s="100">
        <f>модули!E51*1.05</f>
        <v>1098.3</v>
      </c>
      <c r="F51" s="47">
        <v>18</v>
      </c>
      <c r="H51" s="118"/>
      <c r="I51" s="119"/>
    </row>
    <row r="52" spans="1:9" s="115" customFormat="1" ht="15">
      <c r="A52" s="451" t="s">
        <v>663</v>
      </c>
      <c r="B52" s="451"/>
      <c r="C52" s="452"/>
      <c r="D52" s="452"/>
      <c r="E52" s="452"/>
      <c r="F52" s="451"/>
      <c r="H52" s="118"/>
      <c r="I52" s="119"/>
    </row>
    <row r="53" spans="1:9" s="115" customFormat="1" ht="15">
      <c r="A53" s="116" t="s">
        <v>664</v>
      </c>
      <c r="B53" s="95" t="s">
        <v>768</v>
      </c>
      <c r="C53" s="107"/>
      <c r="D53" s="108"/>
      <c r="E53" s="100">
        <f>модули!E53*1.05</f>
        <v>1085.7</v>
      </c>
      <c r="F53" s="47">
        <v>25</v>
      </c>
      <c r="H53" s="118"/>
      <c r="I53" s="119"/>
    </row>
    <row r="54" spans="1:9" s="115" customFormat="1" ht="15">
      <c r="A54" s="116" t="s">
        <v>665</v>
      </c>
      <c r="B54" s="95" t="s">
        <v>769</v>
      </c>
      <c r="C54" s="107"/>
      <c r="D54" s="108"/>
      <c r="E54" s="100">
        <f>модули!E54*1.05</f>
        <v>2543.1</v>
      </c>
      <c r="F54" s="47">
        <v>36</v>
      </c>
      <c r="H54" s="118"/>
      <c r="I54" s="119"/>
    </row>
    <row r="55" spans="1:9" s="115" customFormat="1" ht="15">
      <c r="A55" s="116" t="s">
        <v>666</v>
      </c>
      <c r="B55" s="95" t="s">
        <v>770</v>
      </c>
      <c r="C55" s="107"/>
      <c r="D55" s="108"/>
      <c r="E55" s="100">
        <f>модули!E55*1.05</f>
        <v>2192.4</v>
      </c>
      <c r="F55" s="47">
        <v>42</v>
      </c>
      <c r="H55" s="118"/>
      <c r="I55" s="119"/>
    </row>
    <row r="56" spans="1:9" s="115" customFormat="1" ht="15">
      <c r="A56" s="116" t="s">
        <v>667</v>
      </c>
      <c r="B56" s="95" t="s">
        <v>771</v>
      </c>
      <c r="C56" s="107"/>
      <c r="D56" s="108"/>
      <c r="E56" s="100">
        <f>модули!E56*1.05</f>
        <v>3831.4500000000003</v>
      </c>
      <c r="F56" s="47">
        <v>70</v>
      </c>
      <c r="H56" s="118"/>
      <c r="I56" s="119"/>
    </row>
    <row r="57" spans="1:9" s="115" customFormat="1" ht="15">
      <c r="A57" s="116" t="s">
        <v>668</v>
      </c>
      <c r="B57" s="95" t="s">
        <v>772</v>
      </c>
      <c r="C57" s="107"/>
      <c r="D57" s="108"/>
      <c r="E57" s="100">
        <f>модули!E57*1.05</f>
        <v>1929.9</v>
      </c>
      <c r="F57" s="47">
        <v>30</v>
      </c>
      <c r="H57" s="118"/>
      <c r="I57" s="119"/>
    </row>
    <row r="58" spans="1:9" s="115" customFormat="1" ht="15">
      <c r="A58" s="116" t="s">
        <v>669</v>
      </c>
      <c r="B58" s="95" t="s">
        <v>773</v>
      </c>
      <c r="C58" s="107"/>
      <c r="D58" s="108"/>
      <c r="E58" s="100">
        <f>модули!E58*1.05</f>
        <v>2261.7000000000003</v>
      </c>
      <c r="F58" s="47">
        <v>45</v>
      </c>
      <c r="H58" s="118"/>
      <c r="I58" s="119"/>
    </row>
    <row r="59" spans="1:9" s="115" customFormat="1" ht="15">
      <c r="A59" s="451" t="s">
        <v>670</v>
      </c>
      <c r="B59" s="451"/>
      <c r="C59" s="452"/>
      <c r="D59" s="452"/>
      <c r="E59" s="452"/>
      <c r="F59" s="451"/>
      <c r="H59" s="118"/>
      <c r="I59" s="119"/>
    </row>
    <row r="60" spans="1:9" s="115" customFormat="1" ht="15">
      <c r="A60" s="116" t="s">
        <v>671</v>
      </c>
      <c r="B60" s="95" t="s">
        <v>672</v>
      </c>
      <c r="C60" s="107"/>
      <c r="D60" s="108"/>
      <c r="E60" s="100">
        <f>модули!E60*1.05</f>
        <v>403.20000000000005</v>
      </c>
      <c r="F60" s="47">
        <v>9</v>
      </c>
      <c r="H60" s="118"/>
      <c r="I60" s="119"/>
    </row>
    <row r="61" spans="1:9" s="115" customFormat="1" ht="15">
      <c r="A61" s="116" t="s">
        <v>673</v>
      </c>
      <c r="B61" s="95" t="s">
        <v>674</v>
      </c>
      <c r="C61" s="107"/>
      <c r="D61" s="108"/>
      <c r="E61" s="100">
        <f>модули!E61*1.05</f>
        <v>1653.75</v>
      </c>
      <c r="F61" s="47">
        <v>15</v>
      </c>
      <c r="H61" s="118"/>
      <c r="I61" s="119"/>
    </row>
    <row r="62" spans="1:9" s="115" customFormat="1" ht="15">
      <c r="A62" s="116" t="s">
        <v>675</v>
      </c>
      <c r="B62" s="95" t="s">
        <v>676</v>
      </c>
      <c r="C62" s="107"/>
      <c r="D62" s="108"/>
      <c r="E62" s="100">
        <f>модули!E62*1.05</f>
        <v>960.75</v>
      </c>
      <c r="F62" s="47">
        <v>18</v>
      </c>
      <c r="H62" s="118"/>
      <c r="I62" s="119"/>
    </row>
    <row r="63" spans="1:9" s="115" customFormat="1" ht="15">
      <c r="A63" s="116" t="s">
        <v>677</v>
      </c>
      <c r="B63" s="95" t="s">
        <v>678</v>
      </c>
      <c r="C63" s="107"/>
      <c r="D63" s="108"/>
      <c r="E63" s="100">
        <f>модули!E63*1.05</f>
        <v>1109.8500000000001</v>
      </c>
      <c r="F63" s="47">
        <v>21</v>
      </c>
      <c r="H63" s="118"/>
      <c r="I63" s="119"/>
    </row>
    <row r="64" spans="1:9" s="115" customFormat="1" ht="15">
      <c r="A64" s="116" t="s">
        <v>679</v>
      </c>
      <c r="B64" s="95" t="s">
        <v>680</v>
      </c>
      <c r="C64" s="107"/>
      <c r="D64" s="108"/>
      <c r="E64" s="100">
        <f>модули!E64*1.05</f>
        <v>960.75</v>
      </c>
      <c r="F64" s="47">
        <v>9.5</v>
      </c>
      <c r="H64" s="118"/>
      <c r="I64" s="119"/>
    </row>
    <row r="65" spans="1:9" s="115" customFormat="1" ht="15">
      <c r="A65" s="116" t="s">
        <v>681</v>
      </c>
      <c r="B65" s="95" t="s">
        <v>678</v>
      </c>
      <c r="C65" s="107"/>
      <c r="D65" s="108"/>
      <c r="E65" s="100">
        <f>модули!E65*1.05</f>
        <v>1428</v>
      </c>
      <c r="F65" s="47">
        <v>22</v>
      </c>
      <c r="H65" s="118"/>
      <c r="I65" s="119"/>
    </row>
    <row r="66" spans="1:9" s="115" customFormat="1" ht="15">
      <c r="A66" s="116" t="s">
        <v>682</v>
      </c>
      <c r="B66" s="95" t="s">
        <v>683</v>
      </c>
      <c r="C66" s="107"/>
      <c r="D66" s="108"/>
      <c r="E66" s="100">
        <f>модули!E66*1.05</f>
        <v>784.35</v>
      </c>
      <c r="F66" s="47">
        <v>15</v>
      </c>
      <c r="H66" s="118"/>
      <c r="I66" s="119"/>
    </row>
    <row r="67" spans="1:9" s="115" customFormat="1" ht="15">
      <c r="A67" s="116" t="s">
        <v>684</v>
      </c>
      <c r="B67" s="95" t="s">
        <v>928</v>
      </c>
      <c r="C67" s="107"/>
      <c r="D67" s="108"/>
      <c r="E67" s="100">
        <f>модули!E67*1.05</f>
        <v>648.9</v>
      </c>
      <c r="F67" s="47">
        <v>11</v>
      </c>
      <c r="H67" s="118"/>
      <c r="I67" s="119"/>
    </row>
    <row r="68" spans="1:9" s="115" customFormat="1" ht="15">
      <c r="A68" s="116" t="s">
        <v>685</v>
      </c>
      <c r="B68" s="95" t="s">
        <v>929</v>
      </c>
      <c r="C68" s="107"/>
      <c r="D68" s="108"/>
      <c r="E68" s="100">
        <f>модули!E68*1.05</f>
        <v>950.25</v>
      </c>
      <c r="F68" s="47">
        <v>23</v>
      </c>
      <c r="H68" s="118"/>
      <c r="I68" s="119"/>
    </row>
    <row r="69" spans="1:9" s="115" customFormat="1" ht="15">
      <c r="A69" s="116" t="s">
        <v>686</v>
      </c>
      <c r="B69" s="95" t="s">
        <v>930</v>
      </c>
      <c r="C69" s="107"/>
      <c r="D69" s="108"/>
      <c r="E69" s="100">
        <f>модули!E69*1.05</f>
        <v>3977.4</v>
      </c>
      <c r="F69" s="47">
        <v>37</v>
      </c>
      <c r="H69" s="118"/>
      <c r="I69" s="119"/>
    </row>
    <row r="70" spans="1:9" s="115" customFormat="1" ht="15">
      <c r="A70" s="116" t="s">
        <v>688</v>
      </c>
      <c r="B70" s="95" t="s">
        <v>689</v>
      </c>
      <c r="C70" s="107"/>
      <c r="D70" s="108"/>
      <c r="E70" s="100">
        <f>модули!E70*1.05</f>
        <v>1777.65</v>
      </c>
      <c r="F70" s="47">
        <v>27</v>
      </c>
      <c r="H70" s="118"/>
      <c r="I70" s="119"/>
    </row>
    <row r="71" spans="1:9" s="115" customFormat="1" ht="15">
      <c r="A71" s="116" t="s">
        <v>690</v>
      </c>
      <c r="B71" s="95" t="s">
        <v>687</v>
      </c>
      <c r="C71" s="107"/>
      <c r="D71" s="108"/>
      <c r="E71" s="100">
        <f>модули!E71*1.05</f>
        <v>2089.5</v>
      </c>
      <c r="F71" s="47">
        <v>44</v>
      </c>
      <c r="H71" s="118"/>
      <c r="I71" s="119"/>
    </row>
    <row r="72" spans="1:9" s="115" customFormat="1" ht="15">
      <c r="A72" s="116" t="s">
        <v>691</v>
      </c>
      <c r="B72" s="95" t="s">
        <v>931</v>
      </c>
      <c r="C72" s="107"/>
      <c r="D72" s="108"/>
      <c r="E72" s="100">
        <f>модули!E72*1.05</f>
        <v>2322.6</v>
      </c>
      <c r="F72" s="47">
        <v>40</v>
      </c>
      <c r="H72" s="118"/>
      <c r="I72" s="119"/>
    </row>
    <row r="73" spans="1:9" s="115" customFormat="1" ht="15">
      <c r="A73" s="451" t="s">
        <v>693</v>
      </c>
      <c r="B73" s="451"/>
      <c r="C73" s="452"/>
      <c r="D73" s="452"/>
      <c r="E73" s="452"/>
      <c r="F73" s="451"/>
      <c r="G73" s="121"/>
      <c r="H73" s="118"/>
      <c r="I73" s="119"/>
    </row>
    <row r="74" spans="1:11" s="115" customFormat="1" ht="15">
      <c r="A74" s="116" t="s">
        <v>677</v>
      </c>
      <c r="B74" s="95" t="s">
        <v>678</v>
      </c>
      <c r="C74" s="107"/>
      <c r="D74" s="108"/>
      <c r="E74" s="100">
        <f>модули!E74*1.05</f>
        <v>2196.6</v>
      </c>
      <c r="F74" s="47">
        <v>21</v>
      </c>
      <c r="G74" s="121"/>
      <c r="H74" s="118"/>
      <c r="I74" s="119"/>
      <c r="J74" s="121"/>
      <c r="K74" s="117"/>
    </row>
    <row r="75" spans="1:11" s="115" customFormat="1" ht="15">
      <c r="A75" s="116" t="s">
        <v>681</v>
      </c>
      <c r="B75" s="95" t="s">
        <v>678</v>
      </c>
      <c r="C75" s="107"/>
      <c r="D75" s="108"/>
      <c r="E75" s="100">
        <f>модули!E75*1.05</f>
        <v>1752.45</v>
      </c>
      <c r="F75" s="47">
        <v>22</v>
      </c>
      <c r="H75" s="118"/>
      <c r="I75" s="119"/>
      <c r="J75" s="121"/>
      <c r="K75" s="117"/>
    </row>
    <row r="76" spans="1:11" s="115" customFormat="1" ht="15">
      <c r="A76" s="116" t="s">
        <v>682</v>
      </c>
      <c r="B76" s="95" t="s">
        <v>683</v>
      </c>
      <c r="C76" s="107"/>
      <c r="D76" s="108"/>
      <c r="E76" s="100">
        <f>модули!E76*1.05</f>
        <v>832.6500000000001</v>
      </c>
      <c r="F76" s="47">
        <v>15</v>
      </c>
      <c r="H76" s="118"/>
      <c r="I76" s="119"/>
      <c r="J76" s="121"/>
      <c r="K76" s="117"/>
    </row>
    <row r="77" spans="1:11" s="115" customFormat="1" ht="15">
      <c r="A77" s="116" t="s">
        <v>686</v>
      </c>
      <c r="B77" s="95" t="s">
        <v>687</v>
      </c>
      <c r="C77" s="107"/>
      <c r="D77" s="108"/>
      <c r="E77" s="100">
        <f>модули!E77*1.05</f>
        <v>4085.55</v>
      </c>
      <c r="F77" s="47">
        <v>31</v>
      </c>
      <c r="H77" s="118"/>
      <c r="I77" s="119"/>
      <c r="J77" s="121"/>
      <c r="K77" s="117"/>
    </row>
    <row r="78" spans="1:11" s="115" customFormat="1" ht="15">
      <c r="A78" s="116" t="s">
        <v>690</v>
      </c>
      <c r="B78" s="95" t="s">
        <v>687</v>
      </c>
      <c r="C78" s="107"/>
      <c r="D78" s="108"/>
      <c r="E78" s="100">
        <f>модули!E78*1.05</f>
        <v>2704.8</v>
      </c>
      <c r="F78" s="47">
        <v>44.5</v>
      </c>
      <c r="H78" s="118"/>
      <c r="I78" s="119"/>
      <c r="J78" s="121"/>
      <c r="K78" s="117"/>
    </row>
    <row r="79" spans="1:11" s="115" customFormat="1" ht="15">
      <c r="A79" s="116" t="s">
        <v>691</v>
      </c>
      <c r="B79" s="95" t="s">
        <v>692</v>
      </c>
      <c r="C79" s="107"/>
      <c r="D79" s="108"/>
      <c r="E79" s="100">
        <f>модули!E79*1.05</f>
        <v>2609.25</v>
      </c>
      <c r="F79" s="47">
        <v>40.5</v>
      </c>
      <c r="H79" s="118"/>
      <c r="I79" s="119"/>
      <c r="J79" s="121"/>
      <c r="K79" s="117"/>
    </row>
    <row r="80" spans="1:9" s="115" customFormat="1" ht="15">
      <c r="A80" s="451" t="s">
        <v>694</v>
      </c>
      <c r="B80" s="451"/>
      <c r="C80" s="452"/>
      <c r="D80" s="452"/>
      <c r="E80" s="452"/>
      <c r="F80" s="451"/>
      <c r="H80" s="118"/>
      <c r="I80" s="119"/>
    </row>
    <row r="81" spans="1:9" s="115" customFormat="1" ht="15">
      <c r="A81" s="116" t="s">
        <v>695</v>
      </c>
      <c r="B81" s="94" t="s">
        <v>696</v>
      </c>
      <c r="C81" s="107"/>
      <c r="D81" s="108"/>
      <c r="E81" s="100">
        <f>модули!E81*1.05</f>
        <v>1388.1000000000001</v>
      </c>
      <c r="F81" s="47">
        <v>26.3</v>
      </c>
      <c r="H81" s="118"/>
      <c r="I81" s="119"/>
    </row>
    <row r="82" spans="1:9" s="115" customFormat="1" ht="15">
      <c r="A82" s="116" t="s">
        <v>697</v>
      </c>
      <c r="B82" s="94" t="s">
        <v>698</v>
      </c>
      <c r="C82" s="107"/>
      <c r="D82" s="108"/>
      <c r="E82" s="100">
        <f>модули!E82*1.05</f>
        <v>1554</v>
      </c>
      <c r="F82" s="47">
        <v>29.6</v>
      </c>
      <c r="H82" s="118"/>
      <c r="I82" s="119"/>
    </row>
    <row r="83" spans="1:9" s="115" customFormat="1" ht="15">
      <c r="A83" s="116" t="s">
        <v>699</v>
      </c>
      <c r="B83" s="94" t="s">
        <v>700</v>
      </c>
      <c r="C83" s="107"/>
      <c r="D83" s="108"/>
      <c r="E83" s="100">
        <f>модули!E83*1.05</f>
        <v>1843.8000000000002</v>
      </c>
      <c r="F83" s="47">
        <v>36.7</v>
      </c>
      <c r="H83" s="118"/>
      <c r="I83" s="119"/>
    </row>
    <row r="84" spans="1:9" s="115" customFormat="1" ht="15">
      <c r="A84" s="116" t="s">
        <v>701</v>
      </c>
      <c r="B84" s="95" t="s">
        <v>702</v>
      </c>
      <c r="C84" s="107"/>
      <c r="D84" s="108"/>
      <c r="E84" s="100">
        <f>модули!E84*1.05</f>
        <v>1641.15</v>
      </c>
      <c r="F84" s="47">
        <v>35.6</v>
      </c>
      <c r="H84" s="118"/>
      <c r="I84" s="119"/>
    </row>
    <row r="85" spans="1:9" s="115" customFormat="1" ht="15">
      <c r="A85" s="116" t="s">
        <v>703</v>
      </c>
      <c r="B85" s="94" t="s">
        <v>704</v>
      </c>
      <c r="C85" s="107"/>
      <c r="D85" s="108"/>
      <c r="E85" s="100">
        <f>модули!E85*1.05</f>
        <v>890.4000000000001</v>
      </c>
      <c r="F85" s="47">
        <v>14.7</v>
      </c>
      <c r="H85" s="118"/>
      <c r="I85" s="119"/>
    </row>
    <row r="86" spans="1:9" s="115" customFormat="1" ht="15">
      <c r="A86" s="116" t="s">
        <v>705</v>
      </c>
      <c r="B86" s="94" t="s">
        <v>706</v>
      </c>
      <c r="C86" s="107"/>
      <c r="D86" s="108"/>
      <c r="E86" s="100">
        <f>модули!E86*1.05</f>
        <v>576.45</v>
      </c>
      <c r="F86" s="47">
        <v>12.7</v>
      </c>
      <c r="H86" s="118"/>
      <c r="I86" s="119"/>
    </row>
    <row r="87" spans="1:9" s="115" customFormat="1" ht="15">
      <c r="A87" s="116" t="s">
        <v>707</v>
      </c>
      <c r="B87" s="95" t="s">
        <v>704</v>
      </c>
      <c r="C87" s="107"/>
      <c r="D87" s="108"/>
      <c r="E87" s="100">
        <f>модули!E87*1.05</f>
        <v>703.5</v>
      </c>
      <c r="F87" s="47">
        <v>15</v>
      </c>
      <c r="H87" s="118"/>
      <c r="I87" s="119"/>
    </row>
    <row r="88" spans="1:9" s="115" customFormat="1" ht="15">
      <c r="A88" s="116" t="s">
        <v>708</v>
      </c>
      <c r="B88" s="95" t="s">
        <v>680</v>
      </c>
      <c r="C88" s="107"/>
      <c r="D88" s="108"/>
      <c r="E88" s="100">
        <f>модули!E88*1.05</f>
        <v>772.8000000000001</v>
      </c>
      <c r="F88" s="47">
        <v>16.9</v>
      </c>
      <c r="H88" s="118"/>
      <c r="I88" s="119"/>
    </row>
    <row r="89" spans="1:9" s="115" customFormat="1" ht="15">
      <c r="A89" s="116" t="s">
        <v>709</v>
      </c>
      <c r="B89" s="95" t="s">
        <v>710</v>
      </c>
      <c r="C89" s="107"/>
      <c r="D89" s="108"/>
      <c r="E89" s="100">
        <f>модули!E89*1.05</f>
        <v>1072.05</v>
      </c>
      <c r="F89" s="47">
        <v>20.55</v>
      </c>
      <c r="H89" s="118"/>
      <c r="I89" s="119"/>
    </row>
    <row r="90" spans="1:9" s="115" customFormat="1" ht="15">
      <c r="A90" s="116" t="s">
        <v>711</v>
      </c>
      <c r="B90" s="94" t="s">
        <v>696</v>
      </c>
      <c r="C90" s="107"/>
      <c r="D90" s="108"/>
      <c r="E90" s="100">
        <f>модули!E90*1.05</f>
        <v>1842.75</v>
      </c>
      <c r="F90" s="47">
        <v>229</v>
      </c>
      <c r="H90" s="118"/>
      <c r="I90" s="119"/>
    </row>
    <row r="91" spans="1:9" s="115" customFormat="1" ht="15">
      <c r="A91" s="116" t="s">
        <v>712</v>
      </c>
      <c r="B91" s="94" t="s">
        <v>698</v>
      </c>
      <c r="C91" s="107"/>
      <c r="D91" s="108"/>
      <c r="E91" s="100">
        <f>модули!E91*1.05</f>
        <v>2016</v>
      </c>
      <c r="F91" s="47">
        <v>24.5</v>
      </c>
      <c r="H91" s="118"/>
      <c r="I91" s="119"/>
    </row>
    <row r="92" spans="1:9" s="115" customFormat="1" ht="15">
      <c r="A92" s="116" t="s">
        <v>713</v>
      </c>
      <c r="B92" s="95" t="s">
        <v>700</v>
      </c>
      <c r="C92" s="107"/>
      <c r="D92" s="108"/>
      <c r="E92" s="100">
        <f>модули!E92*1.05</f>
        <v>2228.1</v>
      </c>
      <c r="F92" s="47">
        <v>28.4</v>
      </c>
      <c r="H92" s="118"/>
      <c r="I92" s="119"/>
    </row>
    <row r="93" spans="1:9" s="115" customFormat="1" ht="15">
      <c r="A93" s="451" t="s">
        <v>714</v>
      </c>
      <c r="B93" s="451"/>
      <c r="C93" s="452"/>
      <c r="D93" s="452"/>
      <c r="E93" s="452"/>
      <c r="F93" s="451"/>
      <c r="H93" s="118"/>
      <c r="I93" s="119"/>
    </row>
    <row r="94" spans="1:9" s="115" customFormat="1" ht="15">
      <c r="A94" s="122" t="s">
        <v>661</v>
      </c>
      <c r="B94" s="96" t="s">
        <v>765</v>
      </c>
      <c r="C94" s="107"/>
      <c r="D94" s="108"/>
      <c r="E94" s="100">
        <f>модули!E94*1.05</f>
        <v>1937.25</v>
      </c>
      <c r="F94" s="97">
        <v>36</v>
      </c>
      <c r="H94" s="118"/>
      <c r="I94" s="119"/>
    </row>
    <row r="95" spans="1:9" s="115" customFormat="1" ht="15">
      <c r="A95" s="122" t="s">
        <v>660</v>
      </c>
      <c r="B95" s="96" t="s">
        <v>764</v>
      </c>
      <c r="C95" s="107"/>
      <c r="D95" s="108"/>
      <c r="E95" s="100">
        <f>модули!E95*1.05</f>
        <v>4319.7</v>
      </c>
      <c r="F95" s="97">
        <v>74</v>
      </c>
      <c r="H95" s="118"/>
      <c r="I95" s="119"/>
    </row>
    <row r="96" spans="1:9" s="115" customFormat="1" ht="15">
      <c r="A96" s="122" t="s">
        <v>662</v>
      </c>
      <c r="B96" s="96" t="s">
        <v>765</v>
      </c>
      <c r="C96" s="107"/>
      <c r="D96" s="108"/>
      <c r="E96" s="100">
        <f>модули!E96*1.05</f>
        <v>2258.55</v>
      </c>
      <c r="F96" s="97">
        <v>40</v>
      </c>
      <c r="H96" s="118"/>
      <c r="I96" s="119"/>
    </row>
    <row r="97" spans="1:9" s="115" customFormat="1" ht="15">
      <c r="A97" s="122" t="s">
        <v>715</v>
      </c>
      <c r="B97" s="96" t="s">
        <v>716</v>
      </c>
      <c r="C97" s="107"/>
      <c r="D97" s="108"/>
      <c r="E97" s="100">
        <f>модули!E97*1.05</f>
        <v>2992.5</v>
      </c>
      <c r="F97" s="97">
        <v>46</v>
      </c>
      <c r="H97" s="118"/>
      <c r="I97" s="119"/>
    </row>
    <row r="98" spans="1:9" s="115" customFormat="1" ht="15">
      <c r="A98" s="122" t="s">
        <v>717</v>
      </c>
      <c r="B98" s="96" t="s">
        <v>774</v>
      </c>
      <c r="C98" s="107"/>
      <c r="D98" s="108"/>
      <c r="E98" s="100">
        <f>модули!E98*1.05</f>
        <v>2364.6</v>
      </c>
      <c r="F98" s="97">
        <v>43</v>
      </c>
      <c r="H98" s="118"/>
      <c r="I98" s="119"/>
    </row>
    <row r="99" spans="1:9" s="115" customFormat="1" ht="15">
      <c r="A99" s="122" t="s">
        <v>718</v>
      </c>
      <c r="B99" s="96" t="s">
        <v>775</v>
      </c>
      <c r="C99" s="107"/>
      <c r="D99" s="108"/>
      <c r="E99" s="100">
        <f>модули!E99*1.05</f>
        <v>1329.3</v>
      </c>
      <c r="F99" s="97">
        <v>17</v>
      </c>
      <c r="H99" s="118"/>
      <c r="I99" s="119"/>
    </row>
    <row r="100" spans="1:9" s="115" customFormat="1" ht="15">
      <c r="A100" s="460" t="s">
        <v>719</v>
      </c>
      <c r="B100" s="460"/>
      <c r="C100" s="461"/>
      <c r="D100" s="461"/>
      <c r="E100" s="461"/>
      <c r="F100" s="460"/>
      <c r="H100" s="118"/>
      <c r="I100" s="119"/>
    </row>
    <row r="101" spans="1:9" s="115" customFormat="1" ht="15">
      <c r="A101" s="116" t="s">
        <v>720</v>
      </c>
      <c r="B101" s="95" t="s">
        <v>721</v>
      </c>
      <c r="C101" s="107"/>
      <c r="D101" s="108"/>
      <c r="E101" s="100">
        <f>модули!E101*1.05</f>
        <v>2023.3500000000001</v>
      </c>
      <c r="F101" s="61">
        <v>35.7</v>
      </c>
      <c r="H101" s="118"/>
      <c r="I101" s="119"/>
    </row>
    <row r="102" spans="1:9" s="115" customFormat="1" ht="15">
      <c r="A102" s="116" t="s">
        <v>240</v>
      </c>
      <c r="B102" s="95" t="s">
        <v>776</v>
      </c>
      <c r="C102" s="107"/>
      <c r="D102" s="108"/>
      <c r="E102" s="100">
        <f>модули!E102*1.05</f>
        <v>2964.15</v>
      </c>
      <c r="F102" s="61">
        <v>62.4</v>
      </c>
      <c r="H102" s="118"/>
      <c r="I102" s="119"/>
    </row>
    <row r="103" spans="1:9" s="115" customFormat="1" ht="15">
      <c r="A103" s="116" t="s">
        <v>722</v>
      </c>
      <c r="B103" s="95" t="s">
        <v>723</v>
      </c>
      <c r="C103" s="107"/>
      <c r="D103" s="108"/>
      <c r="E103" s="100">
        <f>модули!E103*1.05</f>
        <v>769.65</v>
      </c>
      <c r="F103" s="61">
        <v>15.8</v>
      </c>
      <c r="H103" s="118"/>
      <c r="I103" s="119"/>
    </row>
    <row r="104" spans="1:9" s="115" customFormat="1" ht="15">
      <c r="A104" s="116" t="s">
        <v>779</v>
      </c>
      <c r="B104" s="95" t="s">
        <v>724</v>
      </c>
      <c r="C104" s="107"/>
      <c r="D104" s="108"/>
      <c r="E104" s="100">
        <f>модули!E104*1.05</f>
        <v>5890.5</v>
      </c>
      <c r="F104" s="61">
        <v>114.3</v>
      </c>
      <c r="H104" s="118"/>
      <c r="I104" s="119"/>
    </row>
    <row r="105" spans="1:9" s="115" customFormat="1" ht="15">
      <c r="A105" s="116" t="s">
        <v>778</v>
      </c>
      <c r="B105" s="95" t="s">
        <v>777</v>
      </c>
      <c r="C105" s="107"/>
      <c r="D105" s="108"/>
      <c r="E105" s="100">
        <f>модули!E105*1.05</f>
        <v>4591.650000000001</v>
      </c>
      <c r="F105" s="61">
        <v>87.6</v>
      </c>
      <c r="H105" s="118"/>
      <c r="I105" s="119"/>
    </row>
    <row r="106" spans="1:9" s="115" customFormat="1" ht="15">
      <c r="A106" s="453" t="s">
        <v>903</v>
      </c>
      <c r="B106" s="454"/>
      <c r="C106" s="455"/>
      <c r="D106" s="455"/>
      <c r="E106" s="455"/>
      <c r="F106" s="456"/>
      <c r="H106" s="118"/>
      <c r="I106" s="119"/>
    </row>
    <row r="107" spans="1:9" s="115" customFormat="1" ht="15">
      <c r="A107" s="123" t="s">
        <v>711</v>
      </c>
      <c r="B107" s="94" t="s">
        <v>696</v>
      </c>
      <c r="C107" s="98">
        <f>модули!C107*1.05</f>
        <v>2006.5500000000002</v>
      </c>
      <c r="D107" s="108" t="s">
        <v>924</v>
      </c>
      <c r="E107" s="100">
        <f>модули!E107*1.05</f>
        <v>2304.75</v>
      </c>
      <c r="F107" s="61">
        <v>23.8</v>
      </c>
      <c r="H107" s="120"/>
      <c r="I107" s="120"/>
    </row>
    <row r="108" spans="1:9" s="115" customFormat="1" ht="15">
      <c r="A108" s="123" t="s">
        <v>725</v>
      </c>
      <c r="B108" s="94" t="s">
        <v>698</v>
      </c>
      <c r="C108" s="98">
        <f>модули!C108*1.05</f>
        <v>1842.75</v>
      </c>
      <c r="D108" s="108" t="s">
        <v>924</v>
      </c>
      <c r="E108" s="100">
        <f>модули!E108*1.05</f>
        <v>2145.15</v>
      </c>
      <c r="F108" s="61">
        <v>30.6</v>
      </c>
      <c r="H108" s="120"/>
      <c r="I108" s="120"/>
    </row>
    <row r="109" spans="1:9" s="115" customFormat="1" ht="15">
      <c r="A109" s="123" t="s">
        <v>708</v>
      </c>
      <c r="B109" s="94" t="s">
        <v>704</v>
      </c>
      <c r="C109" s="98">
        <f>модули!C109*1.05</f>
        <v>1131.9</v>
      </c>
      <c r="D109" s="108" t="s">
        <v>924</v>
      </c>
      <c r="E109" s="100">
        <f>модули!E109*1.05</f>
        <v>1362.9</v>
      </c>
      <c r="F109" s="61">
        <v>16</v>
      </c>
      <c r="H109" s="120"/>
      <c r="I109" s="120"/>
    </row>
    <row r="110" spans="1:9" s="115" customFormat="1" ht="15">
      <c r="A110" s="123" t="s">
        <v>703</v>
      </c>
      <c r="B110" s="94" t="s">
        <v>704</v>
      </c>
      <c r="C110" s="98">
        <f>модули!C110*1.05</f>
        <v>1167.6000000000001</v>
      </c>
      <c r="D110" s="108" t="s">
        <v>924</v>
      </c>
      <c r="E110" s="100">
        <f>модули!E110*1.05</f>
        <v>1383.9</v>
      </c>
      <c r="F110" s="61">
        <v>15.6</v>
      </c>
      <c r="H110" s="120"/>
      <c r="I110" s="120"/>
    </row>
    <row r="111" spans="1:9" s="115" customFormat="1" ht="15">
      <c r="A111" s="123" t="s">
        <v>705</v>
      </c>
      <c r="B111" s="94" t="s">
        <v>706</v>
      </c>
      <c r="C111" s="98">
        <f>модули!C111*1.05</f>
        <v>786.45</v>
      </c>
      <c r="D111" s="108" t="s">
        <v>924</v>
      </c>
      <c r="E111" s="100">
        <f>модули!E111*1.05</f>
        <v>946.0500000000001</v>
      </c>
      <c r="F111" s="61">
        <v>13.3</v>
      </c>
      <c r="H111" s="120"/>
      <c r="I111" s="120"/>
    </row>
    <row r="112" spans="1:9" s="115" customFormat="1" ht="15">
      <c r="A112" s="123" t="s">
        <v>726</v>
      </c>
      <c r="B112" s="94" t="s">
        <v>702</v>
      </c>
      <c r="C112" s="98">
        <f>модули!C112*1.05</f>
        <v>1884.75</v>
      </c>
      <c r="D112" s="108" t="s">
        <v>924</v>
      </c>
      <c r="E112" s="100">
        <f>модули!E112*1.05</f>
        <v>2152.5</v>
      </c>
      <c r="F112" s="61">
        <v>33.3</v>
      </c>
      <c r="H112" s="120"/>
      <c r="I112" s="120"/>
    </row>
    <row r="113" spans="1:9" s="115" customFormat="1" ht="15">
      <c r="A113" s="123" t="s">
        <v>713</v>
      </c>
      <c r="B113" s="94" t="s">
        <v>700</v>
      </c>
      <c r="C113" s="98">
        <f>модули!C113*1.05</f>
        <v>2474.85</v>
      </c>
      <c r="D113" s="108" t="s">
        <v>924</v>
      </c>
      <c r="E113" s="100">
        <f>модули!E113*1.05</f>
        <v>2618.7000000000003</v>
      </c>
      <c r="F113" s="61">
        <v>29.7</v>
      </c>
      <c r="H113" s="120"/>
      <c r="I113" s="120"/>
    </row>
    <row r="114" spans="1:9" s="115" customFormat="1" ht="15">
      <c r="A114" s="123" t="s">
        <v>699</v>
      </c>
      <c r="B114" s="94" t="s">
        <v>700</v>
      </c>
      <c r="C114" s="98">
        <f>модули!C114*1.05</f>
        <v>2231.25</v>
      </c>
      <c r="D114" s="108" t="s">
        <v>924</v>
      </c>
      <c r="E114" s="100">
        <f>модули!E114*1.05</f>
        <v>2374.05</v>
      </c>
      <c r="F114" s="61">
        <v>38</v>
      </c>
      <c r="H114" s="120"/>
      <c r="I114" s="120"/>
    </row>
    <row r="115" spans="1:9" s="115" customFormat="1" ht="15">
      <c r="A115" s="123" t="s">
        <v>727</v>
      </c>
      <c r="B115" s="94" t="s">
        <v>710</v>
      </c>
      <c r="C115" s="98">
        <f>модули!C115*1.05</f>
        <v>1538.25</v>
      </c>
      <c r="D115" s="108" t="s">
        <v>924</v>
      </c>
      <c r="E115" s="100">
        <f>модули!E115*1.05</f>
        <v>1681.0500000000002</v>
      </c>
      <c r="F115" s="61">
        <v>21.3</v>
      </c>
      <c r="H115" s="120"/>
      <c r="I115" s="120"/>
    </row>
    <row r="116" spans="1:9" s="115" customFormat="1" ht="15">
      <c r="A116" s="123" t="s">
        <v>709</v>
      </c>
      <c r="B116" s="94" t="s">
        <v>710</v>
      </c>
      <c r="C116" s="98">
        <f>модули!C116*1.05</f>
        <v>1709.4</v>
      </c>
      <c r="D116" s="108" t="s">
        <v>924</v>
      </c>
      <c r="E116" s="100">
        <f>модули!E116*1.05</f>
        <v>1853.25</v>
      </c>
      <c r="F116" s="61">
        <v>21.9</v>
      </c>
      <c r="H116" s="120"/>
      <c r="I116" s="120"/>
    </row>
  </sheetData>
  <sheetProtection/>
  <mergeCells count="21">
    <mergeCell ref="A6:F6"/>
    <mergeCell ref="A7:F7"/>
    <mergeCell ref="A8:F8"/>
    <mergeCell ref="A9:F9"/>
    <mergeCell ref="C10:E11"/>
    <mergeCell ref="A31:F31"/>
    <mergeCell ref="F10:F11"/>
    <mergeCell ref="A10:A11"/>
    <mergeCell ref="B10:B11"/>
    <mergeCell ref="A52:F52"/>
    <mergeCell ref="A21:F21"/>
    <mergeCell ref="A26:F26"/>
    <mergeCell ref="A12:F12"/>
    <mergeCell ref="A36:F36"/>
    <mergeCell ref="A44:F44"/>
    <mergeCell ref="A59:F59"/>
    <mergeCell ref="A106:F106"/>
    <mergeCell ref="A73:F73"/>
    <mergeCell ref="A80:F80"/>
    <mergeCell ref="A93:F93"/>
    <mergeCell ref="A100:F10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116"/>
  <sheetViews>
    <sheetView zoomScalePageLayoutView="0" workbookViewId="0" topLeftCell="A1">
      <selection activeCell="E54" sqref="E54"/>
    </sheetView>
  </sheetViews>
  <sheetFormatPr defaultColWidth="9.00390625" defaultRowHeight="12.75"/>
  <cols>
    <col min="1" max="1" width="47.625" style="24" bestFit="1" customWidth="1"/>
    <col min="2" max="2" width="25.375" style="24" bestFit="1" customWidth="1"/>
    <col min="3" max="3" width="8.625" style="113" bestFit="1" customWidth="1"/>
    <col min="4" max="4" width="3.00390625" style="113" bestFit="1" customWidth="1"/>
    <col min="5" max="5" width="8.625" style="113" bestFit="1" customWidth="1"/>
    <col min="6" max="6" width="5.75390625" style="27" bestFit="1" customWidth="1"/>
    <col min="7" max="7" width="9.25390625" style="24" bestFit="1" customWidth="1"/>
    <col min="8" max="8" width="9.125" style="24" customWidth="1"/>
    <col min="9" max="9" width="9.25390625" style="24" bestFit="1" customWidth="1"/>
    <col min="10" max="16384" width="9.125" style="24" customWidth="1"/>
  </cols>
  <sheetData>
    <row r="6" spans="1:8" s="115" customFormat="1" ht="72" customHeight="1">
      <c r="A6" s="447" t="s">
        <v>945</v>
      </c>
      <c r="B6" s="447"/>
      <c r="C6" s="447"/>
      <c r="D6" s="447"/>
      <c r="E6" s="447"/>
      <c r="F6" s="447"/>
      <c r="G6" s="114"/>
      <c r="H6" s="114"/>
    </row>
    <row r="7" spans="1:6" s="115" customFormat="1" ht="15">
      <c r="A7" s="448" t="s">
        <v>926</v>
      </c>
      <c r="B7" s="448"/>
      <c r="C7" s="448"/>
      <c r="D7" s="448"/>
      <c r="E7" s="448"/>
      <c r="F7" s="448"/>
    </row>
    <row r="8" spans="1:6" s="115" customFormat="1" ht="15">
      <c r="A8" s="448" t="s">
        <v>904</v>
      </c>
      <c r="B8" s="448"/>
      <c r="C8" s="448"/>
      <c r="D8" s="448"/>
      <c r="E8" s="448"/>
      <c r="F8" s="448"/>
    </row>
    <row r="9" spans="1:6" s="115" customFormat="1" ht="15">
      <c r="A9" s="449" t="s">
        <v>312</v>
      </c>
      <c r="B9" s="449"/>
      <c r="C9" s="449"/>
      <c r="D9" s="449"/>
      <c r="E9" s="449"/>
      <c r="F9" s="449"/>
    </row>
    <row r="10" spans="1:6" s="115" customFormat="1" ht="13.5" customHeight="1">
      <c r="A10" s="458" t="s">
        <v>24</v>
      </c>
      <c r="B10" s="450" t="s">
        <v>186</v>
      </c>
      <c r="C10" s="462" t="s">
        <v>26</v>
      </c>
      <c r="D10" s="463"/>
      <c r="E10" s="464"/>
      <c r="F10" s="458" t="s">
        <v>28</v>
      </c>
    </row>
    <row r="11" spans="1:6" s="115" customFormat="1" ht="15">
      <c r="A11" s="459"/>
      <c r="B11" s="450"/>
      <c r="C11" s="465"/>
      <c r="D11" s="466"/>
      <c r="E11" s="467"/>
      <c r="F11" s="459"/>
    </row>
    <row r="12" spans="1:6" s="115" customFormat="1" ht="15">
      <c r="A12" s="451" t="s">
        <v>313</v>
      </c>
      <c r="B12" s="451"/>
      <c r="C12" s="457"/>
      <c r="D12" s="457"/>
      <c r="E12" s="457"/>
      <c r="F12" s="451"/>
    </row>
    <row r="13" spans="1:9" s="115" customFormat="1" ht="15">
      <c r="A13" s="116" t="s">
        <v>314</v>
      </c>
      <c r="B13" s="95" t="s">
        <v>400</v>
      </c>
      <c r="C13" s="98"/>
      <c r="D13" s="99"/>
      <c r="E13" s="100">
        <f>модули!E13*1.1</f>
        <v>4250.400000000001</v>
      </c>
      <c r="F13" s="47">
        <v>70</v>
      </c>
      <c r="G13" s="117"/>
      <c r="H13" s="118"/>
      <c r="I13" s="119"/>
    </row>
    <row r="14" spans="1:9" s="115" customFormat="1" ht="15">
      <c r="A14" s="116" t="s">
        <v>315</v>
      </c>
      <c r="B14" s="95" t="s">
        <v>751</v>
      </c>
      <c r="C14" s="101">
        <f>модули!C14*1.1</f>
        <v>2555.3</v>
      </c>
      <c r="D14" s="102" t="s">
        <v>916</v>
      </c>
      <c r="E14" s="100">
        <f>модули!E14*1.1</f>
        <v>2720.3</v>
      </c>
      <c r="F14" s="47" t="s">
        <v>316</v>
      </c>
      <c r="H14" s="120"/>
      <c r="I14" s="120"/>
    </row>
    <row r="15" spans="1:9" s="115" customFormat="1" ht="15">
      <c r="A15" s="116" t="s">
        <v>317</v>
      </c>
      <c r="B15" s="95" t="s">
        <v>752</v>
      </c>
      <c r="C15" s="98"/>
      <c r="D15" s="99"/>
      <c r="E15" s="100">
        <f>модули!E15*1.1</f>
        <v>1127.5</v>
      </c>
      <c r="F15" s="47">
        <v>16</v>
      </c>
      <c r="G15" s="117"/>
      <c r="H15" s="118"/>
      <c r="I15" s="119"/>
    </row>
    <row r="16" spans="1:9" s="115" customFormat="1" ht="15">
      <c r="A16" s="116" t="s">
        <v>318</v>
      </c>
      <c r="B16" s="95" t="s">
        <v>753</v>
      </c>
      <c r="C16" s="98"/>
      <c r="D16" s="99"/>
      <c r="E16" s="100">
        <f>модули!E16*1.1</f>
        <v>5980.700000000001</v>
      </c>
      <c r="F16" s="47">
        <v>102.6</v>
      </c>
      <c r="G16" s="117"/>
      <c r="H16" s="118"/>
      <c r="I16" s="119"/>
    </row>
    <row r="17" spans="1:9" s="115" customFormat="1" ht="15">
      <c r="A17" s="116" t="s">
        <v>623</v>
      </c>
      <c r="B17" s="95" t="s">
        <v>754</v>
      </c>
      <c r="C17" s="98"/>
      <c r="D17" s="99"/>
      <c r="E17" s="100">
        <f>модули!E17*1.1</f>
        <v>5549.5</v>
      </c>
      <c r="F17" s="47">
        <v>102.56</v>
      </c>
      <c r="G17" s="117"/>
      <c r="H17" s="118"/>
      <c r="I17" s="119"/>
    </row>
    <row r="18" spans="1:9" s="115" customFormat="1" ht="15">
      <c r="A18" s="116" t="s">
        <v>624</v>
      </c>
      <c r="B18" s="95" t="s">
        <v>753</v>
      </c>
      <c r="C18" s="98"/>
      <c r="D18" s="99"/>
      <c r="E18" s="100">
        <f>модули!E18*1.1</f>
        <v>5259.1</v>
      </c>
      <c r="F18" s="47">
        <v>92.3</v>
      </c>
      <c r="G18" s="117"/>
      <c r="H18" s="118"/>
      <c r="I18" s="119"/>
    </row>
    <row r="19" spans="1:9" s="115" customFormat="1" ht="15">
      <c r="A19" s="116" t="s">
        <v>625</v>
      </c>
      <c r="B19" s="95" t="s">
        <v>753</v>
      </c>
      <c r="C19" s="98"/>
      <c r="D19" s="99"/>
      <c r="E19" s="100">
        <f>модули!E19*1.1</f>
        <v>5533</v>
      </c>
      <c r="F19" s="47">
        <v>109.3</v>
      </c>
      <c r="G19" s="117"/>
      <c r="H19" s="118"/>
      <c r="I19" s="119"/>
    </row>
    <row r="20" spans="1:9" s="115" customFormat="1" ht="15">
      <c r="A20" s="116" t="s">
        <v>756</v>
      </c>
      <c r="B20" s="95" t="s">
        <v>755</v>
      </c>
      <c r="C20" s="98"/>
      <c r="D20" s="99"/>
      <c r="E20" s="100">
        <f>модули!E20*1.1</f>
        <v>1876.6000000000001</v>
      </c>
      <c r="F20" s="47">
        <v>30</v>
      </c>
      <c r="G20" s="117"/>
      <c r="H20" s="118"/>
      <c r="I20" s="119"/>
    </row>
    <row r="21" spans="1:9" s="115" customFormat="1" ht="15">
      <c r="A21" s="451" t="s">
        <v>626</v>
      </c>
      <c r="B21" s="451"/>
      <c r="C21" s="452"/>
      <c r="D21" s="452"/>
      <c r="E21" s="452"/>
      <c r="F21" s="451"/>
      <c r="G21" s="117"/>
      <c r="H21" s="118"/>
      <c r="I21" s="119"/>
    </row>
    <row r="22" spans="1:12" s="115" customFormat="1" ht="15">
      <c r="A22" s="116" t="s">
        <v>627</v>
      </c>
      <c r="B22" s="95" t="s">
        <v>757</v>
      </c>
      <c r="C22" s="104">
        <f>модули!C22*1.05</f>
        <v>4667.25</v>
      </c>
      <c r="D22" s="105" t="s">
        <v>924</v>
      </c>
      <c r="E22" s="106">
        <f>модули!E22*1.05</f>
        <v>5368.650000000001</v>
      </c>
      <c r="F22" s="47" t="s">
        <v>628</v>
      </c>
      <c r="G22" s="117"/>
      <c r="H22" s="120"/>
      <c r="I22" s="119"/>
      <c r="J22" s="117"/>
      <c r="L22" s="117"/>
    </row>
    <row r="23" spans="1:12" s="115" customFormat="1" ht="15">
      <c r="A23" s="116" t="s">
        <v>629</v>
      </c>
      <c r="B23" s="95" t="s">
        <v>758</v>
      </c>
      <c r="C23" s="98"/>
      <c r="D23" s="99"/>
      <c r="E23" s="106">
        <f>модули!E23*1.05</f>
        <v>1365</v>
      </c>
      <c r="F23" s="47">
        <v>18.7</v>
      </c>
      <c r="G23" s="117"/>
      <c r="H23" s="118"/>
      <c r="I23" s="119"/>
      <c r="J23" s="117"/>
      <c r="L23" s="117"/>
    </row>
    <row r="24" spans="1:12" s="115" customFormat="1" ht="15">
      <c r="A24" s="116" t="s">
        <v>759</v>
      </c>
      <c r="B24" s="95" t="s">
        <v>630</v>
      </c>
      <c r="C24" s="98"/>
      <c r="D24" s="99"/>
      <c r="E24" s="106">
        <f>модули!E24*1.05</f>
        <v>8127</v>
      </c>
      <c r="F24" s="47">
        <v>139</v>
      </c>
      <c r="G24" s="117"/>
      <c r="H24" s="118"/>
      <c r="I24" s="119"/>
      <c r="J24" s="117"/>
      <c r="L24" s="117"/>
    </row>
    <row r="25" spans="1:10" s="115" customFormat="1" ht="15">
      <c r="A25" s="116" t="s">
        <v>103</v>
      </c>
      <c r="B25" s="95" t="s">
        <v>455</v>
      </c>
      <c r="C25" s="104"/>
      <c r="D25" s="105"/>
      <c r="E25" s="106">
        <f>модули!E25*1.05</f>
        <v>4874.1</v>
      </c>
      <c r="F25" s="47">
        <v>61</v>
      </c>
      <c r="G25" s="117"/>
      <c r="H25" s="118"/>
      <c r="J25" s="117"/>
    </row>
    <row r="26" spans="1:8" s="115" customFormat="1" ht="15">
      <c r="A26" s="453" t="s">
        <v>631</v>
      </c>
      <c r="B26" s="454"/>
      <c r="C26" s="455"/>
      <c r="D26" s="455"/>
      <c r="E26" s="455"/>
      <c r="F26" s="456"/>
      <c r="H26" s="118"/>
    </row>
    <row r="27" spans="1:8" s="115" customFormat="1" ht="15">
      <c r="A27" s="116" t="s">
        <v>315</v>
      </c>
      <c r="B27" s="95" t="s">
        <v>751</v>
      </c>
      <c r="C27" s="101">
        <f>модули!C27*1.1</f>
        <v>2555.3</v>
      </c>
      <c r="D27" s="102" t="s">
        <v>916</v>
      </c>
      <c r="E27" s="103">
        <f>модули!E27*1.1</f>
        <v>2720.3</v>
      </c>
      <c r="F27" s="47" t="s">
        <v>316</v>
      </c>
      <c r="H27" s="120"/>
    </row>
    <row r="28" spans="1:8" s="115" customFormat="1" ht="15">
      <c r="A28" s="116" t="s">
        <v>317</v>
      </c>
      <c r="B28" s="95" t="s">
        <v>752</v>
      </c>
      <c r="C28" s="98"/>
      <c r="D28" s="99"/>
      <c r="E28" s="103">
        <f>модули!E28*1.1</f>
        <v>1127.5</v>
      </c>
      <c r="F28" s="47">
        <v>16</v>
      </c>
      <c r="H28" s="118"/>
    </row>
    <row r="29" spans="1:8" s="115" customFormat="1" ht="15">
      <c r="A29" s="116" t="s">
        <v>632</v>
      </c>
      <c r="B29" s="95" t="s">
        <v>401</v>
      </c>
      <c r="C29" s="98"/>
      <c r="D29" s="99"/>
      <c r="E29" s="103">
        <f>модули!E29*1.1</f>
        <v>5654.000000000001</v>
      </c>
      <c r="F29" s="47">
        <v>90</v>
      </c>
      <c r="H29" s="118"/>
    </row>
    <row r="30" spans="1:8" s="115" customFormat="1" ht="15">
      <c r="A30" s="116" t="s">
        <v>633</v>
      </c>
      <c r="B30" s="95" t="s">
        <v>760</v>
      </c>
      <c r="C30" s="98"/>
      <c r="D30" s="99"/>
      <c r="E30" s="103">
        <f>модули!E30*1.1</f>
        <v>8342.400000000001</v>
      </c>
      <c r="F30" s="47">
        <v>144</v>
      </c>
      <c r="H30" s="118"/>
    </row>
    <row r="31" spans="1:8" s="115" customFormat="1" ht="15">
      <c r="A31" s="453" t="s">
        <v>642</v>
      </c>
      <c r="B31" s="454"/>
      <c r="C31" s="455"/>
      <c r="D31" s="455"/>
      <c r="E31" s="455"/>
      <c r="F31" s="456"/>
      <c r="H31" s="118"/>
    </row>
    <row r="32" spans="1:8" s="115" customFormat="1" ht="15">
      <c r="A32" s="116" t="s">
        <v>315</v>
      </c>
      <c r="B32" s="95" t="s">
        <v>751</v>
      </c>
      <c r="C32" s="101">
        <f>модули!C32*1.1</f>
        <v>2555.3</v>
      </c>
      <c r="D32" s="102" t="s">
        <v>916</v>
      </c>
      <c r="E32" s="103">
        <f>модули!E32*1.1</f>
        <v>2720.3</v>
      </c>
      <c r="F32" s="47" t="s">
        <v>316</v>
      </c>
      <c r="H32" s="120"/>
    </row>
    <row r="33" spans="1:8" s="115" customFormat="1" ht="15">
      <c r="A33" s="116" t="s">
        <v>317</v>
      </c>
      <c r="B33" s="95" t="s">
        <v>752</v>
      </c>
      <c r="C33" s="98"/>
      <c r="D33" s="99"/>
      <c r="E33" s="103">
        <f>модули!E33*1.1</f>
        <v>1127.5</v>
      </c>
      <c r="F33" s="47">
        <v>16</v>
      </c>
      <c r="H33" s="118"/>
    </row>
    <row r="34" spans="1:9" s="115" customFormat="1" ht="15">
      <c r="A34" s="116" t="s">
        <v>925</v>
      </c>
      <c r="B34" s="95" t="s">
        <v>760</v>
      </c>
      <c r="C34" s="98"/>
      <c r="D34" s="99"/>
      <c r="E34" s="103">
        <f>модули!E34*1.1</f>
        <v>8179.6</v>
      </c>
      <c r="F34" s="47">
        <v>144</v>
      </c>
      <c r="H34" s="118"/>
      <c r="I34" s="119"/>
    </row>
    <row r="35" spans="1:9" s="115" customFormat="1" ht="15">
      <c r="A35" s="116" t="s">
        <v>314</v>
      </c>
      <c r="B35" s="95" t="s">
        <v>400</v>
      </c>
      <c r="C35" s="98"/>
      <c r="D35" s="99"/>
      <c r="E35" s="103">
        <f>модули!E35*1.1</f>
        <v>4248.200000000001</v>
      </c>
      <c r="F35" s="47">
        <v>70</v>
      </c>
      <c r="H35" s="118"/>
      <c r="I35" s="119"/>
    </row>
    <row r="36" spans="1:9" s="115" customFormat="1" ht="15">
      <c r="A36" s="451" t="s">
        <v>643</v>
      </c>
      <c r="B36" s="451"/>
      <c r="C36" s="452"/>
      <c r="D36" s="452"/>
      <c r="E36" s="452"/>
      <c r="F36" s="451"/>
      <c r="H36" s="118"/>
      <c r="I36" s="119"/>
    </row>
    <row r="37" spans="1:9" s="115" customFormat="1" ht="15">
      <c r="A37" s="116" t="s">
        <v>644</v>
      </c>
      <c r="B37" s="95" t="s">
        <v>645</v>
      </c>
      <c r="C37" s="107"/>
      <c r="D37" s="108"/>
      <c r="E37" s="100">
        <f>модули!E37*1.1</f>
        <v>3643.2000000000003</v>
      </c>
      <c r="F37" s="47">
        <v>54</v>
      </c>
      <c r="H37" s="118"/>
      <c r="I37" s="119"/>
    </row>
    <row r="38" spans="1:9" s="115" customFormat="1" ht="15">
      <c r="A38" s="116" t="s">
        <v>646</v>
      </c>
      <c r="B38" s="95" t="s">
        <v>647</v>
      </c>
      <c r="C38" s="107"/>
      <c r="D38" s="108"/>
      <c r="E38" s="100">
        <f>модули!E38*1.1</f>
        <v>2072.4</v>
      </c>
      <c r="F38" s="47">
        <v>34</v>
      </c>
      <c r="H38" s="118"/>
      <c r="I38" s="119"/>
    </row>
    <row r="39" spans="1:9" s="115" customFormat="1" ht="15">
      <c r="A39" s="116" t="s">
        <v>648</v>
      </c>
      <c r="B39" s="95" t="s">
        <v>761</v>
      </c>
      <c r="C39" s="107"/>
      <c r="D39" s="108"/>
      <c r="E39" s="100">
        <f>модули!E39*1.1</f>
        <v>930.6</v>
      </c>
      <c r="F39" s="47">
        <v>14</v>
      </c>
      <c r="H39" s="118"/>
      <c r="I39" s="119"/>
    </row>
    <row r="40" spans="1:9" s="115" customFormat="1" ht="15">
      <c r="A40" s="116" t="s">
        <v>649</v>
      </c>
      <c r="B40" s="95" t="s">
        <v>650</v>
      </c>
      <c r="C40" s="107"/>
      <c r="D40" s="108"/>
      <c r="E40" s="100">
        <f>модули!E40*1.1</f>
        <v>702.9000000000001</v>
      </c>
      <c r="F40" s="47">
        <v>15</v>
      </c>
      <c r="H40" s="118"/>
      <c r="I40" s="119"/>
    </row>
    <row r="41" spans="1:9" s="115" customFormat="1" ht="15">
      <c r="A41" s="116" t="s">
        <v>651</v>
      </c>
      <c r="B41" s="95" t="s">
        <v>652</v>
      </c>
      <c r="C41" s="107"/>
      <c r="D41" s="108"/>
      <c r="E41" s="100">
        <f>модули!E41*1.1</f>
        <v>2712.6000000000004</v>
      </c>
      <c r="F41" s="47">
        <v>29</v>
      </c>
      <c r="H41" s="118"/>
      <c r="I41" s="119"/>
    </row>
    <row r="42" spans="1:9" s="115" customFormat="1" ht="15">
      <c r="A42" s="116" t="s">
        <v>653</v>
      </c>
      <c r="B42" s="95" t="s">
        <v>654</v>
      </c>
      <c r="C42" s="107"/>
      <c r="D42" s="108"/>
      <c r="E42" s="100">
        <f>модули!E42*1.1</f>
        <v>3784.0000000000005</v>
      </c>
      <c r="F42" s="47">
        <v>52</v>
      </c>
      <c r="H42" s="118"/>
      <c r="I42" s="119"/>
    </row>
    <row r="43" spans="1:9" s="115" customFormat="1" ht="15">
      <c r="A43" s="116" t="s">
        <v>655</v>
      </c>
      <c r="B43" s="95" t="s">
        <v>656</v>
      </c>
      <c r="C43" s="107"/>
      <c r="D43" s="108"/>
      <c r="E43" s="100">
        <f>модули!E43*1.1</f>
        <v>1741.3000000000002</v>
      </c>
      <c r="F43" s="47">
        <v>28</v>
      </c>
      <c r="H43" s="118"/>
      <c r="I43" s="119"/>
    </row>
    <row r="44" spans="1:9" s="115" customFormat="1" ht="15">
      <c r="A44" s="451" t="s">
        <v>657</v>
      </c>
      <c r="B44" s="451"/>
      <c r="C44" s="452"/>
      <c r="D44" s="452"/>
      <c r="E44" s="452"/>
      <c r="F44" s="451"/>
      <c r="H44" s="118"/>
      <c r="I44" s="119"/>
    </row>
    <row r="45" spans="1:9" s="115" customFormat="1" ht="15">
      <c r="A45" s="116" t="s">
        <v>658</v>
      </c>
      <c r="B45" s="95" t="s">
        <v>762</v>
      </c>
      <c r="C45" s="109"/>
      <c r="D45" s="110"/>
      <c r="E45" s="100">
        <f>модули!E45*1.1</f>
        <v>2501.4</v>
      </c>
      <c r="F45" s="47">
        <v>45</v>
      </c>
      <c r="H45" s="118"/>
      <c r="I45" s="119"/>
    </row>
    <row r="46" spans="1:9" s="115" customFormat="1" ht="15">
      <c r="A46" s="116" t="s">
        <v>659</v>
      </c>
      <c r="B46" s="95" t="s">
        <v>763</v>
      </c>
      <c r="C46" s="109"/>
      <c r="D46" s="110"/>
      <c r="E46" s="100">
        <f>модули!E46*1.1</f>
        <v>1862.3000000000002</v>
      </c>
      <c r="F46" s="47">
        <v>41</v>
      </c>
      <c r="H46" s="118"/>
      <c r="I46" s="119"/>
    </row>
    <row r="47" spans="1:9" s="115" customFormat="1" ht="15">
      <c r="A47" s="116" t="s">
        <v>660</v>
      </c>
      <c r="B47" s="95" t="s">
        <v>764</v>
      </c>
      <c r="C47" s="109"/>
      <c r="D47" s="110"/>
      <c r="E47" s="100">
        <f>модули!E47*1.1</f>
        <v>3883.0000000000005</v>
      </c>
      <c r="F47" s="47">
        <v>71</v>
      </c>
      <c r="H47" s="118"/>
      <c r="I47" s="119"/>
    </row>
    <row r="48" spans="1:9" s="115" customFormat="1" ht="15">
      <c r="A48" s="116" t="s">
        <v>100</v>
      </c>
      <c r="B48" s="95" t="s">
        <v>752</v>
      </c>
      <c r="C48" s="109"/>
      <c r="D48" s="110"/>
      <c r="E48" s="100">
        <f>модули!E48*1.1</f>
        <v>1016.4000000000001</v>
      </c>
      <c r="F48" s="47">
        <v>17</v>
      </c>
      <c r="H48" s="118"/>
      <c r="I48" s="119"/>
    </row>
    <row r="49" spans="1:9" s="115" customFormat="1" ht="15">
      <c r="A49" s="116" t="s">
        <v>661</v>
      </c>
      <c r="B49" s="95" t="s">
        <v>765</v>
      </c>
      <c r="C49" s="109"/>
      <c r="D49" s="110"/>
      <c r="E49" s="100">
        <f>модули!E49*1.1</f>
        <v>1461.9</v>
      </c>
      <c r="F49" s="47">
        <v>31</v>
      </c>
      <c r="H49" s="118"/>
      <c r="I49" s="119"/>
    </row>
    <row r="50" spans="1:9" s="115" customFormat="1" ht="15">
      <c r="A50" s="116" t="s">
        <v>662</v>
      </c>
      <c r="B50" s="95" t="s">
        <v>765</v>
      </c>
      <c r="C50" s="109"/>
      <c r="D50" s="110"/>
      <c r="E50" s="100">
        <f>модули!E50*1.1</f>
        <v>1813.9</v>
      </c>
      <c r="F50" s="47">
        <v>36</v>
      </c>
      <c r="H50" s="118"/>
      <c r="I50" s="119"/>
    </row>
    <row r="51" spans="1:9" s="115" customFormat="1" ht="15">
      <c r="A51" s="116" t="s">
        <v>767</v>
      </c>
      <c r="B51" s="95" t="s">
        <v>766</v>
      </c>
      <c r="C51" s="109"/>
      <c r="D51" s="110"/>
      <c r="E51" s="100">
        <f>модули!E51*1.1</f>
        <v>1150.6000000000001</v>
      </c>
      <c r="F51" s="47">
        <v>18</v>
      </c>
      <c r="H51" s="118"/>
      <c r="I51" s="119"/>
    </row>
    <row r="52" spans="1:9" s="115" customFormat="1" ht="15">
      <c r="A52" s="451" t="s">
        <v>663</v>
      </c>
      <c r="B52" s="451"/>
      <c r="C52" s="452"/>
      <c r="D52" s="452"/>
      <c r="E52" s="452"/>
      <c r="F52" s="451"/>
      <c r="H52" s="118"/>
      <c r="I52" s="119"/>
    </row>
    <row r="53" spans="1:9" s="115" customFormat="1" ht="15">
      <c r="A53" s="116" t="s">
        <v>664</v>
      </c>
      <c r="B53" s="95" t="s">
        <v>768</v>
      </c>
      <c r="C53" s="107"/>
      <c r="D53" s="108"/>
      <c r="E53" s="100">
        <f>модули!E53*1.1</f>
        <v>1137.4</v>
      </c>
      <c r="F53" s="47">
        <v>25</v>
      </c>
      <c r="H53" s="118"/>
      <c r="I53" s="119"/>
    </row>
    <row r="54" spans="1:9" s="115" customFormat="1" ht="15">
      <c r="A54" s="116" t="s">
        <v>665</v>
      </c>
      <c r="B54" s="95" t="s">
        <v>769</v>
      </c>
      <c r="C54" s="107"/>
      <c r="D54" s="108"/>
      <c r="E54" s="100">
        <f>модули!E54*1.1</f>
        <v>2664.2000000000003</v>
      </c>
      <c r="F54" s="47">
        <v>36</v>
      </c>
      <c r="H54" s="118"/>
      <c r="I54" s="119"/>
    </row>
    <row r="55" spans="1:9" s="115" customFormat="1" ht="15">
      <c r="A55" s="116" t="s">
        <v>666</v>
      </c>
      <c r="B55" s="95" t="s">
        <v>770</v>
      </c>
      <c r="C55" s="107"/>
      <c r="D55" s="108"/>
      <c r="E55" s="100">
        <f>модули!E55*1.1</f>
        <v>2296.8</v>
      </c>
      <c r="F55" s="47">
        <v>42</v>
      </c>
      <c r="H55" s="118"/>
      <c r="I55" s="119"/>
    </row>
    <row r="56" spans="1:9" s="115" customFormat="1" ht="15">
      <c r="A56" s="116" t="s">
        <v>667</v>
      </c>
      <c r="B56" s="95" t="s">
        <v>771</v>
      </c>
      <c r="C56" s="107"/>
      <c r="D56" s="108"/>
      <c r="E56" s="100">
        <f>модули!E56*1.1</f>
        <v>4013.9000000000005</v>
      </c>
      <c r="F56" s="47">
        <v>70</v>
      </c>
      <c r="H56" s="118"/>
      <c r="I56" s="119"/>
    </row>
    <row r="57" spans="1:9" s="115" customFormat="1" ht="15">
      <c r="A57" s="116" t="s">
        <v>668</v>
      </c>
      <c r="B57" s="95" t="s">
        <v>772</v>
      </c>
      <c r="C57" s="107"/>
      <c r="D57" s="108"/>
      <c r="E57" s="100">
        <f>модули!E57*1.1</f>
        <v>2021.8000000000002</v>
      </c>
      <c r="F57" s="47">
        <v>30</v>
      </c>
      <c r="H57" s="118"/>
      <c r="I57" s="119"/>
    </row>
    <row r="58" spans="1:9" s="115" customFormat="1" ht="15">
      <c r="A58" s="116" t="s">
        <v>669</v>
      </c>
      <c r="B58" s="95" t="s">
        <v>773</v>
      </c>
      <c r="C58" s="107"/>
      <c r="D58" s="108"/>
      <c r="E58" s="100">
        <f>модули!E58*1.1</f>
        <v>2369.4</v>
      </c>
      <c r="F58" s="47">
        <v>45</v>
      </c>
      <c r="H58" s="118"/>
      <c r="I58" s="119"/>
    </row>
    <row r="59" spans="1:9" s="115" customFormat="1" ht="15">
      <c r="A59" s="451" t="s">
        <v>670</v>
      </c>
      <c r="B59" s="451"/>
      <c r="C59" s="452"/>
      <c r="D59" s="452"/>
      <c r="E59" s="452"/>
      <c r="F59" s="451"/>
      <c r="H59" s="118"/>
      <c r="I59" s="119"/>
    </row>
    <row r="60" spans="1:9" s="115" customFormat="1" ht="15">
      <c r="A60" s="116" t="s">
        <v>671</v>
      </c>
      <c r="B60" s="95" t="s">
        <v>672</v>
      </c>
      <c r="C60" s="107"/>
      <c r="D60" s="108"/>
      <c r="E60" s="100">
        <f>модули!E60*1.1</f>
        <v>422.40000000000003</v>
      </c>
      <c r="F60" s="47">
        <v>9</v>
      </c>
      <c r="H60" s="118"/>
      <c r="I60" s="119"/>
    </row>
    <row r="61" spans="1:9" s="115" customFormat="1" ht="15">
      <c r="A61" s="116" t="s">
        <v>673</v>
      </c>
      <c r="B61" s="95" t="s">
        <v>674</v>
      </c>
      <c r="C61" s="107"/>
      <c r="D61" s="108"/>
      <c r="E61" s="100">
        <f>модули!E61*1.1</f>
        <v>1732.5000000000002</v>
      </c>
      <c r="F61" s="47">
        <v>15</v>
      </c>
      <c r="H61" s="118"/>
      <c r="I61" s="119"/>
    </row>
    <row r="62" spans="1:9" s="115" customFormat="1" ht="15">
      <c r="A62" s="116" t="s">
        <v>675</v>
      </c>
      <c r="B62" s="95" t="s">
        <v>676</v>
      </c>
      <c r="C62" s="107"/>
      <c r="D62" s="108"/>
      <c r="E62" s="100">
        <f>модули!E62*1.1</f>
        <v>1006.5000000000001</v>
      </c>
      <c r="F62" s="47">
        <v>18</v>
      </c>
      <c r="H62" s="118"/>
      <c r="I62" s="119"/>
    </row>
    <row r="63" spans="1:9" s="115" customFormat="1" ht="15">
      <c r="A63" s="116" t="s">
        <v>677</v>
      </c>
      <c r="B63" s="95" t="s">
        <v>678</v>
      </c>
      <c r="C63" s="107"/>
      <c r="D63" s="108"/>
      <c r="E63" s="100">
        <f>модули!E63*1.1</f>
        <v>1162.7</v>
      </c>
      <c r="F63" s="47">
        <v>21</v>
      </c>
      <c r="H63" s="118"/>
      <c r="I63" s="119"/>
    </row>
    <row r="64" spans="1:9" s="115" customFormat="1" ht="15">
      <c r="A64" s="116" t="s">
        <v>679</v>
      </c>
      <c r="B64" s="95" t="s">
        <v>680</v>
      </c>
      <c r="C64" s="107"/>
      <c r="D64" s="108"/>
      <c r="E64" s="100">
        <f>модули!E64*1.1</f>
        <v>1006.5000000000001</v>
      </c>
      <c r="F64" s="47">
        <v>9.5</v>
      </c>
      <c r="H64" s="118"/>
      <c r="I64" s="119"/>
    </row>
    <row r="65" spans="1:9" s="115" customFormat="1" ht="15">
      <c r="A65" s="116" t="s">
        <v>681</v>
      </c>
      <c r="B65" s="95" t="s">
        <v>678</v>
      </c>
      <c r="C65" s="107"/>
      <c r="D65" s="108"/>
      <c r="E65" s="100">
        <f>модули!E65*1.1</f>
        <v>1496.0000000000002</v>
      </c>
      <c r="F65" s="47">
        <v>22</v>
      </c>
      <c r="H65" s="118"/>
      <c r="I65" s="119"/>
    </row>
    <row r="66" spans="1:9" s="115" customFormat="1" ht="15">
      <c r="A66" s="116" t="s">
        <v>682</v>
      </c>
      <c r="B66" s="95" t="s">
        <v>683</v>
      </c>
      <c r="C66" s="107"/>
      <c r="D66" s="108"/>
      <c r="E66" s="100">
        <f>модули!E66*1.1</f>
        <v>821.7</v>
      </c>
      <c r="F66" s="47">
        <v>15</v>
      </c>
      <c r="H66" s="118"/>
      <c r="I66" s="119"/>
    </row>
    <row r="67" spans="1:9" s="115" customFormat="1" ht="15">
      <c r="A67" s="116" t="s">
        <v>684</v>
      </c>
      <c r="B67" s="95" t="s">
        <v>928</v>
      </c>
      <c r="C67" s="107"/>
      <c r="D67" s="108"/>
      <c r="E67" s="100">
        <f>модули!E67*1.1</f>
        <v>679.8000000000001</v>
      </c>
      <c r="F67" s="47">
        <v>11</v>
      </c>
      <c r="H67" s="118"/>
      <c r="I67" s="119"/>
    </row>
    <row r="68" spans="1:9" s="115" customFormat="1" ht="15">
      <c r="A68" s="116" t="s">
        <v>685</v>
      </c>
      <c r="B68" s="95" t="s">
        <v>929</v>
      </c>
      <c r="C68" s="107"/>
      <c r="D68" s="108"/>
      <c r="E68" s="100">
        <f>модули!E68*1.1</f>
        <v>995.5000000000001</v>
      </c>
      <c r="F68" s="47">
        <v>23</v>
      </c>
      <c r="H68" s="118"/>
      <c r="I68" s="119"/>
    </row>
    <row r="69" spans="1:9" s="115" customFormat="1" ht="15">
      <c r="A69" s="116" t="s">
        <v>686</v>
      </c>
      <c r="B69" s="95" t="s">
        <v>930</v>
      </c>
      <c r="C69" s="107"/>
      <c r="D69" s="108"/>
      <c r="E69" s="100">
        <f>модули!E69*1.1</f>
        <v>4166.8</v>
      </c>
      <c r="F69" s="47">
        <v>37</v>
      </c>
      <c r="H69" s="118"/>
      <c r="I69" s="119"/>
    </row>
    <row r="70" spans="1:9" s="115" customFormat="1" ht="15">
      <c r="A70" s="116" t="s">
        <v>688</v>
      </c>
      <c r="B70" s="95" t="s">
        <v>689</v>
      </c>
      <c r="C70" s="107"/>
      <c r="D70" s="108"/>
      <c r="E70" s="100">
        <f>модули!E70*1.1</f>
        <v>1862.3000000000002</v>
      </c>
      <c r="F70" s="47">
        <v>27</v>
      </c>
      <c r="H70" s="118"/>
      <c r="I70" s="119"/>
    </row>
    <row r="71" spans="1:9" s="115" customFormat="1" ht="15">
      <c r="A71" s="116" t="s">
        <v>690</v>
      </c>
      <c r="B71" s="95" t="s">
        <v>687</v>
      </c>
      <c r="C71" s="107"/>
      <c r="D71" s="108"/>
      <c r="E71" s="100">
        <f>модули!E71*1.1</f>
        <v>2189</v>
      </c>
      <c r="F71" s="47">
        <v>44</v>
      </c>
      <c r="H71" s="118"/>
      <c r="I71" s="119"/>
    </row>
    <row r="72" spans="1:9" s="115" customFormat="1" ht="15">
      <c r="A72" s="116" t="s">
        <v>691</v>
      </c>
      <c r="B72" s="95" t="s">
        <v>931</v>
      </c>
      <c r="C72" s="107"/>
      <c r="D72" s="108"/>
      <c r="E72" s="100">
        <f>модули!E72*1.1</f>
        <v>2433.2000000000003</v>
      </c>
      <c r="F72" s="47">
        <v>40</v>
      </c>
      <c r="H72" s="118"/>
      <c r="I72" s="119"/>
    </row>
    <row r="73" spans="1:9" s="115" customFormat="1" ht="15">
      <c r="A73" s="451" t="s">
        <v>693</v>
      </c>
      <c r="B73" s="451"/>
      <c r="C73" s="452"/>
      <c r="D73" s="452"/>
      <c r="E73" s="452"/>
      <c r="F73" s="451"/>
      <c r="G73" s="121"/>
      <c r="H73" s="118"/>
      <c r="I73" s="119"/>
    </row>
    <row r="74" spans="1:11" s="115" customFormat="1" ht="15">
      <c r="A74" s="116" t="s">
        <v>677</v>
      </c>
      <c r="B74" s="95" t="s">
        <v>678</v>
      </c>
      <c r="C74" s="107"/>
      <c r="D74" s="108"/>
      <c r="E74" s="100">
        <f>модули!E74*1.05</f>
        <v>2196.6</v>
      </c>
      <c r="F74" s="47">
        <v>21</v>
      </c>
      <c r="G74" s="121"/>
      <c r="H74" s="118"/>
      <c r="I74" s="119"/>
      <c r="J74" s="121"/>
      <c r="K74" s="117"/>
    </row>
    <row r="75" spans="1:11" s="115" customFormat="1" ht="15">
      <c r="A75" s="116" t="s">
        <v>681</v>
      </c>
      <c r="B75" s="95" t="s">
        <v>678</v>
      </c>
      <c r="C75" s="107"/>
      <c r="D75" s="108"/>
      <c r="E75" s="100">
        <f>модули!E75*1.05</f>
        <v>1752.45</v>
      </c>
      <c r="F75" s="47">
        <v>22</v>
      </c>
      <c r="H75" s="118"/>
      <c r="I75" s="119"/>
      <c r="J75" s="121"/>
      <c r="K75" s="117"/>
    </row>
    <row r="76" spans="1:11" s="115" customFormat="1" ht="15">
      <c r="A76" s="116" t="s">
        <v>682</v>
      </c>
      <c r="B76" s="95" t="s">
        <v>683</v>
      </c>
      <c r="C76" s="107"/>
      <c r="D76" s="108"/>
      <c r="E76" s="100">
        <f>модули!E76*1.05</f>
        <v>832.6500000000001</v>
      </c>
      <c r="F76" s="47">
        <v>15</v>
      </c>
      <c r="H76" s="118"/>
      <c r="I76" s="119"/>
      <c r="J76" s="121"/>
      <c r="K76" s="117"/>
    </row>
    <row r="77" spans="1:11" s="115" customFormat="1" ht="15">
      <c r="A77" s="116" t="s">
        <v>686</v>
      </c>
      <c r="B77" s="95" t="s">
        <v>687</v>
      </c>
      <c r="C77" s="107"/>
      <c r="D77" s="108"/>
      <c r="E77" s="100">
        <f>модули!E77*1.05</f>
        <v>4085.55</v>
      </c>
      <c r="F77" s="47">
        <v>31</v>
      </c>
      <c r="H77" s="118"/>
      <c r="I77" s="119"/>
      <c r="J77" s="121"/>
      <c r="K77" s="117"/>
    </row>
    <row r="78" spans="1:11" s="115" customFormat="1" ht="15">
      <c r="A78" s="116" t="s">
        <v>690</v>
      </c>
      <c r="B78" s="95" t="s">
        <v>687</v>
      </c>
      <c r="C78" s="107"/>
      <c r="D78" s="108"/>
      <c r="E78" s="100">
        <f>модули!E78*1.05</f>
        <v>2704.8</v>
      </c>
      <c r="F78" s="47">
        <v>44.5</v>
      </c>
      <c r="H78" s="118"/>
      <c r="I78" s="119"/>
      <c r="J78" s="121"/>
      <c r="K78" s="117"/>
    </row>
    <row r="79" spans="1:11" s="115" customFormat="1" ht="15">
      <c r="A79" s="116" t="s">
        <v>691</v>
      </c>
      <c r="B79" s="95" t="s">
        <v>692</v>
      </c>
      <c r="C79" s="107"/>
      <c r="D79" s="108"/>
      <c r="E79" s="100">
        <f>модули!E79*1.05</f>
        <v>2609.25</v>
      </c>
      <c r="F79" s="47">
        <v>40.5</v>
      </c>
      <c r="H79" s="118"/>
      <c r="I79" s="119"/>
      <c r="J79" s="121"/>
      <c r="K79" s="117"/>
    </row>
    <row r="80" spans="1:9" s="115" customFormat="1" ht="15">
      <c r="A80" s="451" t="s">
        <v>694</v>
      </c>
      <c r="B80" s="451"/>
      <c r="C80" s="452"/>
      <c r="D80" s="452"/>
      <c r="E80" s="452"/>
      <c r="F80" s="451"/>
      <c r="H80" s="118"/>
      <c r="I80" s="119"/>
    </row>
    <row r="81" spans="1:9" s="115" customFormat="1" ht="15">
      <c r="A81" s="116" t="s">
        <v>695</v>
      </c>
      <c r="B81" s="94" t="s">
        <v>696</v>
      </c>
      <c r="C81" s="107"/>
      <c r="D81" s="108"/>
      <c r="E81" s="100">
        <f>модули!E81*1.1</f>
        <v>1454.2</v>
      </c>
      <c r="F81" s="47">
        <v>26.3</v>
      </c>
      <c r="H81" s="118"/>
      <c r="I81" s="119"/>
    </row>
    <row r="82" spans="1:9" s="115" customFormat="1" ht="15">
      <c r="A82" s="116" t="s">
        <v>697</v>
      </c>
      <c r="B82" s="94" t="s">
        <v>698</v>
      </c>
      <c r="C82" s="107"/>
      <c r="D82" s="108"/>
      <c r="E82" s="100">
        <f>модули!E82*1.1</f>
        <v>1628.0000000000002</v>
      </c>
      <c r="F82" s="47">
        <v>29.6</v>
      </c>
      <c r="H82" s="118"/>
      <c r="I82" s="119"/>
    </row>
    <row r="83" spans="1:9" s="115" customFormat="1" ht="15">
      <c r="A83" s="116" t="s">
        <v>699</v>
      </c>
      <c r="B83" s="94" t="s">
        <v>700</v>
      </c>
      <c r="C83" s="107"/>
      <c r="D83" s="108"/>
      <c r="E83" s="100">
        <f>модули!E83*1.1</f>
        <v>1931.6000000000001</v>
      </c>
      <c r="F83" s="47">
        <v>36.7</v>
      </c>
      <c r="H83" s="118"/>
      <c r="I83" s="119"/>
    </row>
    <row r="84" spans="1:9" s="115" customFormat="1" ht="15">
      <c r="A84" s="116" t="s">
        <v>701</v>
      </c>
      <c r="B84" s="95" t="s">
        <v>702</v>
      </c>
      <c r="C84" s="107"/>
      <c r="D84" s="108"/>
      <c r="E84" s="100">
        <f>модули!E84*1.1</f>
        <v>1719.3000000000002</v>
      </c>
      <c r="F84" s="47">
        <v>35.6</v>
      </c>
      <c r="H84" s="118"/>
      <c r="I84" s="119"/>
    </row>
    <row r="85" spans="1:9" s="115" customFormat="1" ht="15">
      <c r="A85" s="116" t="s">
        <v>703</v>
      </c>
      <c r="B85" s="94" t="s">
        <v>704</v>
      </c>
      <c r="C85" s="107"/>
      <c r="D85" s="108"/>
      <c r="E85" s="100">
        <f>модули!E85*1.1</f>
        <v>932.8000000000001</v>
      </c>
      <c r="F85" s="47">
        <v>14.7</v>
      </c>
      <c r="H85" s="118"/>
      <c r="I85" s="119"/>
    </row>
    <row r="86" spans="1:9" s="115" customFormat="1" ht="15">
      <c r="A86" s="116" t="s">
        <v>705</v>
      </c>
      <c r="B86" s="94" t="s">
        <v>706</v>
      </c>
      <c r="C86" s="107"/>
      <c r="D86" s="108"/>
      <c r="E86" s="100">
        <f>модули!E86*1.1</f>
        <v>603.9000000000001</v>
      </c>
      <c r="F86" s="47">
        <v>12.7</v>
      </c>
      <c r="H86" s="118"/>
      <c r="I86" s="119"/>
    </row>
    <row r="87" spans="1:9" s="115" customFormat="1" ht="15">
      <c r="A87" s="116" t="s">
        <v>707</v>
      </c>
      <c r="B87" s="95" t="s">
        <v>704</v>
      </c>
      <c r="C87" s="107"/>
      <c r="D87" s="108"/>
      <c r="E87" s="100">
        <f>модули!E87*1.1</f>
        <v>737.0000000000001</v>
      </c>
      <c r="F87" s="47">
        <v>15</v>
      </c>
      <c r="H87" s="118"/>
      <c r="I87" s="119"/>
    </row>
    <row r="88" spans="1:9" s="115" customFormat="1" ht="15">
      <c r="A88" s="116" t="s">
        <v>708</v>
      </c>
      <c r="B88" s="95" t="s">
        <v>680</v>
      </c>
      <c r="C88" s="107"/>
      <c r="D88" s="108"/>
      <c r="E88" s="100">
        <f>модули!E88*1.1</f>
        <v>809.6</v>
      </c>
      <c r="F88" s="47">
        <v>16.9</v>
      </c>
      <c r="H88" s="118"/>
      <c r="I88" s="119"/>
    </row>
    <row r="89" spans="1:9" s="115" customFormat="1" ht="15">
      <c r="A89" s="116" t="s">
        <v>709</v>
      </c>
      <c r="B89" s="95" t="s">
        <v>710</v>
      </c>
      <c r="C89" s="107"/>
      <c r="D89" s="108"/>
      <c r="E89" s="100">
        <f>модули!E89*1.1</f>
        <v>1123.1000000000001</v>
      </c>
      <c r="F89" s="47">
        <v>20.55</v>
      </c>
      <c r="H89" s="118"/>
      <c r="I89" s="119"/>
    </row>
    <row r="90" spans="1:9" s="115" customFormat="1" ht="15">
      <c r="A90" s="116" t="s">
        <v>711</v>
      </c>
      <c r="B90" s="94" t="s">
        <v>696</v>
      </c>
      <c r="C90" s="107"/>
      <c r="D90" s="108"/>
      <c r="E90" s="100">
        <f>модули!E90*1.1</f>
        <v>1930.5000000000002</v>
      </c>
      <c r="F90" s="47">
        <v>229</v>
      </c>
      <c r="H90" s="118"/>
      <c r="I90" s="119"/>
    </row>
    <row r="91" spans="1:9" s="115" customFormat="1" ht="15">
      <c r="A91" s="116" t="s">
        <v>712</v>
      </c>
      <c r="B91" s="94" t="s">
        <v>698</v>
      </c>
      <c r="C91" s="107"/>
      <c r="D91" s="108"/>
      <c r="E91" s="100">
        <f>модули!E91*1.1</f>
        <v>2112</v>
      </c>
      <c r="F91" s="47">
        <v>24.5</v>
      </c>
      <c r="H91" s="118"/>
      <c r="I91" s="119"/>
    </row>
    <row r="92" spans="1:9" s="115" customFormat="1" ht="15">
      <c r="A92" s="116" t="s">
        <v>713</v>
      </c>
      <c r="B92" s="95" t="s">
        <v>700</v>
      </c>
      <c r="C92" s="107"/>
      <c r="D92" s="108"/>
      <c r="E92" s="100">
        <f>модули!E92*1.1</f>
        <v>2334.2000000000003</v>
      </c>
      <c r="F92" s="47">
        <v>28.4</v>
      </c>
      <c r="H92" s="118"/>
      <c r="I92" s="119"/>
    </row>
    <row r="93" spans="1:9" s="115" customFormat="1" ht="15">
      <c r="A93" s="451" t="s">
        <v>714</v>
      </c>
      <c r="B93" s="451"/>
      <c r="C93" s="452"/>
      <c r="D93" s="452"/>
      <c r="E93" s="452"/>
      <c r="F93" s="451"/>
      <c r="H93" s="118"/>
      <c r="I93" s="119"/>
    </row>
    <row r="94" spans="1:9" s="115" customFormat="1" ht="15">
      <c r="A94" s="122" t="s">
        <v>661</v>
      </c>
      <c r="B94" s="96" t="s">
        <v>765</v>
      </c>
      <c r="C94" s="107"/>
      <c r="D94" s="108"/>
      <c r="E94" s="100">
        <f>модули!E94*1.05</f>
        <v>1937.25</v>
      </c>
      <c r="F94" s="97">
        <v>36</v>
      </c>
      <c r="H94" s="118"/>
      <c r="I94" s="119"/>
    </row>
    <row r="95" spans="1:9" s="115" customFormat="1" ht="15">
      <c r="A95" s="122" t="s">
        <v>660</v>
      </c>
      <c r="B95" s="96" t="s">
        <v>764</v>
      </c>
      <c r="C95" s="107"/>
      <c r="D95" s="108"/>
      <c r="E95" s="100">
        <f>модули!E95*1.05</f>
        <v>4319.7</v>
      </c>
      <c r="F95" s="97">
        <v>74</v>
      </c>
      <c r="H95" s="118"/>
      <c r="I95" s="119"/>
    </row>
    <row r="96" spans="1:9" s="115" customFormat="1" ht="15">
      <c r="A96" s="122" t="s">
        <v>662</v>
      </c>
      <c r="B96" s="96" t="s">
        <v>765</v>
      </c>
      <c r="C96" s="107"/>
      <c r="D96" s="108"/>
      <c r="E96" s="100">
        <f>модули!E96*1.05</f>
        <v>2258.55</v>
      </c>
      <c r="F96" s="97">
        <v>40</v>
      </c>
      <c r="H96" s="118"/>
      <c r="I96" s="119"/>
    </row>
    <row r="97" spans="1:9" s="115" customFormat="1" ht="15">
      <c r="A97" s="122" t="s">
        <v>715</v>
      </c>
      <c r="B97" s="96" t="s">
        <v>716</v>
      </c>
      <c r="C97" s="107"/>
      <c r="D97" s="108"/>
      <c r="E97" s="100">
        <f>модули!E97*1.05</f>
        <v>2992.5</v>
      </c>
      <c r="F97" s="97">
        <v>46</v>
      </c>
      <c r="H97" s="118"/>
      <c r="I97" s="119"/>
    </row>
    <row r="98" spans="1:9" s="115" customFormat="1" ht="15">
      <c r="A98" s="122" t="s">
        <v>717</v>
      </c>
      <c r="B98" s="96" t="s">
        <v>774</v>
      </c>
      <c r="C98" s="107"/>
      <c r="D98" s="108"/>
      <c r="E98" s="100">
        <f>модули!E98*1.05</f>
        <v>2364.6</v>
      </c>
      <c r="F98" s="97">
        <v>43</v>
      </c>
      <c r="H98" s="118"/>
      <c r="I98" s="119"/>
    </row>
    <row r="99" spans="1:9" s="115" customFormat="1" ht="15">
      <c r="A99" s="122" t="s">
        <v>718</v>
      </c>
      <c r="B99" s="96" t="s">
        <v>775</v>
      </c>
      <c r="C99" s="107"/>
      <c r="D99" s="108"/>
      <c r="E99" s="100">
        <f>модули!E99*1.05</f>
        <v>1329.3</v>
      </c>
      <c r="F99" s="97">
        <v>17</v>
      </c>
      <c r="H99" s="118"/>
      <c r="I99" s="119"/>
    </row>
    <row r="100" spans="1:9" s="115" customFormat="1" ht="15">
      <c r="A100" s="460" t="s">
        <v>719</v>
      </c>
      <c r="B100" s="460"/>
      <c r="C100" s="461"/>
      <c r="D100" s="461"/>
      <c r="E100" s="461"/>
      <c r="F100" s="460"/>
      <c r="H100" s="118"/>
      <c r="I100" s="119"/>
    </row>
    <row r="101" spans="1:9" s="115" customFormat="1" ht="15">
      <c r="A101" s="116" t="s">
        <v>720</v>
      </c>
      <c r="B101" s="95" t="s">
        <v>721</v>
      </c>
      <c r="C101" s="107"/>
      <c r="D101" s="108"/>
      <c r="E101" s="100">
        <f>модули!E101*1.05</f>
        <v>2023.3500000000001</v>
      </c>
      <c r="F101" s="61">
        <v>35.7</v>
      </c>
      <c r="H101" s="118"/>
      <c r="I101" s="119"/>
    </row>
    <row r="102" spans="1:9" s="115" customFormat="1" ht="15">
      <c r="A102" s="116" t="s">
        <v>240</v>
      </c>
      <c r="B102" s="95" t="s">
        <v>776</v>
      </c>
      <c r="C102" s="107"/>
      <c r="D102" s="108"/>
      <c r="E102" s="100">
        <f>модули!E102*1.05</f>
        <v>2964.15</v>
      </c>
      <c r="F102" s="61">
        <v>62.4</v>
      </c>
      <c r="H102" s="118"/>
      <c r="I102" s="119"/>
    </row>
    <row r="103" spans="1:9" s="115" customFormat="1" ht="15">
      <c r="A103" s="116" t="s">
        <v>722</v>
      </c>
      <c r="B103" s="95" t="s">
        <v>723</v>
      </c>
      <c r="C103" s="107"/>
      <c r="D103" s="108"/>
      <c r="E103" s="100">
        <f>модули!E103*1.05</f>
        <v>769.65</v>
      </c>
      <c r="F103" s="61">
        <v>15.8</v>
      </c>
      <c r="H103" s="118"/>
      <c r="I103" s="119"/>
    </row>
    <row r="104" spans="1:9" s="115" customFormat="1" ht="15">
      <c r="A104" s="116" t="s">
        <v>779</v>
      </c>
      <c r="B104" s="95" t="s">
        <v>724</v>
      </c>
      <c r="C104" s="107"/>
      <c r="D104" s="108"/>
      <c r="E104" s="100">
        <f>модули!E104*1.05</f>
        <v>5890.5</v>
      </c>
      <c r="F104" s="61">
        <v>114.3</v>
      </c>
      <c r="H104" s="118"/>
      <c r="I104" s="119"/>
    </row>
    <row r="105" spans="1:9" s="115" customFormat="1" ht="15">
      <c r="A105" s="116" t="s">
        <v>778</v>
      </c>
      <c r="B105" s="95" t="s">
        <v>777</v>
      </c>
      <c r="C105" s="107"/>
      <c r="D105" s="108"/>
      <c r="E105" s="100">
        <f>модули!E105*1.05</f>
        <v>4591.650000000001</v>
      </c>
      <c r="F105" s="61">
        <v>87.6</v>
      </c>
      <c r="H105" s="118"/>
      <c r="I105" s="119"/>
    </row>
    <row r="106" spans="1:9" s="115" customFormat="1" ht="15">
      <c r="A106" s="453" t="s">
        <v>903</v>
      </c>
      <c r="B106" s="454"/>
      <c r="C106" s="455"/>
      <c r="D106" s="455"/>
      <c r="E106" s="455"/>
      <c r="F106" s="456"/>
      <c r="H106" s="118"/>
      <c r="I106" s="119"/>
    </row>
    <row r="107" spans="1:9" s="115" customFormat="1" ht="15">
      <c r="A107" s="123" t="s">
        <v>711</v>
      </c>
      <c r="B107" s="94" t="s">
        <v>696</v>
      </c>
      <c r="C107" s="98">
        <f>модули!C107*1.05</f>
        <v>2006.5500000000002</v>
      </c>
      <c r="D107" s="108" t="s">
        <v>924</v>
      </c>
      <c r="E107" s="100">
        <f>модули!E107*1.05</f>
        <v>2304.75</v>
      </c>
      <c r="F107" s="61">
        <v>23.8</v>
      </c>
      <c r="H107" s="120"/>
      <c r="I107" s="120"/>
    </row>
    <row r="108" spans="1:9" s="115" customFormat="1" ht="15">
      <c r="A108" s="123" t="s">
        <v>725</v>
      </c>
      <c r="B108" s="94" t="s">
        <v>698</v>
      </c>
      <c r="C108" s="98">
        <f>модули!C108*1.05</f>
        <v>1842.75</v>
      </c>
      <c r="D108" s="108" t="s">
        <v>924</v>
      </c>
      <c r="E108" s="100">
        <f>модули!E108*1.05</f>
        <v>2145.15</v>
      </c>
      <c r="F108" s="61">
        <v>30.6</v>
      </c>
      <c r="H108" s="120"/>
      <c r="I108" s="120"/>
    </row>
    <row r="109" spans="1:9" s="115" customFormat="1" ht="15">
      <c r="A109" s="123" t="s">
        <v>708</v>
      </c>
      <c r="B109" s="94" t="s">
        <v>704</v>
      </c>
      <c r="C109" s="98">
        <f>модули!C109*1.05</f>
        <v>1131.9</v>
      </c>
      <c r="D109" s="108" t="s">
        <v>924</v>
      </c>
      <c r="E109" s="100">
        <f>модули!E109*1.05</f>
        <v>1362.9</v>
      </c>
      <c r="F109" s="61">
        <v>16</v>
      </c>
      <c r="H109" s="120"/>
      <c r="I109" s="120"/>
    </row>
    <row r="110" spans="1:9" s="115" customFormat="1" ht="15">
      <c r="A110" s="123" t="s">
        <v>703</v>
      </c>
      <c r="B110" s="94" t="s">
        <v>704</v>
      </c>
      <c r="C110" s="98">
        <f>модули!C110*1.05</f>
        <v>1167.6000000000001</v>
      </c>
      <c r="D110" s="108" t="s">
        <v>924</v>
      </c>
      <c r="E110" s="100">
        <f>модули!E110*1.05</f>
        <v>1383.9</v>
      </c>
      <c r="F110" s="61">
        <v>15.6</v>
      </c>
      <c r="H110" s="120"/>
      <c r="I110" s="120"/>
    </row>
    <row r="111" spans="1:9" s="115" customFormat="1" ht="15">
      <c r="A111" s="123" t="s">
        <v>705</v>
      </c>
      <c r="B111" s="94" t="s">
        <v>706</v>
      </c>
      <c r="C111" s="98">
        <f>модули!C111*1.05</f>
        <v>786.45</v>
      </c>
      <c r="D111" s="108" t="s">
        <v>924</v>
      </c>
      <c r="E111" s="100">
        <f>модули!E111*1.05</f>
        <v>946.0500000000001</v>
      </c>
      <c r="F111" s="61">
        <v>13.3</v>
      </c>
      <c r="H111" s="120"/>
      <c r="I111" s="120"/>
    </row>
    <row r="112" spans="1:9" s="115" customFormat="1" ht="15">
      <c r="A112" s="123" t="s">
        <v>726</v>
      </c>
      <c r="B112" s="94" t="s">
        <v>702</v>
      </c>
      <c r="C112" s="98">
        <f>модули!C112*1.05</f>
        <v>1884.75</v>
      </c>
      <c r="D112" s="108" t="s">
        <v>924</v>
      </c>
      <c r="E112" s="100">
        <f>модули!E112*1.05</f>
        <v>2152.5</v>
      </c>
      <c r="F112" s="61">
        <v>33.3</v>
      </c>
      <c r="H112" s="120"/>
      <c r="I112" s="120"/>
    </row>
    <row r="113" spans="1:9" s="115" customFormat="1" ht="15">
      <c r="A113" s="123" t="s">
        <v>713</v>
      </c>
      <c r="B113" s="94" t="s">
        <v>700</v>
      </c>
      <c r="C113" s="98">
        <f>модули!C113*1.05</f>
        <v>2474.85</v>
      </c>
      <c r="D113" s="108" t="s">
        <v>924</v>
      </c>
      <c r="E113" s="100">
        <f>модули!E113*1.05</f>
        <v>2618.7000000000003</v>
      </c>
      <c r="F113" s="61">
        <v>29.7</v>
      </c>
      <c r="H113" s="120"/>
      <c r="I113" s="120"/>
    </row>
    <row r="114" spans="1:9" s="115" customFormat="1" ht="15">
      <c r="A114" s="123" t="s">
        <v>699</v>
      </c>
      <c r="B114" s="94" t="s">
        <v>700</v>
      </c>
      <c r="C114" s="98">
        <f>модули!C114*1.05</f>
        <v>2231.25</v>
      </c>
      <c r="D114" s="108" t="s">
        <v>924</v>
      </c>
      <c r="E114" s="100">
        <f>модули!E114*1.05</f>
        <v>2374.05</v>
      </c>
      <c r="F114" s="61">
        <v>38</v>
      </c>
      <c r="H114" s="120"/>
      <c r="I114" s="120"/>
    </row>
    <row r="115" spans="1:9" s="115" customFormat="1" ht="15">
      <c r="A115" s="123" t="s">
        <v>727</v>
      </c>
      <c r="B115" s="94" t="s">
        <v>710</v>
      </c>
      <c r="C115" s="98">
        <f>модули!C115*1.05</f>
        <v>1538.25</v>
      </c>
      <c r="D115" s="108" t="s">
        <v>924</v>
      </c>
      <c r="E115" s="100">
        <f>модули!E115*1.05</f>
        <v>1681.0500000000002</v>
      </c>
      <c r="F115" s="61">
        <v>21.3</v>
      </c>
      <c r="H115" s="120"/>
      <c r="I115" s="120"/>
    </row>
    <row r="116" spans="1:9" s="115" customFormat="1" ht="15">
      <c r="A116" s="123" t="s">
        <v>709</v>
      </c>
      <c r="B116" s="94" t="s">
        <v>710</v>
      </c>
      <c r="C116" s="98">
        <f>модули!C116*1.05</f>
        <v>1709.4</v>
      </c>
      <c r="D116" s="108" t="s">
        <v>924</v>
      </c>
      <c r="E116" s="100">
        <f>модули!E116*1.05</f>
        <v>1853.25</v>
      </c>
      <c r="F116" s="61">
        <v>21.9</v>
      </c>
      <c r="H116" s="120"/>
      <c r="I116" s="120"/>
    </row>
  </sheetData>
  <sheetProtection/>
  <mergeCells count="21">
    <mergeCell ref="A59:F59"/>
    <mergeCell ref="A106:F106"/>
    <mergeCell ref="A73:F73"/>
    <mergeCell ref="A80:F80"/>
    <mergeCell ref="A93:F93"/>
    <mergeCell ref="A100:F100"/>
    <mergeCell ref="A6:F6"/>
    <mergeCell ref="A7:F7"/>
    <mergeCell ref="A8:F8"/>
    <mergeCell ref="A9:F9"/>
    <mergeCell ref="A12:F12"/>
    <mergeCell ref="F10:F11"/>
    <mergeCell ref="A26:F26"/>
    <mergeCell ref="A36:F36"/>
    <mergeCell ref="C10:E11"/>
    <mergeCell ref="B10:B11"/>
    <mergeCell ref="A10:A11"/>
    <mergeCell ref="A52:F52"/>
    <mergeCell ref="A31:F31"/>
    <mergeCell ref="A44:F44"/>
    <mergeCell ref="A21:F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8.375" style="17" bestFit="1" customWidth="1"/>
    <col min="2" max="2" width="6.375" style="17" customWidth="1"/>
    <col min="3" max="3" width="37.625" style="17" customWidth="1"/>
    <col min="4" max="4" width="9.625" style="17" bestFit="1" customWidth="1"/>
    <col min="5" max="5" width="7.125" style="17" bestFit="1" customWidth="1"/>
    <col min="6" max="16384" width="9.125" style="17" customWidth="1"/>
  </cols>
  <sheetData>
    <row r="1" spans="1:5" ht="15">
      <c r="A1" s="14"/>
      <c r="B1" s="15"/>
      <c r="C1" s="16"/>
      <c r="D1" s="15"/>
      <c r="E1" s="16"/>
    </row>
    <row r="2" spans="1:5" ht="15">
      <c r="A2" s="14"/>
      <c r="B2" s="15"/>
      <c r="C2" s="16"/>
      <c r="D2" s="15"/>
      <c r="E2" s="16"/>
    </row>
    <row r="3" spans="1:5" ht="15">
      <c r="A3" s="14"/>
      <c r="B3" s="15"/>
      <c r="C3" s="16"/>
      <c r="D3" s="15"/>
      <c r="E3" s="16"/>
    </row>
    <row r="4" spans="1:5" ht="15">
      <c r="A4" s="14"/>
      <c r="B4" s="15"/>
      <c r="C4" s="16"/>
      <c r="D4" s="15"/>
      <c r="E4" s="16"/>
    </row>
    <row r="5" spans="1:5" ht="28.5" customHeight="1">
      <c r="A5" s="18"/>
      <c r="B5" s="15"/>
      <c r="C5" s="16"/>
      <c r="D5" s="15"/>
      <c r="E5" s="16"/>
    </row>
    <row r="6" spans="1:5" ht="87.75" customHeight="1">
      <c r="A6" s="473" t="s">
        <v>153</v>
      </c>
      <c r="B6" s="473"/>
      <c r="C6" s="473"/>
      <c r="D6" s="473"/>
      <c r="E6" s="473"/>
    </row>
    <row r="7" spans="1:5" ht="15.75">
      <c r="A7" s="474" t="s">
        <v>22</v>
      </c>
      <c r="B7" s="474"/>
      <c r="C7" s="474"/>
      <c r="D7" s="474"/>
      <c r="E7" s="474"/>
    </row>
    <row r="8" spans="1:5" ht="15.75">
      <c r="A8" s="475" t="s">
        <v>912</v>
      </c>
      <c r="B8" s="475"/>
      <c r="C8" s="475"/>
      <c r="D8" s="475"/>
      <c r="E8" s="475"/>
    </row>
    <row r="9" spans="1:5" ht="19.5">
      <c r="A9" s="476" t="s">
        <v>154</v>
      </c>
      <c r="B9" s="476"/>
      <c r="C9" s="476"/>
      <c r="D9" s="476"/>
      <c r="E9" s="476"/>
    </row>
    <row r="10" spans="1:5" ht="15.75">
      <c r="A10" s="468"/>
      <c r="B10" s="468"/>
      <c r="C10" s="468"/>
      <c r="D10" s="468"/>
      <c r="E10" s="468"/>
    </row>
    <row r="11" spans="1:5" ht="15.75">
      <c r="A11" s="469" t="s">
        <v>24</v>
      </c>
      <c r="B11" s="28" t="s">
        <v>25</v>
      </c>
      <c r="C11" s="477" t="s">
        <v>186</v>
      </c>
      <c r="D11" s="471" t="s">
        <v>26</v>
      </c>
      <c r="E11" s="29" t="s">
        <v>28</v>
      </c>
    </row>
    <row r="12" spans="1:5" ht="15.75">
      <c r="A12" s="470"/>
      <c r="B12" s="30" t="s">
        <v>29</v>
      </c>
      <c r="C12" s="477"/>
      <c r="D12" s="472"/>
      <c r="E12" s="30" t="s">
        <v>155</v>
      </c>
    </row>
    <row r="13" spans="1:5" ht="15.75">
      <c r="A13" s="39" t="s">
        <v>156</v>
      </c>
      <c r="B13" s="40">
        <v>1</v>
      </c>
      <c r="C13" s="19" t="s">
        <v>157</v>
      </c>
      <c r="D13" s="124">
        <v>4725</v>
      </c>
      <c r="E13" s="19">
        <v>60</v>
      </c>
    </row>
    <row r="14" spans="1:5" ht="15.75">
      <c r="A14" s="41" t="s">
        <v>158</v>
      </c>
      <c r="B14" s="19">
        <v>1</v>
      </c>
      <c r="C14" s="19" t="s">
        <v>157</v>
      </c>
      <c r="D14" s="125">
        <v>6565</v>
      </c>
      <c r="E14" s="19">
        <v>65</v>
      </c>
    </row>
    <row r="15" spans="1:5" ht="15.75">
      <c r="A15" s="41" t="s">
        <v>159</v>
      </c>
      <c r="B15" s="19">
        <v>1</v>
      </c>
      <c r="C15" s="19" t="s">
        <v>157</v>
      </c>
      <c r="D15" s="125">
        <v>7350</v>
      </c>
      <c r="E15" s="19">
        <v>65</v>
      </c>
    </row>
    <row r="16" spans="1:5" ht="15.75">
      <c r="A16" s="41" t="s">
        <v>160</v>
      </c>
      <c r="B16" s="19">
        <v>1</v>
      </c>
      <c r="C16" s="19" t="s">
        <v>161</v>
      </c>
      <c r="D16" s="125">
        <v>9295</v>
      </c>
      <c r="E16" s="19">
        <v>90</v>
      </c>
    </row>
    <row r="17" spans="1:5" ht="15.75">
      <c r="A17" s="41" t="s">
        <v>162</v>
      </c>
      <c r="B17" s="19">
        <v>1</v>
      </c>
      <c r="C17" s="19" t="s">
        <v>161</v>
      </c>
      <c r="D17" s="125">
        <v>11025</v>
      </c>
      <c r="E17" s="19">
        <v>90</v>
      </c>
    </row>
    <row r="18" spans="1:5" ht="15.75">
      <c r="A18" s="41" t="s">
        <v>163</v>
      </c>
      <c r="B18" s="19">
        <v>1</v>
      </c>
      <c r="C18" s="19" t="s">
        <v>164</v>
      </c>
      <c r="D18" s="125">
        <v>10690</v>
      </c>
      <c r="E18" s="19">
        <v>105</v>
      </c>
    </row>
    <row r="19" spans="1:5" ht="15.75">
      <c r="A19" s="41" t="s">
        <v>165</v>
      </c>
      <c r="B19" s="19">
        <v>1</v>
      </c>
      <c r="C19" s="19" t="s">
        <v>164</v>
      </c>
      <c r="D19" s="125">
        <v>12665</v>
      </c>
      <c r="E19" s="19">
        <v>105</v>
      </c>
    </row>
    <row r="20" spans="1:5" ht="15.75">
      <c r="A20" s="41" t="s">
        <v>166</v>
      </c>
      <c r="B20" s="19">
        <v>1</v>
      </c>
      <c r="C20" s="19" t="s">
        <v>167</v>
      </c>
      <c r="D20" s="125">
        <v>7595</v>
      </c>
      <c r="E20" s="19">
        <v>75</v>
      </c>
    </row>
    <row r="21" spans="1:5" ht="15.75">
      <c r="A21" s="41" t="s">
        <v>168</v>
      </c>
      <c r="B21" s="19">
        <v>1</v>
      </c>
      <c r="C21" s="19" t="s">
        <v>167</v>
      </c>
      <c r="D21" s="125">
        <v>9065</v>
      </c>
      <c r="E21" s="19">
        <v>75</v>
      </c>
    </row>
    <row r="22" spans="1:5" ht="15.75">
      <c r="A22" s="41" t="s">
        <v>169</v>
      </c>
      <c r="B22" s="19">
        <v>1</v>
      </c>
      <c r="C22" s="19" t="s">
        <v>780</v>
      </c>
      <c r="D22" s="125">
        <v>17695</v>
      </c>
      <c r="E22" s="19">
        <v>110</v>
      </c>
    </row>
    <row r="23" spans="1:5" ht="15.75">
      <c r="A23" s="41" t="s">
        <v>170</v>
      </c>
      <c r="B23" s="19">
        <v>1</v>
      </c>
      <c r="C23" s="19" t="s">
        <v>780</v>
      </c>
      <c r="D23" s="125">
        <v>14700</v>
      </c>
      <c r="E23" s="19">
        <v>110</v>
      </c>
    </row>
    <row r="24" spans="1:5" ht="15.75">
      <c r="A24" s="41" t="s">
        <v>171</v>
      </c>
      <c r="B24" s="19">
        <v>1</v>
      </c>
      <c r="C24" s="19" t="s">
        <v>781</v>
      </c>
      <c r="D24" s="125">
        <v>9515</v>
      </c>
      <c r="E24" s="19">
        <v>60</v>
      </c>
    </row>
    <row r="25" spans="1:5" ht="15.75">
      <c r="A25" s="41" t="s">
        <v>172</v>
      </c>
      <c r="B25" s="19">
        <v>1</v>
      </c>
      <c r="C25" s="19" t="s">
        <v>781</v>
      </c>
      <c r="D25" s="125">
        <v>7875</v>
      </c>
      <c r="E25" s="19">
        <v>60</v>
      </c>
    </row>
    <row r="26" spans="1:5" ht="15.75">
      <c r="A26" s="41" t="s">
        <v>173</v>
      </c>
      <c r="B26" s="19">
        <v>1</v>
      </c>
      <c r="C26" s="19" t="s">
        <v>174</v>
      </c>
      <c r="D26" s="125">
        <v>31935</v>
      </c>
      <c r="E26" s="19">
        <v>248</v>
      </c>
    </row>
    <row r="27" spans="1:5" ht="15.75">
      <c r="A27" s="41" t="s">
        <v>175</v>
      </c>
      <c r="B27" s="19">
        <v>1</v>
      </c>
      <c r="C27" s="19" t="s">
        <v>174</v>
      </c>
      <c r="D27" s="125">
        <v>26570</v>
      </c>
      <c r="E27" s="19">
        <v>248</v>
      </c>
    </row>
    <row r="28" spans="1:5" ht="15.75">
      <c r="A28" s="41" t="s">
        <v>176</v>
      </c>
      <c r="B28" s="19">
        <v>1</v>
      </c>
      <c r="C28" s="19" t="s">
        <v>177</v>
      </c>
      <c r="D28" s="125">
        <v>2090</v>
      </c>
      <c r="E28" s="19">
        <v>18</v>
      </c>
    </row>
    <row r="29" spans="1:5" ht="15.75">
      <c r="A29" s="41" t="s">
        <v>178</v>
      </c>
      <c r="B29" s="19">
        <v>1</v>
      </c>
      <c r="C29" s="19" t="s">
        <v>177</v>
      </c>
      <c r="D29" s="125">
        <v>1870</v>
      </c>
      <c r="E29" s="19">
        <v>18</v>
      </c>
    </row>
    <row r="30" spans="1:5" ht="15.75">
      <c r="A30" s="41" t="s">
        <v>179</v>
      </c>
      <c r="B30" s="19">
        <v>1</v>
      </c>
      <c r="C30" s="19" t="s">
        <v>180</v>
      </c>
      <c r="D30" s="125">
        <v>735</v>
      </c>
      <c r="E30" s="19">
        <v>9</v>
      </c>
    </row>
    <row r="31" spans="1:5" ht="15.75">
      <c r="A31" s="41" t="s">
        <v>181</v>
      </c>
      <c r="B31" s="19">
        <v>1</v>
      </c>
      <c r="C31" s="19" t="s">
        <v>180</v>
      </c>
      <c r="D31" s="125">
        <v>830</v>
      </c>
      <c r="E31" s="19">
        <v>9</v>
      </c>
    </row>
    <row r="32" spans="1:5" ht="15.75">
      <c r="A32" s="41" t="s">
        <v>182</v>
      </c>
      <c r="B32" s="19">
        <v>1</v>
      </c>
      <c r="C32" s="19" t="s">
        <v>856</v>
      </c>
      <c r="D32" s="125">
        <v>22650</v>
      </c>
      <c r="E32" s="19"/>
    </row>
    <row r="33" spans="1:5" ht="15.75">
      <c r="A33" s="41" t="s">
        <v>183</v>
      </c>
      <c r="B33" s="19">
        <v>1</v>
      </c>
      <c r="C33" s="19" t="s">
        <v>856</v>
      </c>
      <c r="D33" s="125">
        <v>28075</v>
      </c>
      <c r="E33" s="19"/>
    </row>
  </sheetData>
  <sheetProtection/>
  <mergeCells count="8">
    <mergeCell ref="A10:E10"/>
    <mergeCell ref="A11:A12"/>
    <mergeCell ref="D11:D12"/>
    <mergeCell ref="A6:E6"/>
    <mergeCell ref="A7:E7"/>
    <mergeCell ref="A8:E8"/>
    <mergeCell ref="A9:E9"/>
    <mergeCell ref="C11:C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saharova_e</cp:lastModifiedBy>
  <cp:lastPrinted>2016-03-17T12:00:49Z</cp:lastPrinted>
  <dcterms:created xsi:type="dcterms:W3CDTF">2011-05-12T06:48:53Z</dcterms:created>
  <dcterms:modified xsi:type="dcterms:W3CDTF">2016-03-17T12:12:54Z</dcterms:modified>
  <cp:category/>
  <cp:version/>
  <cp:contentType/>
  <cp:contentStatus/>
</cp:coreProperties>
</file>