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2" sheetId="1" r:id="rId1"/>
    <sheet name="Лист1" sheetId="2" r:id="rId2"/>
  </sheets>
  <definedNames>
    <definedName name="__Anonymous_Sheet_DB__1">'Лист1'!$E$9:$J$10</definedName>
    <definedName name="__Anonymous_Sheet_DB__2">'Лист1'!$A$10:$M$137</definedName>
  </definedNames>
  <calcPr fullCalcOnLoad="1"/>
</workbook>
</file>

<file path=xl/sharedStrings.xml><?xml version="1.0" encoding="utf-8"?>
<sst xmlns="http://schemas.openxmlformats.org/spreadsheetml/2006/main" count="525" uniqueCount="187">
  <si>
    <t>Корсеты, корректоры осанки</t>
  </si>
  <si>
    <t xml:space="preserve">                                                       Санкт-Петербург, пер. Саперный 14, тел: (812) 627-41-42, 8-800-555-07-96</t>
  </si>
  <si>
    <t>Торговые марки «Экотен», «Luomma», «Ttoman» Прайс на 08 Февраля 2016 г.</t>
  </si>
  <si>
    <t>Всего:</t>
  </si>
  <si>
    <t>Артикул :: Наименование</t>
  </si>
  <si>
    <t>Цвет</t>
  </si>
  <si>
    <t>Размер</t>
  </si>
  <si>
    <t>Значение</t>
  </si>
  <si>
    <t>Цена, руб</t>
  </si>
  <si>
    <t>ЗАКАЗ Кол-во, шт</t>
  </si>
  <si>
    <t>Сумма, руб</t>
  </si>
  <si>
    <t>Цена</t>
  </si>
  <si>
    <t>Корсет поясничный сильной фиксации, высота 21см.</t>
  </si>
  <si>
    <t>ПРР-21</t>
  </si>
  <si>
    <t>Черный</t>
  </si>
  <si>
    <t>S</t>
  </si>
  <si>
    <t>65-85 см</t>
  </si>
  <si>
    <t>M</t>
  </si>
  <si>
    <t>83-100 см</t>
  </si>
  <si>
    <t>L</t>
  </si>
  <si>
    <t>98-115 см</t>
  </si>
  <si>
    <t>XL</t>
  </si>
  <si>
    <t>113-130 см</t>
  </si>
  <si>
    <t>XXL</t>
  </si>
  <si>
    <t>128-140 см</t>
  </si>
  <si>
    <t>Бежевый</t>
  </si>
  <si>
    <t>Корсет поясничный средней фиксации, высота 21см.</t>
  </si>
  <si>
    <t>ПРР-21/2П</t>
  </si>
  <si>
    <t>Корсет поясничный сильной фиксации, высота 25см.</t>
  </si>
  <si>
    <t>ПРР-25</t>
  </si>
  <si>
    <t>Корсет пояснично-крестцовый сильной фиксации, высота 25см.</t>
  </si>
  <si>
    <t>ПРРУ-25</t>
  </si>
  <si>
    <t>Корсет пояснично-крестцовый сильной фиксации, высота 30см.</t>
  </si>
  <si>
    <t>ПРРУ-30</t>
  </si>
  <si>
    <t>Корсет грудопояснично-крестцовый сильной фиксации, высота 37 см.</t>
  </si>
  <si>
    <t>ПРРУ-37</t>
  </si>
  <si>
    <t>Корректор осанки для взрослых</t>
  </si>
  <si>
    <t>КК-01</t>
  </si>
  <si>
    <t>&lt;170(66-76)</t>
  </si>
  <si>
    <t>&lt;170(74-86)</t>
  </si>
  <si>
    <t>&lt;170(84-96)</t>
  </si>
  <si>
    <t>&lt;170(92-110)</t>
  </si>
  <si>
    <t>S1</t>
  </si>
  <si>
    <t>&gt;170(66-76)</t>
  </si>
  <si>
    <t>M1</t>
  </si>
  <si>
    <t>&gt;170(74-86)</t>
  </si>
  <si>
    <t>L1</t>
  </si>
  <si>
    <t>&gt;170(84-96)</t>
  </si>
  <si>
    <t>XL1</t>
  </si>
  <si>
    <t>&gt;170(92-110)</t>
  </si>
  <si>
    <t>L0</t>
  </si>
  <si>
    <t>&lt;165(84-96)</t>
  </si>
  <si>
    <t>XL0</t>
  </si>
  <si>
    <t>&lt;165 (92-110)</t>
  </si>
  <si>
    <t>Усиленный корсет грудопояснично-крестцовый для детей</t>
  </si>
  <si>
    <t>КК-02Д</t>
  </si>
  <si>
    <t>р-р 0</t>
  </si>
  <si>
    <t>110-120 см (47-59)</t>
  </si>
  <si>
    <t>р-р 1</t>
  </si>
  <si>
    <t>120-140 см (57-69)</t>
  </si>
  <si>
    <t>р-р 2</t>
  </si>
  <si>
    <t>140-160 см (67-79)</t>
  </si>
  <si>
    <t>Усиленный корсет грудопояснично-крестцовый для взрослых</t>
  </si>
  <si>
    <t>КК-02</t>
  </si>
  <si>
    <t>Реклинатор</t>
  </si>
  <si>
    <t>КК-04</t>
  </si>
  <si>
    <t>XS</t>
  </si>
  <si>
    <t>60-70 см</t>
  </si>
  <si>
    <t>70-80 см</t>
  </si>
  <si>
    <t>80-90 см</t>
  </si>
  <si>
    <t>90-100 см</t>
  </si>
  <si>
    <t>100-110 см</t>
  </si>
  <si>
    <t>Медицинские бандажи</t>
  </si>
  <si>
    <t>Бандаж послеродовый</t>
  </si>
  <si>
    <t>ПР-20</t>
  </si>
  <si>
    <t>68-85 см</t>
  </si>
  <si>
    <t>Бандаж при опущении органов малого таза</t>
  </si>
  <si>
    <t>ОВО-445</t>
  </si>
  <si>
    <t>88-92 см</t>
  </si>
  <si>
    <t>93-97 см</t>
  </si>
  <si>
    <t>98-102 см</t>
  </si>
  <si>
    <t>р-р 3</t>
  </si>
  <si>
    <t>103-107 см</t>
  </si>
  <si>
    <t>р-р 4</t>
  </si>
  <si>
    <t>108-112 см</t>
  </si>
  <si>
    <t>р-р 5</t>
  </si>
  <si>
    <t>113-117 см</t>
  </si>
  <si>
    <t>р-р 6</t>
  </si>
  <si>
    <t>118-122 см</t>
  </si>
  <si>
    <t>р-р 7</t>
  </si>
  <si>
    <t>123-127 см</t>
  </si>
  <si>
    <t>Бандаж послеоперационный абдоминальный, тройная утягивающая панель, высота 30см.</t>
  </si>
  <si>
    <t>ПО-30</t>
  </si>
  <si>
    <t>ПО-30/2</t>
  </si>
  <si>
    <t>Бандаж грыжевой пупочный, высота 20 см.</t>
  </si>
  <si>
    <t>ГП-20</t>
  </si>
  <si>
    <t>Бандаж грыжевой паховый со съемными пелотами (одно- и двусторонний)</t>
  </si>
  <si>
    <t>ГПП-443</t>
  </si>
  <si>
    <t>64-82 см</t>
  </si>
  <si>
    <t>82-90 см</t>
  </si>
  <si>
    <t>88-100 см</t>
  </si>
  <si>
    <t>98-112 см</t>
  </si>
  <si>
    <t>110-128 см</t>
  </si>
  <si>
    <t>ГПП-444</t>
  </si>
  <si>
    <t>XXS</t>
  </si>
  <si>
    <t>84-88 см</t>
  </si>
  <si>
    <t>92-96 см</t>
  </si>
  <si>
    <t>96-100 см</t>
  </si>
  <si>
    <t>100-104 см</t>
  </si>
  <si>
    <t>104-108 см</t>
  </si>
  <si>
    <t>Ортопедические подушки</t>
  </si>
  <si>
    <t>Подушка ортопедическая с эффектом памяти</t>
  </si>
  <si>
    <t>Lum F-500</t>
  </si>
  <si>
    <t>7/10 48x30</t>
  </si>
  <si>
    <t>Lum F-501</t>
  </si>
  <si>
    <t>10/12 56*35</t>
  </si>
  <si>
    <t>Подушка ортопедическая с выемкой под плечо с эффектом памяти</t>
  </si>
  <si>
    <t>Lum F-502</t>
  </si>
  <si>
    <t>6/12 54*32</t>
  </si>
  <si>
    <t>Lum F-503</t>
  </si>
  <si>
    <t>9/14 52x33</t>
  </si>
  <si>
    <t>Подушка для новорожденных с эффектом памяти</t>
  </si>
  <si>
    <t>Lum F-505</t>
  </si>
  <si>
    <t>25x23x3.5</t>
  </si>
  <si>
    <t>Подушка-кольцо для сидения с эффектом памяти</t>
  </si>
  <si>
    <t>Lum F-506</t>
  </si>
  <si>
    <t>D45</t>
  </si>
  <si>
    <t>Подушка ортопедическая под ноги с эффектом памяти</t>
  </si>
  <si>
    <t>Lum F-507</t>
  </si>
  <si>
    <t>50x20x10</t>
  </si>
  <si>
    <t>Подушка для путешествий с эффектом памяти</t>
  </si>
  <si>
    <t>Lum F-508</t>
  </si>
  <si>
    <t>27x27x10</t>
  </si>
  <si>
    <t>Подушка ортопедическая рифленая высокая с эффектом памяти</t>
  </si>
  <si>
    <t>СО-04-209А</t>
  </si>
  <si>
    <t>56*32 14/12</t>
  </si>
  <si>
    <t>Подушка ортопедическая массажная высокая с эффектом памяти</t>
  </si>
  <si>
    <t>СО-04-212А</t>
  </si>
  <si>
    <t>57*38 14/12</t>
  </si>
  <si>
    <t>Фиксаторы на суставы</t>
  </si>
  <si>
    <t>Бандаж на плечевой сустав с фиксацией</t>
  </si>
  <si>
    <t>ФПС-03</t>
  </si>
  <si>
    <t>Серый</t>
  </si>
  <si>
    <t>&lt;110 см</t>
  </si>
  <si>
    <t>&gt;110 см</t>
  </si>
  <si>
    <t>Бандаж на коленный сустав эластичный, 2 ребра жесткости</t>
  </si>
  <si>
    <t>KS-Е02</t>
  </si>
  <si>
    <t>30-36 см</t>
  </si>
  <si>
    <t>35-41 см</t>
  </si>
  <si>
    <t>40-46 см</t>
  </si>
  <si>
    <t>45-51 см</t>
  </si>
  <si>
    <t>50-56 см</t>
  </si>
  <si>
    <t>XXXL</t>
  </si>
  <si>
    <t>55-64 см</t>
  </si>
  <si>
    <t>Бандаж на коленный сустав эластичный, съемное силиконовое кольцо, 2 ребра жесткости</t>
  </si>
  <si>
    <t>KS-Е01</t>
  </si>
  <si>
    <t>3XL</t>
  </si>
  <si>
    <t>56-62 см</t>
  </si>
  <si>
    <t>4XL</t>
  </si>
  <si>
    <t>62-68 см</t>
  </si>
  <si>
    <t>Тутор на коленный сустав</t>
  </si>
  <si>
    <t>KS-T01</t>
  </si>
  <si>
    <t>Универс.</t>
  </si>
  <si>
    <t>Бандаж на голеностопный сустав со шнуровкой</t>
  </si>
  <si>
    <t>AS-ST</t>
  </si>
  <si>
    <t>14-17 см</t>
  </si>
  <si>
    <t>17-20 см</t>
  </si>
  <si>
    <t>20-23 см</t>
  </si>
  <si>
    <t>23-26 см</t>
  </si>
  <si>
    <t>26-29 см</t>
  </si>
  <si>
    <t>Силиконовые изделия</t>
  </si>
  <si>
    <t>Силиконовая межпальцевая перегородка с фиксирующим кольцом</t>
  </si>
  <si>
    <t>Lum802</t>
  </si>
  <si>
    <t>Бурсопротектор силиконовый с межпальцевой перегородкой</t>
  </si>
  <si>
    <t>Lum 902</t>
  </si>
  <si>
    <t>Увлажняющие гелевые носочки</t>
  </si>
  <si>
    <t>Lum 910</t>
  </si>
  <si>
    <t>Напяточник гелевый</t>
  </si>
  <si>
    <t>Lum 911</t>
  </si>
  <si>
    <t>Перчатки гелевые</t>
  </si>
  <si>
    <t>Lum938</t>
  </si>
  <si>
    <t>Палки для скандинавской ходьбы</t>
  </si>
  <si>
    <t>Палки для скандинавской ходьбы с карбоном</t>
  </si>
  <si>
    <t>Si-01C</t>
  </si>
  <si>
    <t>18/16 мм</t>
  </si>
  <si>
    <t>Палки для скандинавской ходьбы, алюминий</t>
  </si>
  <si>
    <t>Si-02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</si>
</sst>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#,##0.00\ [$руб.-419];[RED]\-#,##0.00\ [$руб.-419]"/>
  </numFmts>
  <fonts count="14">
    <font>
      <sz val="10"/>
      <name val="Arial"/>
      <family val="2"/>
    </font>
    <font>
      <sz val="10"/>
      <name val="Arial Unicode MS"/>
      <family val="2"/>
    </font>
    <font>
      <i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i/>
      <sz val="13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indexed="9"/>
      <name val="Arial"/>
      <family val="2"/>
    </font>
    <font>
      <b/>
      <u val="single"/>
      <sz val="12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0" fillId="0" borderId="0">
      <alignment/>
      <protection/>
    </xf>
  </cellStyleXfs>
  <cellXfs count="59">
    <xf numFmtId="164" fontId="0" fillId="0" borderId="0" xfId="0" applyAlignment="1">
      <alignment/>
    </xf>
    <xf numFmtId="164" fontId="2" fillId="3" borderId="1" xfId="21" applyFont="1" applyFill="1" applyBorder="1" applyAlignment="1">
      <alignment wrapText="1"/>
      <protection/>
    </xf>
    <xf numFmtId="164" fontId="0" fillId="0" borderId="0" xfId="21" applyFont="1" applyAlignment="1">
      <alignment wrapText="1"/>
      <protection/>
    </xf>
    <xf numFmtId="164" fontId="0" fillId="0" borderId="0" xfId="0" applyFont="1" applyAlignment="1">
      <alignment wrapText="1"/>
    </xf>
    <xf numFmtId="164" fontId="3" fillId="0" borderId="0" xfId="21" applyFont="1" applyFill="1" applyAlignment="1">
      <alignment wrapText="1"/>
      <protection/>
    </xf>
    <xf numFmtId="164" fontId="0" fillId="0" borderId="2" xfId="21" applyFont="1" applyBorder="1" applyAlignment="1">
      <alignment wrapText="1"/>
      <protection/>
    </xf>
    <xf numFmtId="164" fontId="4" fillId="0" borderId="3" xfId="21" applyFont="1" applyBorder="1" applyAlignment="1">
      <alignment horizontal="center" vertical="center" wrapText="1"/>
      <protection/>
    </xf>
    <xf numFmtId="165" fontId="3" fillId="0" borderId="0" xfId="21" applyNumberFormat="1" applyFont="1" applyAlignment="1">
      <alignment wrapText="1"/>
      <protection/>
    </xf>
    <xf numFmtId="164" fontId="0" fillId="0" borderId="4" xfId="21" applyFont="1" applyBorder="1" applyAlignment="1">
      <alignment wrapText="1"/>
      <protection/>
    </xf>
    <xf numFmtId="164" fontId="5" fillId="4" borderId="5" xfId="21" applyFont="1" applyFill="1" applyBorder="1" applyAlignment="1">
      <alignment horizontal="center" vertical="center" wrapText="1"/>
      <protection/>
    </xf>
    <xf numFmtId="164" fontId="6" fillId="5" borderId="0" xfId="21" applyFont="1" applyFill="1" applyBorder="1" applyAlignment="1">
      <alignment horizontal="center" vertical="center" wrapText="1"/>
      <protection/>
    </xf>
    <xf numFmtId="164" fontId="7" fillId="6" borderId="6" xfId="21" applyFont="1" applyFill="1" applyBorder="1" applyAlignment="1">
      <alignment horizontal="center" vertical="center" wrapText="1"/>
      <protection/>
    </xf>
    <xf numFmtId="166" fontId="7" fillId="6" borderId="6" xfId="21" applyNumberFormat="1" applyFont="1" applyFill="1" applyBorder="1" applyAlignment="1">
      <alignment horizontal="center" vertical="center" wrapText="1"/>
      <protection/>
    </xf>
    <xf numFmtId="164" fontId="8" fillId="0" borderId="0" xfId="21" applyFont="1" applyFill="1" applyBorder="1" applyAlignment="1">
      <alignment wrapText="1"/>
      <protection/>
    </xf>
    <xf numFmtId="164" fontId="7" fillId="7" borderId="1" xfId="21" applyFont="1" applyFill="1" applyBorder="1" applyAlignment="1">
      <alignment wrapText="1"/>
      <protection/>
    </xf>
    <xf numFmtId="164" fontId="7" fillId="7" borderId="6" xfId="21" applyFont="1" applyFill="1" applyBorder="1" applyAlignment="1">
      <alignment wrapText="1"/>
      <protection/>
    </xf>
    <xf numFmtId="164" fontId="7" fillId="7" borderId="6" xfId="0" applyFont="1" applyFill="1" applyBorder="1" applyAlignment="1">
      <alignment horizontal="center" wrapText="1"/>
    </xf>
    <xf numFmtId="164" fontId="9" fillId="0" borderId="0" xfId="21" applyFont="1" applyFill="1" applyBorder="1" applyAlignment="1">
      <alignment wrapText="1"/>
      <protection/>
    </xf>
    <xf numFmtId="164" fontId="10" fillId="0" borderId="1" xfId="21" applyFont="1" applyBorder="1" applyAlignment="1">
      <alignment wrapText="1"/>
      <protection/>
    </xf>
    <xf numFmtId="164" fontId="11" fillId="8" borderId="7" xfId="21" applyFont="1" applyFill="1" applyBorder="1" applyAlignment="1">
      <alignment wrapText="1"/>
      <protection/>
    </xf>
    <xf numFmtId="164" fontId="11" fillId="8" borderId="8" xfId="21" applyFont="1" applyFill="1" applyBorder="1" applyAlignment="1">
      <alignment wrapText="1"/>
      <protection/>
    </xf>
    <xf numFmtId="164" fontId="10" fillId="8" borderId="9" xfId="21" applyFont="1" applyFill="1" applyBorder="1" applyAlignment="1">
      <alignment wrapText="1"/>
      <protection/>
    </xf>
    <xf numFmtId="164" fontId="7" fillId="8" borderId="6" xfId="21" applyFont="1" applyFill="1" applyBorder="1" applyAlignment="1">
      <alignment wrapText="1"/>
      <protection/>
    </xf>
    <xf numFmtId="164" fontId="10" fillId="8" borderId="6" xfId="21" applyFont="1" applyFill="1" applyBorder="1" applyAlignment="1">
      <alignment wrapText="1"/>
      <protection/>
    </xf>
    <xf numFmtId="164" fontId="10" fillId="0" borderId="6" xfId="21" applyFont="1" applyBorder="1" applyAlignment="1">
      <alignment/>
      <protection/>
    </xf>
    <xf numFmtId="164" fontId="10" fillId="8" borderId="6" xfId="0" applyFont="1" applyFill="1" applyBorder="1" applyAlignment="1">
      <alignment wrapText="1"/>
    </xf>
    <xf numFmtId="164" fontId="12" fillId="0" borderId="0" xfId="21" applyFont="1" applyFill="1" applyBorder="1" applyAlignment="1">
      <alignment wrapText="1"/>
      <protection/>
    </xf>
    <xf numFmtId="164" fontId="11" fillId="8" borderId="10" xfId="21" applyFont="1" applyFill="1" applyBorder="1" applyAlignment="1">
      <alignment wrapText="1"/>
      <protection/>
    </xf>
    <xf numFmtId="164" fontId="11" fillId="8" borderId="11" xfId="21" applyFont="1" applyFill="1" applyBorder="1" applyAlignment="1">
      <alignment wrapText="1"/>
      <protection/>
    </xf>
    <xf numFmtId="164" fontId="13" fillId="8" borderId="7" xfId="21" applyFont="1" applyFill="1" applyBorder="1" applyAlignment="1">
      <alignment horizontal="center" wrapText="1"/>
      <protection/>
    </xf>
    <xf numFmtId="164" fontId="10" fillId="8" borderId="12" xfId="21" applyFont="1" applyFill="1" applyBorder="1" applyAlignment="1">
      <alignment wrapText="1"/>
      <protection/>
    </xf>
    <xf numFmtId="164" fontId="10" fillId="8" borderId="0" xfId="21" applyFont="1" applyFill="1" applyBorder="1" applyAlignment="1">
      <alignment wrapText="1"/>
      <protection/>
    </xf>
    <xf numFmtId="164" fontId="10" fillId="8" borderId="10" xfId="21" applyFont="1" applyFill="1" applyBorder="1" applyAlignment="1">
      <alignment wrapText="1"/>
      <protection/>
    </xf>
    <xf numFmtId="164" fontId="10" fillId="8" borderId="11" xfId="21" applyFont="1" applyFill="1" applyBorder="1" applyAlignment="1">
      <alignment wrapText="1"/>
      <protection/>
    </xf>
    <xf numFmtId="164" fontId="10" fillId="0" borderId="1" xfId="21" applyFont="1" applyBorder="1" applyAlignment="1">
      <alignment/>
      <protection/>
    </xf>
    <xf numFmtId="164" fontId="12" fillId="0" borderId="0" xfId="21" applyFont="1" applyFill="1" applyBorder="1" applyAlignment="1">
      <alignment/>
      <protection/>
    </xf>
    <xf numFmtId="164" fontId="11" fillId="8" borderId="7" xfId="21" applyFont="1" applyFill="1" applyBorder="1" applyAlignment="1">
      <alignment/>
      <protection/>
    </xf>
    <xf numFmtId="164" fontId="10" fillId="8" borderId="9" xfId="21" applyFont="1" applyFill="1" applyBorder="1" applyAlignment="1">
      <alignment/>
      <protection/>
    </xf>
    <xf numFmtId="164" fontId="7" fillId="8" borderId="6" xfId="21" applyFont="1" applyFill="1" applyBorder="1" applyAlignment="1">
      <alignment/>
      <protection/>
    </xf>
    <xf numFmtId="164" fontId="10" fillId="8" borderId="6" xfId="21" applyFont="1" applyFill="1" applyBorder="1" applyAlignment="1">
      <alignment/>
      <protection/>
    </xf>
    <xf numFmtId="164" fontId="13" fillId="8" borderId="7" xfId="21" applyFont="1" applyFill="1" applyBorder="1" applyAlignment="1">
      <alignment horizontal="center"/>
      <protection/>
    </xf>
    <xf numFmtId="164" fontId="10" fillId="8" borderId="12" xfId="21" applyFont="1" applyFill="1" applyBorder="1">
      <alignment/>
      <protection/>
    </xf>
    <xf numFmtId="164" fontId="10" fillId="8" borderId="0" xfId="21" applyFont="1" applyFill="1" applyBorder="1">
      <alignment/>
      <protection/>
    </xf>
    <xf numFmtId="164" fontId="7" fillId="8" borderId="9" xfId="21" applyFont="1" applyFill="1" applyBorder="1" applyAlignment="1">
      <alignment/>
      <protection/>
    </xf>
    <xf numFmtId="164" fontId="10" fillId="0" borderId="9" xfId="21" applyFont="1" applyBorder="1" applyAlignment="1">
      <alignment/>
      <protection/>
    </xf>
    <xf numFmtId="164" fontId="10" fillId="8" borderId="10" xfId="21" applyFont="1" applyFill="1" applyBorder="1">
      <alignment/>
      <protection/>
    </xf>
    <xf numFmtId="164" fontId="10" fillId="8" borderId="11" xfId="21" applyFont="1" applyFill="1" applyBorder="1">
      <alignment/>
      <protection/>
    </xf>
    <xf numFmtId="164" fontId="0" fillId="0" borderId="5" xfId="0" applyFont="1" applyBorder="1" applyAlignment="1">
      <alignment/>
    </xf>
    <xf numFmtId="164" fontId="7" fillId="8" borderId="5" xfId="21" applyFont="1" applyFill="1" applyBorder="1" applyAlignment="1">
      <alignment/>
      <protection/>
    </xf>
    <xf numFmtId="164" fontId="10" fillId="8" borderId="5" xfId="21" applyFont="1" applyFill="1" applyBorder="1" applyAlignment="1">
      <alignment/>
      <protection/>
    </xf>
    <xf numFmtId="164" fontId="10" fillId="0" borderId="13" xfId="21" applyFont="1" applyBorder="1" applyAlignment="1">
      <alignment/>
      <protection/>
    </xf>
    <xf numFmtId="164" fontId="0" fillId="0" borderId="11" xfId="0" applyBorder="1" applyAlignment="1">
      <alignment/>
    </xf>
    <xf numFmtId="164" fontId="3" fillId="0" borderId="0" xfId="0" applyFont="1" applyFill="1" applyAlignment="1">
      <alignment/>
    </xf>
    <xf numFmtId="164" fontId="10" fillId="8" borderId="9" xfId="21" applyFont="1" applyFill="1" applyBorder="1">
      <alignment/>
      <protection/>
    </xf>
    <xf numFmtId="164" fontId="10" fillId="0" borderId="9" xfId="21" applyFont="1" applyBorder="1" applyAlignment="1">
      <alignment/>
      <protection/>
    </xf>
    <xf numFmtId="164" fontId="10" fillId="8" borderId="6" xfId="21" applyFont="1" applyFill="1" applyBorder="1">
      <alignment/>
      <protection/>
    </xf>
    <xf numFmtId="164" fontId="0" fillId="0" borderId="0" xfId="21">
      <alignment/>
      <protection/>
    </xf>
    <xf numFmtId="164" fontId="3" fillId="8" borderId="0" xfId="21" applyFont="1" applyFill="1" applyAlignment="1">
      <alignment wrapText="1"/>
      <protection/>
    </xf>
    <xf numFmtId="164" fontId="0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Безымянный1" xfId="20"/>
    <cellStyle name="Excel Built-in Normal" xfId="21"/>
  </cellStyles>
  <dxfs count="1">
    <dxf>
      <fill>
        <patternFill patternType="solid">
          <fgColor rgb="FF008000"/>
          <bgColor rgb="FF00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15</xdr:row>
      <xdr:rowOff>123825</xdr:rowOff>
    </xdr:from>
    <xdr:to>
      <xdr:col>3</xdr:col>
      <xdr:colOff>228600</xdr:colOff>
      <xdr:row>21</xdr:row>
      <xdr:rowOff>733425</xdr:rowOff>
    </xdr:to>
    <xdr:pic>
      <xdr:nvPicPr>
        <xdr:cNvPr id="1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067050"/>
          <a:ext cx="1447800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781050</xdr:colOff>
      <xdr:row>26</xdr:row>
      <xdr:rowOff>104775</xdr:rowOff>
    </xdr:from>
    <xdr:to>
      <xdr:col>3</xdr:col>
      <xdr:colOff>428625</xdr:colOff>
      <xdr:row>32</xdr:row>
      <xdr:rowOff>857250</xdr:rowOff>
    </xdr:to>
    <xdr:pic>
      <xdr:nvPicPr>
        <xdr:cNvPr id="2" name="image0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5476875"/>
          <a:ext cx="1571625" cy="1724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638175</xdr:colOff>
      <xdr:row>37</xdr:row>
      <xdr:rowOff>28575</xdr:rowOff>
    </xdr:from>
    <xdr:to>
      <xdr:col>3</xdr:col>
      <xdr:colOff>238125</xdr:colOff>
      <xdr:row>43</xdr:row>
      <xdr:rowOff>771525</xdr:rowOff>
    </xdr:to>
    <xdr:pic>
      <xdr:nvPicPr>
        <xdr:cNvPr id="3" name="image0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7934325"/>
          <a:ext cx="1524000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628650</xdr:colOff>
      <xdr:row>48</xdr:row>
      <xdr:rowOff>57150</xdr:rowOff>
    </xdr:from>
    <xdr:to>
      <xdr:col>3</xdr:col>
      <xdr:colOff>219075</xdr:colOff>
      <xdr:row>54</xdr:row>
      <xdr:rowOff>790575</xdr:rowOff>
    </xdr:to>
    <xdr:pic>
      <xdr:nvPicPr>
        <xdr:cNvPr id="4" name="image0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10448925"/>
          <a:ext cx="151447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609600</xdr:colOff>
      <xdr:row>59</xdr:row>
      <xdr:rowOff>66675</xdr:rowOff>
    </xdr:from>
    <xdr:to>
      <xdr:col>3</xdr:col>
      <xdr:colOff>295275</xdr:colOff>
      <xdr:row>65</xdr:row>
      <xdr:rowOff>876300</xdr:rowOff>
    </xdr:to>
    <xdr:pic>
      <xdr:nvPicPr>
        <xdr:cNvPr id="5" name="image08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2944475"/>
          <a:ext cx="160972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70</xdr:row>
      <xdr:rowOff>47625</xdr:rowOff>
    </xdr:from>
    <xdr:to>
      <xdr:col>3</xdr:col>
      <xdr:colOff>219075</xdr:colOff>
      <xdr:row>76</xdr:row>
      <xdr:rowOff>838200</xdr:rowOff>
    </xdr:to>
    <xdr:pic>
      <xdr:nvPicPr>
        <xdr:cNvPr id="6" name="image07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" y="15459075"/>
          <a:ext cx="1543050" cy="1762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571500</xdr:colOff>
      <xdr:row>81</xdr:row>
      <xdr:rowOff>95250</xdr:rowOff>
    </xdr:from>
    <xdr:to>
      <xdr:col>3</xdr:col>
      <xdr:colOff>371475</xdr:colOff>
      <xdr:row>92</xdr:row>
      <xdr:rowOff>95250</xdr:rowOff>
    </xdr:to>
    <xdr:pic>
      <xdr:nvPicPr>
        <xdr:cNvPr id="7" name="image06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18002250"/>
          <a:ext cx="172402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590550</xdr:colOff>
      <xdr:row>104</xdr:row>
      <xdr:rowOff>133350</xdr:rowOff>
    </xdr:from>
    <xdr:to>
      <xdr:col>3</xdr:col>
      <xdr:colOff>323850</xdr:colOff>
      <xdr:row>107</xdr:row>
      <xdr:rowOff>38100</xdr:rowOff>
    </xdr:to>
    <xdr:pic>
      <xdr:nvPicPr>
        <xdr:cNvPr id="8" name="image0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21764625"/>
          <a:ext cx="1657350" cy="2000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409575</xdr:colOff>
      <xdr:row>111</xdr:row>
      <xdr:rowOff>104775</xdr:rowOff>
    </xdr:from>
    <xdr:to>
      <xdr:col>3</xdr:col>
      <xdr:colOff>381000</xdr:colOff>
      <xdr:row>123</xdr:row>
      <xdr:rowOff>76200</xdr:rowOff>
    </xdr:to>
    <xdr:pic>
      <xdr:nvPicPr>
        <xdr:cNvPr id="9" name="image03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9575" y="24479250"/>
          <a:ext cx="1895475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571500</xdr:colOff>
      <xdr:row>135</xdr:row>
      <xdr:rowOff>38100</xdr:rowOff>
    </xdr:from>
    <xdr:to>
      <xdr:col>3</xdr:col>
      <xdr:colOff>276225</xdr:colOff>
      <xdr:row>136</xdr:row>
      <xdr:rowOff>95250</xdr:rowOff>
    </xdr:to>
    <xdr:pic>
      <xdr:nvPicPr>
        <xdr:cNvPr id="10" name="image09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" y="28327350"/>
          <a:ext cx="1628775" cy="1685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533400</xdr:colOff>
      <xdr:row>142</xdr:row>
      <xdr:rowOff>66675</xdr:rowOff>
    </xdr:from>
    <xdr:to>
      <xdr:col>3</xdr:col>
      <xdr:colOff>409575</xdr:colOff>
      <xdr:row>143</xdr:row>
      <xdr:rowOff>857250</xdr:rowOff>
    </xdr:to>
    <xdr:pic>
      <xdr:nvPicPr>
        <xdr:cNvPr id="11" name="image0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3400" y="31184850"/>
          <a:ext cx="18002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381000</xdr:colOff>
      <xdr:row>148</xdr:row>
      <xdr:rowOff>152400</xdr:rowOff>
    </xdr:from>
    <xdr:to>
      <xdr:col>3</xdr:col>
      <xdr:colOff>600075</xdr:colOff>
      <xdr:row>154</xdr:row>
      <xdr:rowOff>57150</xdr:rowOff>
    </xdr:to>
    <xdr:pic>
      <xdr:nvPicPr>
        <xdr:cNvPr id="12" name="image03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0" y="33185100"/>
          <a:ext cx="21431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647700</xdr:colOff>
      <xdr:row>166</xdr:row>
      <xdr:rowOff>9525</xdr:rowOff>
    </xdr:from>
    <xdr:to>
      <xdr:col>3</xdr:col>
      <xdr:colOff>333375</xdr:colOff>
      <xdr:row>167</xdr:row>
      <xdr:rowOff>790575</xdr:rowOff>
    </xdr:to>
    <xdr:pic>
      <xdr:nvPicPr>
        <xdr:cNvPr id="13" name="image06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7700" y="36642675"/>
          <a:ext cx="16097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619125</xdr:colOff>
      <xdr:row>172</xdr:row>
      <xdr:rowOff>142875</xdr:rowOff>
    </xdr:from>
    <xdr:to>
      <xdr:col>3</xdr:col>
      <xdr:colOff>285750</xdr:colOff>
      <xdr:row>175</xdr:row>
      <xdr:rowOff>95250</xdr:rowOff>
    </xdr:to>
    <xdr:pic>
      <xdr:nvPicPr>
        <xdr:cNvPr id="14" name="image04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9125" y="38585775"/>
          <a:ext cx="1590675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552450</xdr:colOff>
      <xdr:row>180</xdr:row>
      <xdr:rowOff>9525</xdr:rowOff>
    </xdr:from>
    <xdr:to>
      <xdr:col>3</xdr:col>
      <xdr:colOff>390525</xdr:colOff>
      <xdr:row>182</xdr:row>
      <xdr:rowOff>114300</xdr:rowOff>
    </xdr:to>
    <xdr:pic>
      <xdr:nvPicPr>
        <xdr:cNvPr id="15" name="image08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2450" y="40871775"/>
          <a:ext cx="17621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609600</xdr:colOff>
      <xdr:row>186</xdr:row>
      <xdr:rowOff>133350</xdr:rowOff>
    </xdr:from>
    <xdr:to>
      <xdr:col>3</xdr:col>
      <xdr:colOff>314325</xdr:colOff>
      <xdr:row>189</xdr:row>
      <xdr:rowOff>85725</xdr:rowOff>
    </xdr:to>
    <xdr:pic>
      <xdr:nvPicPr>
        <xdr:cNvPr id="16" name="image07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42843450"/>
          <a:ext cx="1628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590550</xdr:colOff>
      <xdr:row>194</xdr:row>
      <xdr:rowOff>104775</xdr:rowOff>
    </xdr:from>
    <xdr:to>
      <xdr:col>3</xdr:col>
      <xdr:colOff>581025</xdr:colOff>
      <xdr:row>199</xdr:row>
      <xdr:rowOff>47625</xdr:rowOff>
    </xdr:to>
    <xdr:pic>
      <xdr:nvPicPr>
        <xdr:cNvPr id="17" name="image02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0550" y="45110400"/>
          <a:ext cx="19145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209</xdr:row>
      <xdr:rowOff>190500</xdr:rowOff>
    </xdr:from>
    <xdr:to>
      <xdr:col>3</xdr:col>
      <xdr:colOff>552450</xdr:colOff>
      <xdr:row>212</xdr:row>
      <xdr:rowOff>38100</xdr:rowOff>
    </xdr:to>
    <xdr:pic>
      <xdr:nvPicPr>
        <xdr:cNvPr id="18" name="image0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7675" y="48196500"/>
          <a:ext cx="20288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217</xdr:row>
      <xdr:rowOff>0</xdr:rowOff>
    </xdr:from>
    <xdr:to>
      <xdr:col>3</xdr:col>
      <xdr:colOff>457200</xdr:colOff>
      <xdr:row>218</xdr:row>
      <xdr:rowOff>733425</xdr:rowOff>
    </xdr:to>
    <xdr:pic>
      <xdr:nvPicPr>
        <xdr:cNvPr id="19" name="image05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8150" y="50168175"/>
          <a:ext cx="19431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457200</xdr:colOff>
      <xdr:row>223</xdr:row>
      <xdr:rowOff>190500</xdr:rowOff>
    </xdr:from>
    <xdr:to>
      <xdr:col>3</xdr:col>
      <xdr:colOff>561975</xdr:colOff>
      <xdr:row>226</xdr:row>
      <xdr:rowOff>28575</xdr:rowOff>
    </xdr:to>
    <xdr:pic>
      <xdr:nvPicPr>
        <xdr:cNvPr id="20" name="image10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7200" y="52158900"/>
          <a:ext cx="20288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457200</xdr:colOff>
      <xdr:row>230</xdr:row>
      <xdr:rowOff>180975</xdr:rowOff>
    </xdr:from>
    <xdr:to>
      <xdr:col>3</xdr:col>
      <xdr:colOff>485775</xdr:colOff>
      <xdr:row>232</xdr:row>
      <xdr:rowOff>514350</xdr:rowOff>
    </xdr:to>
    <xdr:pic>
      <xdr:nvPicPr>
        <xdr:cNvPr id="21" name="image18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" y="54149625"/>
          <a:ext cx="19526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552450</xdr:colOff>
      <xdr:row>237</xdr:row>
      <xdr:rowOff>142875</xdr:rowOff>
    </xdr:from>
    <xdr:to>
      <xdr:col>3</xdr:col>
      <xdr:colOff>495300</xdr:colOff>
      <xdr:row>239</xdr:row>
      <xdr:rowOff>542925</xdr:rowOff>
    </xdr:to>
    <xdr:pic>
      <xdr:nvPicPr>
        <xdr:cNvPr id="22" name="image14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52450" y="55902225"/>
          <a:ext cx="18669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251</xdr:row>
      <xdr:rowOff>38100</xdr:rowOff>
    </xdr:from>
    <xdr:to>
      <xdr:col>3</xdr:col>
      <xdr:colOff>476250</xdr:colOff>
      <xdr:row>253</xdr:row>
      <xdr:rowOff>742950</xdr:rowOff>
    </xdr:to>
    <xdr:pic>
      <xdr:nvPicPr>
        <xdr:cNvPr id="23" name="image17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14350" y="59569350"/>
          <a:ext cx="18859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504825</xdr:colOff>
      <xdr:row>258</xdr:row>
      <xdr:rowOff>9525</xdr:rowOff>
    </xdr:from>
    <xdr:to>
      <xdr:col>3</xdr:col>
      <xdr:colOff>438150</xdr:colOff>
      <xdr:row>260</xdr:row>
      <xdr:rowOff>685800</xdr:rowOff>
    </xdr:to>
    <xdr:pic>
      <xdr:nvPicPr>
        <xdr:cNvPr id="24" name="image16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61502925"/>
          <a:ext cx="18573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265</xdr:row>
      <xdr:rowOff>19050</xdr:rowOff>
    </xdr:from>
    <xdr:to>
      <xdr:col>3</xdr:col>
      <xdr:colOff>523875</xdr:colOff>
      <xdr:row>267</xdr:row>
      <xdr:rowOff>666750</xdr:rowOff>
    </xdr:to>
    <xdr:pic>
      <xdr:nvPicPr>
        <xdr:cNvPr id="25" name="image13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14350" y="63426975"/>
          <a:ext cx="19335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542925</xdr:colOff>
      <xdr:row>272</xdr:row>
      <xdr:rowOff>66675</xdr:rowOff>
    </xdr:from>
    <xdr:to>
      <xdr:col>3</xdr:col>
      <xdr:colOff>504825</xdr:colOff>
      <xdr:row>274</xdr:row>
      <xdr:rowOff>447675</xdr:rowOff>
    </xdr:to>
    <xdr:pic>
      <xdr:nvPicPr>
        <xdr:cNvPr id="26" name="image15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2925" y="65427225"/>
          <a:ext cx="18859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552450</xdr:colOff>
      <xdr:row>280</xdr:row>
      <xdr:rowOff>95250</xdr:rowOff>
    </xdr:from>
    <xdr:to>
      <xdr:col>3</xdr:col>
      <xdr:colOff>495300</xdr:colOff>
      <xdr:row>282</xdr:row>
      <xdr:rowOff>276225</xdr:rowOff>
    </xdr:to>
    <xdr:pic>
      <xdr:nvPicPr>
        <xdr:cNvPr id="27" name="image24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52450" y="67560825"/>
          <a:ext cx="18669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571500</xdr:colOff>
      <xdr:row>287</xdr:row>
      <xdr:rowOff>38100</xdr:rowOff>
    </xdr:from>
    <xdr:to>
      <xdr:col>3</xdr:col>
      <xdr:colOff>514350</xdr:colOff>
      <xdr:row>289</xdr:row>
      <xdr:rowOff>333375</xdr:rowOff>
    </xdr:to>
    <xdr:pic>
      <xdr:nvPicPr>
        <xdr:cNvPr id="28" name="image22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1500" y="69151500"/>
          <a:ext cx="18669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294</xdr:row>
      <xdr:rowOff>57150</xdr:rowOff>
    </xdr:from>
    <xdr:to>
      <xdr:col>3</xdr:col>
      <xdr:colOff>257175</xdr:colOff>
      <xdr:row>297</xdr:row>
      <xdr:rowOff>342900</xdr:rowOff>
    </xdr:to>
    <xdr:pic>
      <xdr:nvPicPr>
        <xdr:cNvPr id="29" name="image27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0075" y="70837425"/>
          <a:ext cx="15811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571500</xdr:colOff>
      <xdr:row>302</xdr:row>
      <xdr:rowOff>28575</xdr:rowOff>
    </xdr:from>
    <xdr:to>
      <xdr:col>3</xdr:col>
      <xdr:colOff>400050</xdr:colOff>
      <xdr:row>304</xdr:row>
      <xdr:rowOff>733425</xdr:rowOff>
    </xdr:to>
    <xdr:pic>
      <xdr:nvPicPr>
        <xdr:cNvPr id="30" name="image26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1500" y="72713850"/>
          <a:ext cx="17526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609600</xdr:colOff>
      <xdr:row>309</xdr:row>
      <xdr:rowOff>95250</xdr:rowOff>
    </xdr:from>
    <xdr:to>
      <xdr:col>3</xdr:col>
      <xdr:colOff>438150</xdr:colOff>
      <xdr:row>311</xdr:row>
      <xdr:rowOff>685800</xdr:rowOff>
    </xdr:to>
    <xdr:pic>
      <xdr:nvPicPr>
        <xdr:cNvPr id="31" name="image21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9600" y="74771250"/>
          <a:ext cx="17526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676275</xdr:colOff>
      <xdr:row>317</xdr:row>
      <xdr:rowOff>9525</xdr:rowOff>
    </xdr:from>
    <xdr:to>
      <xdr:col>3</xdr:col>
      <xdr:colOff>266700</xdr:colOff>
      <xdr:row>320</xdr:row>
      <xdr:rowOff>0</xdr:rowOff>
    </xdr:to>
    <xdr:pic>
      <xdr:nvPicPr>
        <xdr:cNvPr id="32" name="image19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76275" y="76857225"/>
          <a:ext cx="151447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504825</xdr:colOff>
      <xdr:row>324</xdr:row>
      <xdr:rowOff>19050</xdr:rowOff>
    </xdr:from>
    <xdr:to>
      <xdr:col>3</xdr:col>
      <xdr:colOff>485775</xdr:colOff>
      <xdr:row>326</xdr:row>
      <xdr:rowOff>742950</xdr:rowOff>
    </xdr:to>
    <xdr:pic>
      <xdr:nvPicPr>
        <xdr:cNvPr id="33" name="image23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78943200"/>
          <a:ext cx="19050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542925</xdr:colOff>
      <xdr:row>331</xdr:row>
      <xdr:rowOff>85725</xdr:rowOff>
    </xdr:from>
    <xdr:to>
      <xdr:col>3</xdr:col>
      <xdr:colOff>466725</xdr:colOff>
      <xdr:row>333</xdr:row>
      <xdr:rowOff>695325</xdr:rowOff>
    </xdr:to>
    <xdr:pic>
      <xdr:nvPicPr>
        <xdr:cNvPr id="34" name="image25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42925" y="81095850"/>
          <a:ext cx="18478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542925</xdr:colOff>
      <xdr:row>338</xdr:row>
      <xdr:rowOff>66675</xdr:rowOff>
    </xdr:from>
    <xdr:to>
      <xdr:col>3</xdr:col>
      <xdr:colOff>485775</xdr:colOff>
      <xdr:row>340</xdr:row>
      <xdr:rowOff>638175</xdr:rowOff>
    </xdr:to>
    <xdr:pic>
      <xdr:nvPicPr>
        <xdr:cNvPr id="35" name="image20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42925" y="83096100"/>
          <a:ext cx="18669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523875</xdr:colOff>
      <xdr:row>345</xdr:row>
      <xdr:rowOff>38100</xdr:rowOff>
    </xdr:from>
    <xdr:to>
      <xdr:col>3</xdr:col>
      <xdr:colOff>466725</xdr:colOff>
      <xdr:row>347</xdr:row>
      <xdr:rowOff>409575</xdr:rowOff>
    </xdr:to>
    <xdr:pic>
      <xdr:nvPicPr>
        <xdr:cNvPr id="36" name="image28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23875" y="85048725"/>
          <a:ext cx="18669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628650</xdr:colOff>
      <xdr:row>353</xdr:row>
      <xdr:rowOff>28575</xdr:rowOff>
    </xdr:from>
    <xdr:to>
      <xdr:col>3</xdr:col>
      <xdr:colOff>209550</xdr:colOff>
      <xdr:row>355</xdr:row>
      <xdr:rowOff>895350</xdr:rowOff>
    </xdr:to>
    <xdr:pic>
      <xdr:nvPicPr>
        <xdr:cNvPr id="37" name="image29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28650" y="86972775"/>
          <a:ext cx="150495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733425</xdr:colOff>
      <xdr:row>360</xdr:row>
      <xdr:rowOff>76200</xdr:rowOff>
    </xdr:from>
    <xdr:to>
      <xdr:col>3</xdr:col>
      <xdr:colOff>266700</xdr:colOff>
      <xdr:row>362</xdr:row>
      <xdr:rowOff>1152525</xdr:rowOff>
    </xdr:to>
    <xdr:pic>
      <xdr:nvPicPr>
        <xdr:cNvPr id="38" name="image29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33425" y="89201625"/>
          <a:ext cx="1457325" cy="147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962025</xdr:colOff>
      <xdr:row>7</xdr:row>
      <xdr:rowOff>57150</xdr:rowOff>
    </xdr:to>
    <xdr:pic>
      <xdr:nvPicPr>
        <xdr:cNvPr id="39" name="Изображения 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9525" y="0"/>
          <a:ext cx="2876550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752475</xdr:colOff>
      <xdr:row>244</xdr:row>
      <xdr:rowOff>104775</xdr:rowOff>
    </xdr:from>
    <xdr:to>
      <xdr:col>3</xdr:col>
      <xdr:colOff>47625</xdr:colOff>
      <xdr:row>246</xdr:row>
      <xdr:rowOff>657225</xdr:rowOff>
    </xdr:to>
    <xdr:pic>
      <xdr:nvPicPr>
        <xdr:cNvPr id="40" name="Рисунок 1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52475" y="57769125"/>
          <a:ext cx="12192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zoomScale="80" zoomScaleNormal="80" workbookViewId="0" topLeftCell="A225">
      <selection activeCell="A241" sqref="A241"/>
    </sheetView>
  </sheetViews>
  <sheetFormatPr defaultColWidth="12.57421875" defaultRowHeight="12.75"/>
  <cols>
    <col min="1" max="16384" width="11.5742187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8" ht="87.75" customHeight="1"/>
    <row r="15" ht="80.25" customHeight="1"/>
    <row r="39" ht="72.75" customHeight="1"/>
    <row r="46" ht="91.5" customHeight="1"/>
    <row r="53" ht="83.25" customHeight="1"/>
    <row r="60" ht="81" customHeight="1"/>
    <row r="82" ht="73.5" customHeight="1"/>
    <row r="89" ht="77.25" customHeight="1"/>
    <row r="96" ht="72" customHeight="1"/>
    <row r="103" ht="66.75" customHeight="1"/>
    <row r="110" ht="57" customHeight="1"/>
    <row r="117" ht="68.25" customHeight="1"/>
    <row r="124" ht="70.5" customHeight="1"/>
    <row r="131" ht="63.75" customHeight="1"/>
    <row r="138" ht="69" customHeight="1"/>
    <row r="145" ht="68.25" customHeight="1"/>
    <row r="152" ht="66" customHeight="1"/>
    <row r="159" ht="65.25" customHeight="1"/>
    <row r="166" ht="66.75" customHeight="1"/>
    <row r="173" ht="54.75" customHeight="1"/>
    <row r="180" ht="57.75" customHeight="1"/>
    <row r="187" ht="54" customHeight="1"/>
    <row r="194" ht="54" customHeight="1"/>
    <row r="201" ht="63.75" customHeight="1"/>
    <row r="209" ht="72.75" customHeight="1"/>
    <row r="216" ht="112.5" customHeight="1"/>
    <row r="223" ht="107.25" customHeight="1"/>
    <row r="230" ht="117.75" customHeight="1"/>
    <row r="237" ht="130.5" customHeight="1"/>
  </sheetData>
  <sheetProtection selectLockedCells="1" selectUnlockedCells="1"/>
  <mergeCells count="1">
    <mergeCell ref="A1:I1"/>
  </mergeCells>
  <conditionalFormatting sqref="G1">
    <cfRule type="cellIs" priority="1" dxfId="0" operator="greater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7"/>
  <sheetViews>
    <sheetView tabSelected="1" zoomScale="80" zoomScaleNormal="80" workbookViewId="0" topLeftCell="D1">
      <pane ySplit="10" topLeftCell="A11" activePane="bottomLeft" state="frozen"/>
      <selection pane="topLeft" activeCell="D1" sqref="D1"/>
      <selection pane="bottomLeft" activeCell="L13" sqref="L13"/>
    </sheetView>
  </sheetViews>
  <sheetFormatPr defaultColWidth="13.7109375" defaultRowHeight="15.75" customHeight="1"/>
  <cols>
    <col min="1" max="1" width="0" style="2" hidden="1" customWidth="1"/>
    <col min="2" max="6" width="14.421875" style="2" customWidth="1"/>
    <col min="7" max="7" width="18.8515625" style="2" customWidth="1"/>
    <col min="8" max="8" width="14.421875" style="2" customWidth="1"/>
    <col min="9" max="9" width="20.7109375" style="3" customWidth="1"/>
    <col min="10" max="12" width="14.421875" style="2" customWidth="1"/>
    <col min="13" max="13" width="0" style="4" hidden="1" customWidth="1"/>
    <col min="14" max="16384" width="14.421875" style="2" customWidth="1"/>
  </cols>
  <sheetData>
    <row r="1" spans="1:11" ht="12.75" customHeight="1">
      <c r="A1" s="5"/>
      <c r="B1" s="6" t="s">
        <v>1</v>
      </c>
      <c r="C1" s="6"/>
      <c r="D1" s="6"/>
      <c r="E1" s="6"/>
      <c r="F1" s="6"/>
      <c r="G1" s="6"/>
      <c r="H1" s="6"/>
      <c r="I1" s="6"/>
      <c r="J1" s="6"/>
      <c r="K1" s="7">
        <v>-0.1</v>
      </c>
    </row>
    <row r="2" spans="1:10" ht="15.75" customHeight="1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ht="15.75" customHeight="1">
      <c r="A3" s="5"/>
      <c r="B3" s="6"/>
      <c r="C3" s="6"/>
      <c r="D3" s="6"/>
      <c r="E3" s="6"/>
      <c r="F3" s="6"/>
      <c r="G3" s="6"/>
      <c r="H3" s="6"/>
      <c r="I3" s="6"/>
      <c r="J3" s="6"/>
    </row>
    <row r="4" spans="1:10" ht="15.75" customHeight="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ht="15.75" customHeight="1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ht="15.75" customHeight="1">
      <c r="A6" s="5"/>
      <c r="B6" s="6"/>
      <c r="C6" s="6"/>
      <c r="D6" s="6"/>
      <c r="E6" s="6"/>
      <c r="F6" s="6"/>
      <c r="G6" s="6"/>
      <c r="H6" s="6"/>
      <c r="I6" s="6"/>
      <c r="J6" s="6"/>
    </row>
    <row r="7" spans="1:10" ht="15.75" customHeight="1">
      <c r="A7" s="5"/>
      <c r="B7" s="6"/>
      <c r="C7" s="6"/>
      <c r="D7" s="6"/>
      <c r="E7" s="6"/>
      <c r="F7" s="6"/>
      <c r="G7" s="6"/>
      <c r="H7" s="6"/>
      <c r="I7" s="6"/>
      <c r="J7" s="6"/>
    </row>
    <row r="8" spans="1:10" ht="6.75" customHeight="1">
      <c r="A8" s="8"/>
      <c r="B8" s="6"/>
      <c r="C8" s="6"/>
      <c r="D8" s="6"/>
      <c r="E8" s="6"/>
      <c r="F8" s="6"/>
      <c r="G8" s="6"/>
      <c r="H8" s="6"/>
      <c r="I8" s="6"/>
      <c r="J8" s="6"/>
    </row>
    <row r="9" spans="1:13" ht="41.25" customHeight="1">
      <c r="A9" s="9" t="s">
        <v>2</v>
      </c>
      <c r="B9" s="9"/>
      <c r="C9" s="9"/>
      <c r="D9" s="9"/>
      <c r="E9" s="9"/>
      <c r="F9" s="9"/>
      <c r="G9" s="9"/>
      <c r="H9" s="10" t="s">
        <v>3</v>
      </c>
      <c r="I9" s="11">
        <f>SUM(I13:I985)</f>
        <v>0</v>
      </c>
      <c r="J9" s="12">
        <f>SUM(J13:J985)</f>
        <v>0</v>
      </c>
      <c r="M9" s="13" t="s">
        <v>3</v>
      </c>
    </row>
    <row r="10" spans="1:13" ht="12.75" customHeight="1">
      <c r="A10" s="14" t="s">
        <v>4</v>
      </c>
      <c r="B10" s="14"/>
      <c r="C10" s="14"/>
      <c r="D10" s="14"/>
      <c r="E10" s="15" t="s">
        <v>5</v>
      </c>
      <c r="F10" s="15" t="s">
        <v>6</v>
      </c>
      <c r="G10" s="15" t="s">
        <v>7</v>
      </c>
      <c r="H10" s="15" t="s">
        <v>8</v>
      </c>
      <c r="I10" s="16" t="s">
        <v>9</v>
      </c>
      <c r="J10" s="15" t="s">
        <v>10</v>
      </c>
      <c r="M10" s="17" t="s">
        <v>11</v>
      </c>
    </row>
    <row r="11" spans="1:10" ht="12.75" customHeight="1">
      <c r="A11" s="1" t="s">
        <v>0</v>
      </c>
      <c r="B11" s="1"/>
      <c r="C11" s="1"/>
      <c r="D11" s="1"/>
      <c r="E11" s="1"/>
      <c r="F11" s="1"/>
      <c r="G11" s="1"/>
      <c r="H11" s="1"/>
      <c r="I11" s="1"/>
      <c r="J11" s="1"/>
    </row>
    <row r="12" spans="2:10" ht="12.75" customHeight="1">
      <c r="B12" s="18" t="s">
        <v>12</v>
      </c>
      <c r="C12" s="18"/>
      <c r="D12" s="18"/>
      <c r="E12" s="18"/>
      <c r="F12" s="18"/>
      <c r="G12" s="18"/>
      <c r="H12" s="18"/>
      <c r="I12" s="18"/>
      <c r="J12" s="18"/>
    </row>
    <row r="13" spans="2:13" ht="12.75" customHeight="1">
      <c r="B13" s="19" t="s">
        <v>13</v>
      </c>
      <c r="C13" s="20"/>
      <c r="D13" s="20"/>
      <c r="E13" s="21" t="s">
        <v>14</v>
      </c>
      <c r="F13" s="22" t="s">
        <v>15</v>
      </c>
      <c r="G13" s="23" t="s">
        <v>16</v>
      </c>
      <c r="H13" s="24">
        <f>M13*(1-$K$1)</f>
        <v>1686.3000000000002</v>
      </c>
      <c r="I13" s="25"/>
      <c r="J13" s="23">
        <f>H13*I13</f>
        <v>0</v>
      </c>
      <c r="M13" s="26">
        <v>1533</v>
      </c>
    </row>
    <row r="14" spans="2:13" ht="12.75" customHeight="1">
      <c r="B14" s="27"/>
      <c r="C14" s="28"/>
      <c r="D14" s="28"/>
      <c r="E14" s="21"/>
      <c r="F14" s="22" t="s">
        <v>17</v>
      </c>
      <c r="G14" s="23" t="s">
        <v>18</v>
      </c>
      <c r="H14" s="24">
        <f>M14*(1-$K$1)</f>
        <v>1686.3000000000002</v>
      </c>
      <c r="I14" s="25"/>
      <c r="J14" s="23">
        <f>H14*I14</f>
        <v>0</v>
      </c>
      <c r="M14" s="26">
        <v>1533</v>
      </c>
    </row>
    <row r="15" spans="2:13" ht="12.75" customHeight="1">
      <c r="B15" s="29" t="str">
        <f>HYPERLINK("http://dobrinya.tiu.ru/p432531-korset-poyasnichnyj-vysota.html","посмотреть на сайте")</f>
        <v>посмотреть на сайте</v>
      </c>
      <c r="C15" s="29"/>
      <c r="D15" s="29"/>
      <c r="E15" s="21"/>
      <c r="F15" s="22" t="s">
        <v>19</v>
      </c>
      <c r="G15" s="23" t="s">
        <v>20</v>
      </c>
      <c r="H15" s="24">
        <f>M15*(1-$K$1)</f>
        <v>1686.3000000000002</v>
      </c>
      <c r="I15" s="25"/>
      <c r="J15" s="23">
        <f>H15*I15</f>
        <v>0</v>
      </c>
      <c r="M15" s="26">
        <v>1533</v>
      </c>
    </row>
    <row r="16" spans="2:13" ht="12.75" customHeight="1">
      <c r="B16" s="30"/>
      <c r="C16" s="31"/>
      <c r="D16" s="31"/>
      <c r="E16" s="21"/>
      <c r="F16" s="22" t="s">
        <v>21</v>
      </c>
      <c r="G16" s="23" t="s">
        <v>22</v>
      </c>
      <c r="H16" s="24">
        <f>M16*(1-$K$1)</f>
        <v>1686.3000000000002</v>
      </c>
      <c r="I16" s="25"/>
      <c r="J16" s="23">
        <f>H16*I16</f>
        <v>0</v>
      </c>
      <c r="M16" s="26">
        <v>1533</v>
      </c>
    </row>
    <row r="17" spans="3:13" ht="12.75" customHeight="1">
      <c r="C17" s="31"/>
      <c r="D17" s="31"/>
      <c r="E17" s="21"/>
      <c r="F17" s="22" t="s">
        <v>23</v>
      </c>
      <c r="G17" s="23" t="s">
        <v>24</v>
      </c>
      <c r="H17" s="24">
        <f>M17*(1-$K$1)</f>
        <v>1686.3000000000002</v>
      </c>
      <c r="I17" s="25"/>
      <c r="J17" s="23">
        <f>H17*I17</f>
        <v>0</v>
      </c>
      <c r="M17" s="26">
        <v>1533</v>
      </c>
    </row>
    <row r="18" spans="2:13" ht="12.75" customHeight="1">
      <c r="B18" s="30"/>
      <c r="C18" s="31"/>
      <c r="D18" s="31"/>
      <c r="E18" s="21" t="s">
        <v>25</v>
      </c>
      <c r="F18" s="22" t="s">
        <v>15</v>
      </c>
      <c r="G18" s="23" t="s">
        <v>16</v>
      </c>
      <c r="H18" s="24">
        <f>M18*(1-$K$1)</f>
        <v>1686.3000000000002</v>
      </c>
      <c r="I18" s="25"/>
      <c r="J18" s="23">
        <f>H18*I18</f>
        <v>0</v>
      </c>
      <c r="M18" s="26">
        <v>1533</v>
      </c>
    </row>
    <row r="19" spans="2:13" ht="12.75" customHeight="1">
      <c r="B19" s="30"/>
      <c r="C19" s="31"/>
      <c r="D19" s="31"/>
      <c r="E19" s="21"/>
      <c r="F19" s="22" t="s">
        <v>17</v>
      </c>
      <c r="G19" s="23" t="s">
        <v>18</v>
      </c>
      <c r="H19" s="24">
        <f>M19*(1-$K$1)</f>
        <v>1686.3000000000002</v>
      </c>
      <c r="I19" s="25"/>
      <c r="J19" s="23">
        <f>H19*I19</f>
        <v>0</v>
      </c>
      <c r="M19" s="26">
        <v>1533</v>
      </c>
    </row>
    <row r="20" spans="2:13" ht="12.75" customHeight="1">
      <c r="B20" s="30"/>
      <c r="C20" s="31"/>
      <c r="D20" s="31"/>
      <c r="E20" s="21"/>
      <c r="F20" s="22" t="s">
        <v>19</v>
      </c>
      <c r="G20" s="23" t="s">
        <v>20</v>
      </c>
      <c r="H20" s="24">
        <f>M20*(1-$K$1)</f>
        <v>1686.3000000000002</v>
      </c>
      <c r="I20" s="25"/>
      <c r="J20" s="23">
        <f>H20*I20</f>
        <v>0</v>
      </c>
      <c r="M20" s="26">
        <v>1533</v>
      </c>
    </row>
    <row r="21" spans="2:13" ht="12.75" customHeight="1">
      <c r="B21" s="30"/>
      <c r="C21" s="31"/>
      <c r="D21" s="31"/>
      <c r="E21" s="21"/>
      <c r="F21" s="22" t="s">
        <v>21</v>
      </c>
      <c r="G21" s="23" t="s">
        <v>22</v>
      </c>
      <c r="H21" s="24">
        <f>M21*(1-$K$1)</f>
        <v>1686.3000000000002</v>
      </c>
      <c r="I21" s="25"/>
      <c r="J21" s="23">
        <f>H21*I21</f>
        <v>0</v>
      </c>
      <c r="M21" s="26">
        <v>1533</v>
      </c>
    </row>
    <row r="22" spans="2:13" ht="63.75" customHeight="1">
      <c r="B22" s="32"/>
      <c r="C22" s="33"/>
      <c r="D22" s="33"/>
      <c r="E22" s="21"/>
      <c r="F22" s="22" t="s">
        <v>23</v>
      </c>
      <c r="G22" s="23" t="s">
        <v>24</v>
      </c>
      <c r="H22" s="24">
        <f>M22*(1-$K$1)</f>
        <v>1686.3000000000002</v>
      </c>
      <c r="I22" s="25"/>
      <c r="J22" s="23">
        <f>H22*I22</f>
        <v>0</v>
      </c>
      <c r="M22" s="26">
        <v>1533</v>
      </c>
    </row>
    <row r="23" spans="2:10" ht="12.75" customHeight="1">
      <c r="B23" s="18" t="s">
        <v>26</v>
      </c>
      <c r="C23" s="18"/>
      <c r="D23" s="18"/>
      <c r="E23" s="18"/>
      <c r="F23" s="18"/>
      <c r="G23" s="18"/>
      <c r="H23" s="18"/>
      <c r="I23" s="18"/>
      <c r="J23" s="18"/>
    </row>
    <row r="24" spans="2:13" ht="12.75" customHeight="1">
      <c r="B24" s="19" t="s">
        <v>27</v>
      </c>
      <c r="C24" s="19"/>
      <c r="D24" s="19"/>
      <c r="E24" s="21" t="s">
        <v>14</v>
      </c>
      <c r="F24" s="22" t="s">
        <v>15</v>
      </c>
      <c r="G24" s="23" t="s">
        <v>16</v>
      </c>
      <c r="H24" s="24">
        <f>M24*(1-$K$1)</f>
        <v>1553.2</v>
      </c>
      <c r="I24" s="25"/>
      <c r="J24" s="23">
        <f>H24*I24</f>
        <v>0</v>
      </c>
      <c r="M24" s="26">
        <v>1412</v>
      </c>
    </row>
    <row r="25" spans="2:13" ht="12.75" customHeight="1">
      <c r="B25" s="19"/>
      <c r="C25" s="19"/>
      <c r="D25" s="19"/>
      <c r="E25" s="21"/>
      <c r="F25" s="22" t="s">
        <v>17</v>
      </c>
      <c r="G25" s="23" t="s">
        <v>18</v>
      </c>
      <c r="H25" s="24">
        <f>M25*(1-$K$1)</f>
        <v>1553.2</v>
      </c>
      <c r="I25" s="25"/>
      <c r="J25" s="23">
        <f>H25*I25</f>
        <v>0</v>
      </c>
      <c r="M25" s="26">
        <v>1412</v>
      </c>
    </row>
    <row r="26" spans="2:13" ht="12.75" customHeight="1">
      <c r="B26" s="29" t="str">
        <f>HYPERLINK("http://dobrinya.tiu.ru/p34118817-korset-poyasnichnyj-srednej.html","посмотреть на сайте")</f>
        <v>посмотреть на сайте</v>
      </c>
      <c r="C26" s="29"/>
      <c r="D26" s="29"/>
      <c r="E26" s="21"/>
      <c r="F26" s="22" t="s">
        <v>19</v>
      </c>
      <c r="G26" s="23" t="s">
        <v>20</v>
      </c>
      <c r="H26" s="24">
        <f>M26*(1-$K$1)</f>
        <v>1553.2</v>
      </c>
      <c r="I26" s="25"/>
      <c r="J26" s="23">
        <f>H26*I26</f>
        <v>0</v>
      </c>
      <c r="M26" s="26">
        <v>1412</v>
      </c>
    </row>
    <row r="27" spans="2:13" ht="12.75" customHeight="1">
      <c r="B27" s="30"/>
      <c r="C27" s="31"/>
      <c r="D27" s="31"/>
      <c r="E27" s="21"/>
      <c r="F27" s="22" t="s">
        <v>21</v>
      </c>
      <c r="G27" s="23" t="s">
        <v>22</v>
      </c>
      <c r="H27" s="24">
        <f>M27*(1-$K$1)</f>
        <v>1553.2</v>
      </c>
      <c r="I27" s="25"/>
      <c r="J27" s="23">
        <f>H27*I27</f>
        <v>0</v>
      </c>
      <c r="M27" s="26">
        <v>1412</v>
      </c>
    </row>
    <row r="28" spans="2:13" ht="12.75" customHeight="1">
      <c r="B28" s="30"/>
      <c r="C28" s="31"/>
      <c r="D28" s="31"/>
      <c r="E28" s="21"/>
      <c r="F28" s="22" t="s">
        <v>23</v>
      </c>
      <c r="G28" s="23" t="s">
        <v>24</v>
      </c>
      <c r="H28" s="24">
        <f>M28*(1-$K$1)</f>
        <v>1553.2</v>
      </c>
      <c r="I28" s="25"/>
      <c r="J28" s="23">
        <f>H28*I28</f>
        <v>0</v>
      </c>
      <c r="M28" s="26">
        <v>1412</v>
      </c>
    </row>
    <row r="29" spans="2:13" ht="12.75" customHeight="1">
      <c r="B29" s="30"/>
      <c r="C29" s="31"/>
      <c r="D29" s="31"/>
      <c r="E29" s="21" t="s">
        <v>25</v>
      </c>
      <c r="F29" s="22" t="s">
        <v>15</v>
      </c>
      <c r="G29" s="23" t="s">
        <v>16</v>
      </c>
      <c r="H29" s="24">
        <f>M29*(1-$K$1)</f>
        <v>1553.2</v>
      </c>
      <c r="I29" s="25"/>
      <c r="J29" s="23">
        <f>H29*I29</f>
        <v>0</v>
      </c>
      <c r="M29" s="26">
        <v>1412</v>
      </c>
    </row>
    <row r="30" spans="2:13" ht="12.75" customHeight="1">
      <c r="B30" s="30"/>
      <c r="C30" s="31"/>
      <c r="D30" s="31"/>
      <c r="E30" s="21"/>
      <c r="F30" s="22" t="s">
        <v>17</v>
      </c>
      <c r="G30" s="23" t="s">
        <v>18</v>
      </c>
      <c r="H30" s="24">
        <f>M30*(1-$K$1)</f>
        <v>1553.2</v>
      </c>
      <c r="I30" s="25"/>
      <c r="J30" s="23">
        <f>H30*I30</f>
        <v>0</v>
      </c>
      <c r="M30" s="26">
        <v>1412</v>
      </c>
    </row>
    <row r="31" spans="2:13" ht="12.75" customHeight="1">
      <c r="B31" s="30"/>
      <c r="C31" s="31"/>
      <c r="D31" s="31"/>
      <c r="E31" s="21"/>
      <c r="F31" s="22" t="s">
        <v>19</v>
      </c>
      <c r="G31" s="23" t="s">
        <v>20</v>
      </c>
      <c r="H31" s="24">
        <f>M31*(1-$K$1)</f>
        <v>1553.2</v>
      </c>
      <c r="I31" s="25"/>
      <c r="J31" s="23">
        <f>H31*I31</f>
        <v>0</v>
      </c>
      <c r="M31" s="26">
        <v>1412</v>
      </c>
    </row>
    <row r="32" spans="2:13" ht="12.75" customHeight="1">
      <c r="B32" s="30"/>
      <c r="C32" s="31"/>
      <c r="D32" s="31"/>
      <c r="E32" s="21"/>
      <c r="F32" s="22" t="s">
        <v>21</v>
      </c>
      <c r="G32" s="23" t="s">
        <v>22</v>
      </c>
      <c r="H32" s="24">
        <f>M32*(1-$K$1)</f>
        <v>1553.2</v>
      </c>
      <c r="I32" s="25"/>
      <c r="J32" s="23">
        <f>H32*I32</f>
        <v>0</v>
      </c>
      <c r="M32" s="26">
        <v>1412</v>
      </c>
    </row>
    <row r="33" spans="2:13" ht="72" customHeight="1">
      <c r="B33" s="32"/>
      <c r="C33" s="33"/>
      <c r="D33" s="33"/>
      <c r="E33" s="21"/>
      <c r="F33" s="22" t="s">
        <v>23</v>
      </c>
      <c r="G33" s="23" t="s">
        <v>24</v>
      </c>
      <c r="H33" s="24">
        <f>M33*(1-$K$1)</f>
        <v>1553.2</v>
      </c>
      <c r="I33" s="25"/>
      <c r="J33" s="23">
        <f>H33*I33</f>
        <v>0</v>
      </c>
      <c r="M33" s="26">
        <v>1412</v>
      </c>
    </row>
    <row r="34" spans="2:10" ht="12.75" customHeight="1">
      <c r="B34" s="18" t="s">
        <v>28</v>
      </c>
      <c r="C34" s="18"/>
      <c r="D34" s="18"/>
      <c r="E34" s="18"/>
      <c r="F34" s="18"/>
      <c r="G34" s="18"/>
      <c r="H34" s="18">
        <f>M34/100*20+M34</f>
        <v>0</v>
      </c>
      <c r="I34" s="18"/>
      <c r="J34" s="18">
        <f>H34*I34</f>
        <v>0</v>
      </c>
    </row>
    <row r="35" spans="2:13" ht="12.75" customHeight="1">
      <c r="B35" s="19" t="s">
        <v>29</v>
      </c>
      <c r="C35" s="19"/>
      <c r="D35" s="19"/>
      <c r="E35" s="21" t="s">
        <v>14</v>
      </c>
      <c r="F35" s="22" t="s">
        <v>15</v>
      </c>
      <c r="G35" s="23" t="s">
        <v>16</v>
      </c>
      <c r="H35" s="24">
        <f>M35*(1-$K$1)</f>
        <v>1790.8000000000002</v>
      </c>
      <c r="I35" s="25"/>
      <c r="J35" s="23">
        <f>H35*I35</f>
        <v>0</v>
      </c>
      <c r="M35" s="26">
        <v>1628</v>
      </c>
    </row>
    <row r="36" spans="2:13" ht="12.75" customHeight="1">
      <c r="B36" s="19"/>
      <c r="C36" s="19"/>
      <c r="D36" s="19"/>
      <c r="E36" s="21"/>
      <c r="F36" s="22" t="s">
        <v>17</v>
      </c>
      <c r="G36" s="23" t="s">
        <v>18</v>
      </c>
      <c r="H36" s="24">
        <f>M36*(1-$K$1)</f>
        <v>1790.8000000000002</v>
      </c>
      <c r="I36" s="25"/>
      <c r="J36" s="23">
        <f>H36*I36</f>
        <v>0</v>
      </c>
      <c r="M36" s="26">
        <v>1628</v>
      </c>
    </row>
    <row r="37" spans="2:13" ht="12.75" customHeight="1">
      <c r="B37" s="29" t="str">
        <f>HYPERLINK("http://dobrinya.tiu.ru/p432562-ortopedicheskij-poyasnichnyj-korset.html","посмотреть на сайте")</f>
        <v>посмотреть на сайте</v>
      </c>
      <c r="C37" s="29"/>
      <c r="D37" s="29"/>
      <c r="E37" s="21"/>
      <c r="F37" s="22" t="s">
        <v>19</v>
      </c>
      <c r="G37" s="23" t="s">
        <v>20</v>
      </c>
      <c r="H37" s="24">
        <f>M37*(1-$K$1)</f>
        <v>1790.8000000000002</v>
      </c>
      <c r="I37" s="25"/>
      <c r="J37" s="23">
        <f>H37*I37</f>
        <v>0</v>
      </c>
      <c r="M37" s="26">
        <v>1628</v>
      </c>
    </row>
    <row r="38" spans="2:13" ht="12.75" customHeight="1">
      <c r="B38" s="30"/>
      <c r="C38" s="31"/>
      <c r="D38" s="31"/>
      <c r="E38" s="21"/>
      <c r="F38" s="22" t="s">
        <v>21</v>
      </c>
      <c r="G38" s="23" t="s">
        <v>22</v>
      </c>
      <c r="H38" s="24">
        <f>M38*(1-$K$1)</f>
        <v>1790.8000000000002</v>
      </c>
      <c r="I38" s="25"/>
      <c r="J38" s="23">
        <f>H38*I38</f>
        <v>0</v>
      </c>
      <c r="M38" s="26">
        <v>1628</v>
      </c>
    </row>
    <row r="39" spans="2:13" ht="12.75" customHeight="1">
      <c r="B39" s="30"/>
      <c r="C39" s="31"/>
      <c r="D39" s="31"/>
      <c r="E39" s="21"/>
      <c r="F39" s="22" t="s">
        <v>23</v>
      </c>
      <c r="G39" s="23" t="s">
        <v>24</v>
      </c>
      <c r="H39" s="24">
        <f>M39*(1-$K$1)</f>
        <v>1790.8000000000002</v>
      </c>
      <c r="I39" s="25"/>
      <c r="J39" s="23">
        <f>H39*I39</f>
        <v>0</v>
      </c>
      <c r="M39" s="26">
        <v>1628</v>
      </c>
    </row>
    <row r="40" spans="2:13" ht="12.75" customHeight="1">
      <c r="B40" s="30"/>
      <c r="C40" s="31"/>
      <c r="D40" s="31"/>
      <c r="E40" s="21" t="s">
        <v>25</v>
      </c>
      <c r="F40" s="22" t="s">
        <v>15</v>
      </c>
      <c r="G40" s="23" t="s">
        <v>16</v>
      </c>
      <c r="H40" s="24">
        <f>M40*(1-$K$1)</f>
        <v>1790.8000000000002</v>
      </c>
      <c r="I40" s="25"/>
      <c r="J40" s="23">
        <f>H40*I40</f>
        <v>0</v>
      </c>
      <c r="M40" s="26">
        <v>1628</v>
      </c>
    </row>
    <row r="41" spans="2:13" ht="12.75" customHeight="1">
      <c r="B41" s="30"/>
      <c r="C41" s="31"/>
      <c r="D41" s="31"/>
      <c r="E41" s="21"/>
      <c r="F41" s="22" t="s">
        <v>17</v>
      </c>
      <c r="G41" s="23" t="s">
        <v>18</v>
      </c>
      <c r="H41" s="24">
        <f>M41*(1-$K$1)</f>
        <v>1790.8000000000002</v>
      </c>
      <c r="I41" s="25"/>
      <c r="J41" s="23">
        <f>H41*I41</f>
        <v>0</v>
      </c>
      <c r="M41" s="26">
        <v>1628</v>
      </c>
    </row>
    <row r="42" spans="2:13" ht="12.75" customHeight="1">
      <c r="B42" s="30"/>
      <c r="C42" s="31"/>
      <c r="D42" s="31"/>
      <c r="E42" s="21"/>
      <c r="F42" s="22" t="s">
        <v>19</v>
      </c>
      <c r="G42" s="23" t="s">
        <v>20</v>
      </c>
      <c r="H42" s="24">
        <f>M42*(1-$K$1)</f>
        <v>1790.8000000000002</v>
      </c>
      <c r="I42" s="25"/>
      <c r="J42" s="23">
        <f>H42*I42</f>
        <v>0</v>
      </c>
      <c r="M42" s="26">
        <v>1628</v>
      </c>
    </row>
    <row r="43" spans="2:13" ht="12.75" customHeight="1">
      <c r="B43" s="30"/>
      <c r="C43" s="31"/>
      <c r="D43" s="31"/>
      <c r="E43" s="21"/>
      <c r="F43" s="22" t="s">
        <v>21</v>
      </c>
      <c r="G43" s="23" t="s">
        <v>22</v>
      </c>
      <c r="H43" s="24">
        <f>M43*(1-$K$1)</f>
        <v>1790.8000000000002</v>
      </c>
      <c r="I43" s="25"/>
      <c r="J43" s="23">
        <f>H43*I43</f>
        <v>0</v>
      </c>
      <c r="M43" s="26">
        <v>1628</v>
      </c>
    </row>
    <row r="44" spans="2:13" ht="68.25" customHeight="1">
      <c r="B44" s="32"/>
      <c r="C44" s="33"/>
      <c r="D44" s="33"/>
      <c r="E44" s="21"/>
      <c r="F44" s="22" t="s">
        <v>23</v>
      </c>
      <c r="G44" s="23" t="s">
        <v>24</v>
      </c>
      <c r="H44" s="24">
        <f>M44*(1-$K$1)</f>
        <v>1790.8000000000002</v>
      </c>
      <c r="I44" s="25"/>
      <c r="J44" s="23">
        <f>H44*I44</f>
        <v>0</v>
      </c>
      <c r="M44" s="26">
        <v>1628</v>
      </c>
    </row>
    <row r="45" spans="2:10" ht="12.75" customHeight="1">
      <c r="B45" s="18" t="s">
        <v>30</v>
      </c>
      <c r="C45" s="18"/>
      <c r="D45" s="18"/>
      <c r="E45" s="18"/>
      <c r="F45" s="18"/>
      <c r="G45" s="18"/>
      <c r="H45" s="18"/>
      <c r="I45" s="18"/>
      <c r="J45" s="18">
        <f>H45*I45</f>
        <v>0</v>
      </c>
    </row>
    <row r="46" spans="2:13" ht="12.75" customHeight="1">
      <c r="B46" s="19" t="s">
        <v>31</v>
      </c>
      <c r="C46" s="19"/>
      <c r="D46" s="19"/>
      <c r="E46" s="21" t="s">
        <v>14</v>
      </c>
      <c r="F46" s="22" t="s">
        <v>15</v>
      </c>
      <c r="G46" s="23" t="s">
        <v>16</v>
      </c>
      <c r="H46" s="24">
        <f>M46*(1-$K$1)</f>
        <v>1883.2</v>
      </c>
      <c r="I46" s="25"/>
      <c r="J46" s="23">
        <f>H46*I46</f>
        <v>0</v>
      </c>
      <c r="M46" s="26">
        <v>1712</v>
      </c>
    </row>
    <row r="47" spans="2:13" ht="12.75" customHeight="1">
      <c r="B47" s="19"/>
      <c r="C47" s="19"/>
      <c r="D47" s="19"/>
      <c r="E47" s="21"/>
      <c r="F47" s="22" t="s">
        <v>17</v>
      </c>
      <c r="G47" s="23" t="s">
        <v>18</v>
      </c>
      <c r="H47" s="24">
        <f>M47*(1-$K$1)</f>
        <v>1883.2</v>
      </c>
      <c r="I47" s="25"/>
      <c r="J47" s="23">
        <f>H47*I47</f>
        <v>0</v>
      </c>
      <c r="M47" s="26">
        <v>1712</v>
      </c>
    </row>
    <row r="48" spans="2:13" ht="12.75" customHeight="1">
      <c r="B48" s="29" t="str">
        <f>HYPERLINK("http://dobrinya.tiu.ru/p432490-ortopedicheskij-poyasnichno-kresttsovyj.html","посмотреть на сайте")</f>
        <v>посмотреть на сайте</v>
      </c>
      <c r="C48" s="29"/>
      <c r="D48" s="29"/>
      <c r="E48" s="21"/>
      <c r="F48" s="22" t="s">
        <v>19</v>
      </c>
      <c r="G48" s="23" t="s">
        <v>20</v>
      </c>
      <c r="H48" s="24">
        <f>M48*(1-$K$1)</f>
        <v>1883.2</v>
      </c>
      <c r="I48" s="25"/>
      <c r="J48" s="23">
        <f>H48*I48</f>
        <v>0</v>
      </c>
      <c r="M48" s="26">
        <v>1712</v>
      </c>
    </row>
    <row r="49" spans="2:13" ht="12.75" customHeight="1">
      <c r="B49" s="30"/>
      <c r="C49" s="31"/>
      <c r="D49" s="31"/>
      <c r="E49" s="21"/>
      <c r="F49" s="22" t="s">
        <v>21</v>
      </c>
      <c r="G49" s="23" t="s">
        <v>22</v>
      </c>
      <c r="H49" s="24">
        <f>M49*(1-$K$1)</f>
        <v>1883.2</v>
      </c>
      <c r="I49" s="25"/>
      <c r="J49" s="23">
        <f>H49*I49</f>
        <v>0</v>
      </c>
      <c r="M49" s="26">
        <v>1712</v>
      </c>
    </row>
    <row r="50" spans="2:13" ht="12.75" customHeight="1">
      <c r="B50" s="30"/>
      <c r="C50" s="31"/>
      <c r="D50" s="31"/>
      <c r="E50" s="21"/>
      <c r="F50" s="22" t="s">
        <v>23</v>
      </c>
      <c r="G50" s="23" t="s">
        <v>24</v>
      </c>
      <c r="H50" s="24">
        <f>M50*(1-$K$1)</f>
        <v>1883.2</v>
      </c>
      <c r="I50" s="25"/>
      <c r="J50" s="23">
        <f>H50*I50</f>
        <v>0</v>
      </c>
      <c r="M50" s="26">
        <v>1712</v>
      </c>
    </row>
    <row r="51" spans="2:13" ht="12.75" customHeight="1">
      <c r="B51" s="30"/>
      <c r="C51" s="31"/>
      <c r="D51" s="31"/>
      <c r="E51" s="21" t="s">
        <v>25</v>
      </c>
      <c r="F51" s="22" t="s">
        <v>15</v>
      </c>
      <c r="G51" s="23" t="s">
        <v>16</v>
      </c>
      <c r="H51" s="24">
        <f>M51*(1-$K$1)</f>
        <v>1883.2</v>
      </c>
      <c r="I51" s="25"/>
      <c r="J51" s="23">
        <f>H51*I51</f>
        <v>0</v>
      </c>
      <c r="M51" s="26">
        <v>1712</v>
      </c>
    </row>
    <row r="52" spans="2:13" ht="12.75" customHeight="1">
      <c r="B52" s="30"/>
      <c r="C52" s="31"/>
      <c r="D52" s="31"/>
      <c r="E52" s="21"/>
      <c r="F52" s="22" t="s">
        <v>17</v>
      </c>
      <c r="G52" s="23" t="s">
        <v>18</v>
      </c>
      <c r="H52" s="24">
        <f>M52*(1-$K$1)</f>
        <v>1883.2</v>
      </c>
      <c r="I52" s="25"/>
      <c r="J52" s="23">
        <f>H52*I52</f>
        <v>0</v>
      </c>
      <c r="M52" s="26">
        <v>1712</v>
      </c>
    </row>
    <row r="53" spans="2:13" ht="12.75" customHeight="1">
      <c r="B53" s="30"/>
      <c r="C53" s="31"/>
      <c r="D53" s="31"/>
      <c r="E53" s="21"/>
      <c r="F53" s="22" t="s">
        <v>19</v>
      </c>
      <c r="G53" s="23" t="s">
        <v>20</v>
      </c>
      <c r="H53" s="24">
        <f>M53*(1-$K$1)</f>
        <v>1883.2</v>
      </c>
      <c r="I53" s="25"/>
      <c r="J53" s="23">
        <f>H53*I53</f>
        <v>0</v>
      </c>
      <c r="M53" s="26">
        <v>1712</v>
      </c>
    </row>
    <row r="54" spans="2:13" ht="12.75" customHeight="1">
      <c r="B54" s="30"/>
      <c r="C54" s="31"/>
      <c r="D54" s="31"/>
      <c r="E54" s="21"/>
      <c r="F54" s="22" t="s">
        <v>21</v>
      </c>
      <c r="G54" s="23" t="s">
        <v>22</v>
      </c>
      <c r="H54" s="24">
        <f>M54*(1-$K$1)</f>
        <v>1883.2</v>
      </c>
      <c r="I54" s="25"/>
      <c r="J54" s="23">
        <f>H54*I54</f>
        <v>0</v>
      </c>
      <c r="M54" s="26">
        <v>1712</v>
      </c>
    </row>
    <row r="55" spans="2:13" ht="68.25" customHeight="1">
      <c r="B55" s="32"/>
      <c r="C55" s="33"/>
      <c r="D55" s="33"/>
      <c r="E55" s="21"/>
      <c r="F55" s="22" t="s">
        <v>23</v>
      </c>
      <c r="G55" s="23" t="s">
        <v>24</v>
      </c>
      <c r="H55" s="24">
        <f>M55*(1-$K$1)</f>
        <v>1883.2</v>
      </c>
      <c r="I55" s="25"/>
      <c r="J55" s="23">
        <f>H55*I55</f>
        <v>0</v>
      </c>
      <c r="M55" s="26">
        <v>1712</v>
      </c>
    </row>
    <row r="56" spans="2:10" ht="12.75" customHeight="1">
      <c r="B56" s="18" t="s">
        <v>32</v>
      </c>
      <c r="C56" s="18"/>
      <c r="D56" s="18"/>
      <c r="E56" s="18"/>
      <c r="F56" s="18"/>
      <c r="G56" s="18"/>
      <c r="H56" s="18">
        <f>M56/100*20+M56</f>
        <v>0</v>
      </c>
      <c r="I56" s="18"/>
      <c r="J56" s="18">
        <f>H56*I56</f>
        <v>0</v>
      </c>
    </row>
    <row r="57" spans="2:13" ht="12.75" customHeight="1">
      <c r="B57" s="19" t="s">
        <v>33</v>
      </c>
      <c r="C57" s="19"/>
      <c r="D57" s="19"/>
      <c r="E57" s="21" t="s">
        <v>14</v>
      </c>
      <c r="F57" s="22" t="s">
        <v>15</v>
      </c>
      <c r="G57" s="23" t="s">
        <v>16</v>
      </c>
      <c r="H57" s="24">
        <f>M57*(1-$K$1)</f>
        <v>2021.8000000000002</v>
      </c>
      <c r="I57" s="25"/>
      <c r="J57" s="23">
        <f>H57*I57</f>
        <v>0</v>
      </c>
      <c r="M57" s="26">
        <v>1838</v>
      </c>
    </row>
    <row r="58" spans="2:13" ht="12.75" customHeight="1">
      <c r="B58" s="19"/>
      <c r="C58" s="19"/>
      <c r="D58" s="19"/>
      <c r="E58" s="21"/>
      <c r="F58" s="22" t="s">
        <v>17</v>
      </c>
      <c r="G58" s="23" t="s">
        <v>18</v>
      </c>
      <c r="H58" s="24">
        <f>M58*(1-$K$1)</f>
        <v>2021.8000000000002</v>
      </c>
      <c r="I58" s="25"/>
      <c r="J58" s="23">
        <f>H58*I58</f>
        <v>0</v>
      </c>
      <c r="M58" s="26">
        <v>1838</v>
      </c>
    </row>
    <row r="59" spans="2:13" ht="12.75" customHeight="1">
      <c r="B59" s="29" t="str">
        <f>HYPERLINK("http://dobrinya.tiu.ru/p432462-korset-usilennyj-poyasnichno.html","посмотреть на сайте")</f>
        <v>посмотреть на сайте</v>
      </c>
      <c r="C59" s="29"/>
      <c r="D59" s="29"/>
      <c r="E59" s="21"/>
      <c r="F59" s="22" t="s">
        <v>19</v>
      </c>
      <c r="G59" s="23" t="s">
        <v>20</v>
      </c>
      <c r="H59" s="24">
        <f>M59*(1-$K$1)</f>
        <v>2021.8000000000002</v>
      </c>
      <c r="I59" s="25"/>
      <c r="J59" s="23">
        <f>H59*I59</f>
        <v>0</v>
      </c>
      <c r="M59" s="26">
        <v>1838</v>
      </c>
    </row>
    <row r="60" spans="2:13" ht="12.75" customHeight="1">
      <c r="B60" s="30"/>
      <c r="C60" s="31"/>
      <c r="D60" s="31"/>
      <c r="E60" s="21"/>
      <c r="F60" s="22" t="s">
        <v>21</v>
      </c>
      <c r="G60" s="23" t="s">
        <v>22</v>
      </c>
      <c r="H60" s="24">
        <f>M60*(1-$K$1)</f>
        <v>2021.8000000000002</v>
      </c>
      <c r="I60" s="25"/>
      <c r="J60" s="23">
        <f>H60*I60</f>
        <v>0</v>
      </c>
      <c r="M60" s="26">
        <v>1838</v>
      </c>
    </row>
    <row r="61" spans="2:13" ht="12.75" customHeight="1">
      <c r="B61" s="30"/>
      <c r="C61" s="31"/>
      <c r="D61" s="31"/>
      <c r="E61" s="21"/>
      <c r="F61" s="22" t="s">
        <v>23</v>
      </c>
      <c r="G61" s="23" t="s">
        <v>24</v>
      </c>
      <c r="H61" s="24">
        <f>M61*(1-$K$1)</f>
        <v>2021.8000000000002</v>
      </c>
      <c r="I61" s="25"/>
      <c r="J61" s="23">
        <f>H61*I61</f>
        <v>0</v>
      </c>
      <c r="M61" s="26">
        <v>1838</v>
      </c>
    </row>
    <row r="62" spans="2:13" ht="12.75" customHeight="1">
      <c r="B62" s="30"/>
      <c r="C62" s="31"/>
      <c r="D62" s="31"/>
      <c r="E62" s="21" t="s">
        <v>25</v>
      </c>
      <c r="F62" s="22" t="s">
        <v>15</v>
      </c>
      <c r="G62" s="23" t="s">
        <v>16</v>
      </c>
      <c r="H62" s="24">
        <f>M62*(1-$K$1)</f>
        <v>2021.8000000000002</v>
      </c>
      <c r="I62" s="25"/>
      <c r="J62" s="23">
        <f>H62*I62</f>
        <v>0</v>
      </c>
      <c r="M62" s="26">
        <v>1838</v>
      </c>
    </row>
    <row r="63" spans="2:13" ht="12.75" customHeight="1">
      <c r="B63" s="30"/>
      <c r="C63" s="31"/>
      <c r="D63" s="31"/>
      <c r="E63" s="21"/>
      <c r="F63" s="22" t="s">
        <v>17</v>
      </c>
      <c r="G63" s="23" t="s">
        <v>18</v>
      </c>
      <c r="H63" s="24">
        <f>M63*(1-$K$1)</f>
        <v>2021.8000000000002</v>
      </c>
      <c r="I63" s="25"/>
      <c r="J63" s="23">
        <f>H63*I63</f>
        <v>0</v>
      </c>
      <c r="M63" s="26">
        <v>1838</v>
      </c>
    </row>
    <row r="64" spans="2:13" ht="12.75" customHeight="1">
      <c r="B64" s="30"/>
      <c r="C64" s="31"/>
      <c r="D64" s="31"/>
      <c r="E64" s="21"/>
      <c r="F64" s="22" t="s">
        <v>19</v>
      </c>
      <c r="G64" s="23" t="s">
        <v>20</v>
      </c>
      <c r="H64" s="24">
        <f>M64*(1-$K$1)</f>
        <v>2021.8000000000002</v>
      </c>
      <c r="I64" s="25"/>
      <c r="J64" s="23">
        <f>H64*I64</f>
        <v>0</v>
      </c>
      <c r="M64" s="26">
        <v>1838</v>
      </c>
    </row>
    <row r="65" spans="2:13" ht="12.75" customHeight="1">
      <c r="B65" s="30"/>
      <c r="C65" s="31"/>
      <c r="D65" s="31"/>
      <c r="E65" s="21"/>
      <c r="F65" s="22" t="s">
        <v>21</v>
      </c>
      <c r="G65" s="23" t="s">
        <v>22</v>
      </c>
      <c r="H65" s="24">
        <f>M65*(1-$K$1)</f>
        <v>2021.8000000000002</v>
      </c>
      <c r="I65" s="25"/>
      <c r="J65" s="23">
        <f>H65*I65</f>
        <v>0</v>
      </c>
      <c r="M65" s="26">
        <v>1838</v>
      </c>
    </row>
    <row r="66" spans="2:13" ht="72" customHeight="1">
      <c r="B66" s="32"/>
      <c r="C66" s="33"/>
      <c r="D66" s="33"/>
      <c r="E66" s="21"/>
      <c r="F66" s="22" t="s">
        <v>23</v>
      </c>
      <c r="G66" s="23" t="s">
        <v>24</v>
      </c>
      <c r="H66" s="24">
        <f>M66*(1-$K$1)</f>
        <v>2021.8000000000002</v>
      </c>
      <c r="I66" s="25"/>
      <c r="J66" s="23">
        <f>H66*I66</f>
        <v>0</v>
      </c>
      <c r="M66" s="26">
        <v>1838</v>
      </c>
    </row>
    <row r="67" spans="2:10" ht="12.75" customHeight="1">
      <c r="B67" s="18" t="s">
        <v>34</v>
      </c>
      <c r="C67" s="18"/>
      <c r="D67" s="18"/>
      <c r="E67" s="18"/>
      <c r="F67" s="18"/>
      <c r="G67" s="18"/>
      <c r="H67" s="18">
        <f>M67/100*20+M67</f>
        <v>0</v>
      </c>
      <c r="I67" s="18"/>
      <c r="J67" s="18">
        <f>H67*I67</f>
        <v>0</v>
      </c>
    </row>
    <row r="68" spans="2:13" ht="12.75" customHeight="1">
      <c r="B68" s="19" t="s">
        <v>35</v>
      </c>
      <c r="C68" s="19"/>
      <c r="D68" s="19"/>
      <c r="E68" s="21" t="s">
        <v>14</v>
      </c>
      <c r="F68" s="22" t="s">
        <v>15</v>
      </c>
      <c r="G68" s="23" t="s">
        <v>16</v>
      </c>
      <c r="H68" s="24">
        <f>M68*(1-$K$1)</f>
        <v>2119.7000000000003</v>
      </c>
      <c r="I68" s="25"/>
      <c r="J68" s="23">
        <f>H68*I68</f>
        <v>0</v>
      </c>
      <c r="M68" s="26">
        <v>1927</v>
      </c>
    </row>
    <row r="69" spans="2:13" ht="12.75" customHeight="1">
      <c r="B69" s="19"/>
      <c r="C69" s="19"/>
      <c r="D69" s="19"/>
      <c r="E69" s="21"/>
      <c r="F69" s="22" t="s">
        <v>17</v>
      </c>
      <c r="G69" s="23" t="s">
        <v>18</v>
      </c>
      <c r="H69" s="24">
        <f>M69*(1-$K$1)</f>
        <v>2119.7000000000003</v>
      </c>
      <c r="I69" s="25"/>
      <c r="J69" s="23">
        <f>H69*I69</f>
        <v>0</v>
      </c>
      <c r="M69" s="26">
        <v>1927</v>
      </c>
    </row>
    <row r="70" spans="2:13" ht="12.75" customHeight="1">
      <c r="B70" s="29" t="str">
        <f>HYPERLINK("http://dobrinya.tiu.ru/p27974975-korset-grudopoyasnichno-kresttsovyj.html","посмотреть на сайте")</f>
        <v>посмотреть на сайте</v>
      </c>
      <c r="C70" s="29"/>
      <c r="D70" s="29"/>
      <c r="E70" s="21"/>
      <c r="F70" s="22" t="s">
        <v>19</v>
      </c>
      <c r="G70" s="23" t="s">
        <v>20</v>
      </c>
      <c r="H70" s="24">
        <f>M70*(1-$K$1)</f>
        <v>2119.7000000000003</v>
      </c>
      <c r="I70" s="25"/>
      <c r="J70" s="23">
        <f>H70*I70</f>
        <v>0</v>
      </c>
      <c r="M70" s="26">
        <v>1927</v>
      </c>
    </row>
    <row r="71" spans="3:13" ht="12.75" customHeight="1">
      <c r="C71" s="31"/>
      <c r="D71" s="31"/>
      <c r="E71" s="21"/>
      <c r="F71" s="22" t="s">
        <v>21</v>
      </c>
      <c r="G71" s="23" t="s">
        <v>22</v>
      </c>
      <c r="H71" s="24">
        <f>M71*(1-$K$1)</f>
        <v>2119.7000000000003</v>
      </c>
      <c r="I71" s="25"/>
      <c r="J71" s="23">
        <f>H71*I71</f>
        <v>0</v>
      </c>
      <c r="M71" s="26">
        <v>1927</v>
      </c>
    </row>
    <row r="72" spans="2:13" ht="12.75" customHeight="1">
      <c r="B72" s="30"/>
      <c r="C72" s="31"/>
      <c r="D72" s="31"/>
      <c r="E72" s="21"/>
      <c r="F72" s="22" t="s">
        <v>23</v>
      </c>
      <c r="G72" s="23" t="s">
        <v>24</v>
      </c>
      <c r="H72" s="24">
        <f>M72*(1-$K$1)</f>
        <v>2119.7000000000003</v>
      </c>
      <c r="I72" s="25"/>
      <c r="J72" s="23">
        <f>H72*I72</f>
        <v>0</v>
      </c>
      <c r="M72" s="26">
        <v>1927</v>
      </c>
    </row>
    <row r="73" spans="2:13" ht="12.75" customHeight="1">
      <c r="B73" s="30"/>
      <c r="C73" s="31"/>
      <c r="D73" s="31"/>
      <c r="E73" s="21" t="s">
        <v>25</v>
      </c>
      <c r="F73" s="22" t="s">
        <v>15</v>
      </c>
      <c r="G73" s="23" t="s">
        <v>16</v>
      </c>
      <c r="H73" s="24">
        <f>M73*(1-$K$1)</f>
        <v>2119.7000000000003</v>
      </c>
      <c r="I73" s="25"/>
      <c r="J73" s="23">
        <f>H73*I73</f>
        <v>0</v>
      </c>
      <c r="M73" s="26">
        <v>1927</v>
      </c>
    </row>
    <row r="74" spans="2:13" ht="12.75" customHeight="1">
      <c r="B74" s="30"/>
      <c r="C74" s="31"/>
      <c r="D74" s="31"/>
      <c r="E74" s="21"/>
      <c r="F74" s="22" t="s">
        <v>17</v>
      </c>
      <c r="G74" s="23" t="s">
        <v>18</v>
      </c>
      <c r="H74" s="24">
        <f>M74*(1-$K$1)</f>
        <v>2119.7000000000003</v>
      </c>
      <c r="I74" s="25"/>
      <c r="J74" s="23">
        <f>H74*I74</f>
        <v>0</v>
      </c>
      <c r="M74" s="26">
        <v>1927</v>
      </c>
    </row>
    <row r="75" spans="2:13" ht="12.75" customHeight="1">
      <c r="B75" s="30"/>
      <c r="C75" s="31"/>
      <c r="D75" s="31"/>
      <c r="E75" s="21"/>
      <c r="F75" s="22" t="s">
        <v>19</v>
      </c>
      <c r="G75" s="23" t="s">
        <v>20</v>
      </c>
      <c r="H75" s="24">
        <f>M75*(1-$K$1)</f>
        <v>2119.7000000000003</v>
      </c>
      <c r="I75" s="25"/>
      <c r="J75" s="23">
        <f>H75*I75</f>
        <v>0</v>
      </c>
      <c r="M75" s="26">
        <v>1927</v>
      </c>
    </row>
    <row r="76" spans="2:13" ht="12.75" customHeight="1">
      <c r="B76" s="30"/>
      <c r="C76" s="31"/>
      <c r="D76" s="31"/>
      <c r="E76" s="21"/>
      <c r="F76" s="22" t="s">
        <v>21</v>
      </c>
      <c r="G76" s="23" t="s">
        <v>22</v>
      </c>
      <c r="H76" s="24">
        <f>M76*(1-$K$1)</f>
        <v>2119.7000000000003</v>
      </c>
      <c r="I76" s="25"/>
      <c r="J76" s="23">
        <f>H76*I76</f>
        <v>0</v>
      </c>
      <c r="M76" s="26">
        <v>1927</v>
      </c>
    </row>
    <row r="77" spans="2:13" ht="69" customHeight="1">
      <c r="B77" s="32"/>
      <c r="C77" s="33"/>
      <c r="D77" s="33"/>
      <c r="E77" s="21"/>
      <c r="F77" s="22" t="s">
        <v>23</v>
      </c>
      <c r="G77" s="23" t="s">
        <v>24</v>
      </c>
      <c r="H77" s="24">
        <f>M77*(1-$K$1)</f>
        <v>2119.7000000000003</v>
      </c>
      <c r="I77" s="25"/>
      <c r="J77" s="23">
        <f>H77*I77</f>
        <v>0</v>
      </c>
      <c r="M77" s="26">
        <v>1927</v>
      </c>
    </row>
    <row r="78" spans="2:10" ht="12.75" customHeight="1">
      <c r="B78" s="18" t="s">
        <v>36</v>
      </c>
      <c r="C78" s="18"/>
      <c r="D78" s="18"/>
      <c r="E78" s="18"/>
      <c r="F78" s="18"/>
      <c r="G78" s="18"/>
      <c r="H78" s="18">
        <f>M78/100*20+M78</f>
        <v>0</v>
      </c>
      <c r="I78" s="18"/>
      <c r="J78" s="18">
        <f>H78*I78</f>
        <v>0</v>
      </c>
    </row>
    <row r="79" spans="2:13" ht="12.75" customHeight="1">
      <c r="B79" s="19" t="s">
        <v>37</v>
      </c>
      <c r="C79" s="19"/>
      <c r="D79" s="19"/>
      <c r="E79" s="21" t="s">
        <v>14</v>
      </c>
      <c r="F79" s="22" t="s">
        <v>15</v>
      </c>
      <c r="G79" s="23" t="s">
        <v>38</v>
      </c>
      <c r="H79" s="24">
        <f>M79*(1-$K$1)</f>
        <v>2046.0000000000002</v>
      </c>
      <c r="I79" s="25"/>
      <c r="J79" s="23">
        <f>H79*I79</f>
        <v>0</v>
      </c>
      <c r="M79" s="26">
        <v>1860</v>
      </c>
    </row>
    <row r="80" spans="2:13" ht="12.75" customHeight="1">
      <c r="B80" s="19"/>
      <c r="C80" s="19"/>
      <c r="D80" s="19"/>
      <c r="E80" s="21"/>
      <c r="F80" s="22" t="s">
        <v>17</v>
      </c>
      <c r="G80" s="23" t="s">
        <v>39</v>
      </c>
      <c r="H80" s="24">
        <f>M80*(1-$K$1)</f>
        <v>2046.0000000000002</v>
      </c>
      <c r="I80" s="25"/>
      <c r="J80" s="23">
        <f>H80*I80</f>
        <v>0</v>
      </c>
      <c r="M80" s="26">
        <v>1860</v>
      </c>
    </row>
    <row r="81" spans="2:13" ht="12.75" customHeight="1">
      <c r="B81" s="29" t="str">
        <f>HYPERLINK("http://dobrinya.tiu.ru/p27884609-korrektor-osanki.html","посмотреть на сайте")</f>
        <v>посмотреть на сайте</v>
      </c>
      <c r="C81" s="29"/>
      <c r="D81" s="29"/>
      <c r="E81" s="21"/>
      <c r="F81" s="22" t="s">
        <v>19</v>
      </c>
      <c r="G81" s="23" t="s">
        <v>40</v>
      </c>
      <c r="H81" s="24">
        <f>M81*(1-$K$1)</f>
        <v>2046.0000000000002</v>
      </c>
      <c r="I81" s="25"/>
      <c r="J81" s="23">
        <f>H81*I81</f>
        <v>0</v>
      </c>
      <c r="M81" s="26">
        <v>1860</v>
      </c>
    </row>
    <row r="82" spans="2:13" ht="12.75" customHeight="1">
      <c r="B82" s="30"/>
      <c r="C82" s="31"/>
      <c r="D82" s="31"/>
      <c r="E82" s="21"/>
      <c r="F82" s="22" t="s">
        <v>21</v>
      </c>
      <c r="G82" s="23" t="s">
        <v>41</v>
      </c>
      <c r="H82" s="24">
        <f>M82*(1-$K$1)</f>
        <v>2046.0000000000002</v>
      </c>
      <c r="I82" s="25"/>
      <c r="J82" s="23">
        <f>H82*I82</f>
        <v>0</v>
      </c>
      <c r="M82" s="26">
        <v>1860</v>
      </c>
    </row>
    <row r="83" spans="2:13" ht="12.75" customHeight="1">
      <c r="B83" s="30"/>
      <c r="C83" s="31"/>
      <c r="D83" s="31"/>
      <c r="E83" s="21"/>
      <c r="F83" s="22" t="s">
        <v>23</v>
      </c>
      <c r="G83" s="23" t="s">
        <v>41</v>
      </c>
      <c r="H83" s="24">
        <f>M83*(1-$K$1)</f>
        <v>2046.0000000000002</v>
      </c>
      <c r="I83" s="25"/>
      <c r="J83" s="23">
        <f>H83*I83</f>
        <v>0</v>
      </c>
      <c r="M83" s="26">
        <v>1860</v>
      </c>
    </row>
    <row r="84" spans="2:13" ht="12.75" customHeight="1">
      <c r="B84" s="30"/>
      <c r="C84" s="31"/>
      <c r="D84" s="31"/>
      <c r="E84" s="21"/>
      <c r="F84" s="22" t="s">
        <v>42</v>
      </c>
      <c r="G84" s="23" t="s">
        <v>43</v>
      </c>
      <c r="H84" s="24">
        <f>M84*(1-$K$1)</f>
        <v>2046.0000000000002</v>
      </c>
      <c r="I84" s="25"/>
      <c r="J84" s="23">
        <f>H84*I84</f>
        <v>0</v>
      </c>
      <c r="M84" s="26">
        <v>1860</v>
      </c>
    </row>
    <row r="85" spans="2:13" ht="12.75" customHeight="1">
      <c r="B85" s="30"/>
      <c r="C85" s="31"/>
      <c r="D85" s="31"/>
      <c r="E85" s="21"/>
      <c r="F85" s="22" t="s">
        <v>44</v>
      </c>
      <c r="G85" s="23" t="s">
        <v>45</v>
      </c>
      <c r="H85" s="24">
        <f>M85*(1-$K$1)</f>
        <v>2046.0000000000002</v>
      </c>
      <c r="I85" s="25"/>
      <c r="J85" s="23">
        <f>H85*I85</f>
        <v>0</v>
      </c>
      <c r="M85" s="26">
        <v>1860</v>
      </c>
    </row>
    <row r="86" spans="2:13" ht="12.75" customHeight="1">
      <c r="B86" s="30"/>
      <c r="C86" s="31"/>
      <c r="D86" s="31"/>
      <c r="E86" s="21"/>
      <c r="F86" s="22" t="s">
        <v>46</v>
      </c>
      <c r="G86" s="23" t="s">
        <v>47</v>
      </c>
      <c r="H86" s="24">
        <f>M86*(1-$K$1)</f>
        <v>2046.0000000000002</v>
      </c>
      <c r="I86" s="25"/>
      <c r="J86" s="23">
        <f>H86*I86</f>
        <v>0</v>
      </c>
      <c r="M86" s="26">
        <v>1860</v>
      </c>
    </row>
    <row r="87" spans="2:13" ht="12.75" customHeight="1">
      <c r="B87" s="30"/>
      <c r="C87" s="31"/>
      <c r="D87" s="31"/>
      <c r="E87" s="21"/>
      <c r="F87" s="22" t="s">
        <v>48</v>
      </c>
      <c r="G87" s="23" t="s">
        <v>49</v>
      </c>
      <c r="H87" s="24">
        <f>M87*(1-$K$1)</f>
        <v>2046.0000000000002</v>
      </c>
      <c r="I87" s="25"/>
      <c r="J87" s="23">
        <f>H87*I87</f>
        <v>0</v>
      </c>
      <c r="M87" s="26">
        <v>1860</v>
      </c>
    </row>
    <row r="88" spans="2:13" ht="12.75" customHeight="1">
      <c r="B88" s="30"/>
      <c r="C88" s="31"/>
      <c r="D88" s="31"/>
      <c r="E88" s="21"/>
      <c r="F88" s="22" t="s">
        <v>50</v>
      </c>
      <c r="G88" s="23" t="s">
        <v>51</v>
      </c>
      <c r="H88" s="24">
        <f>M88*(1-$K$1)</f>
        <v>2046.0000000000002</v>
      </c>
      <c r="I88" s="25"/>
      <c r="J88" s="23">
        <f>H88*I88</f>
        <v>0</v>
      </c>
      <c r="M88" s="26">
        <v>1860</v>
      </c>
    </row>
    <row r="89" spans="2:13" ht="12.75" customHeight="1">
      <c r="B89" s="30"/>
      <c r="C89" s="31"/>
      <c r="D89" s="31"/>
      <c r="E89" s="21"/>
      <c r="F89" s="22" t="s">
        <v>52</v>
      </c>
      <c r="G89" s="23" t="s">
        <v>53</v>
      </c>
      <c r="H89" s="24">
        <f>M89*(1-$K$1)</f>
        <v>2046.0000000000002</v>
      </c>
      <c r="I89" s="25"/>
      <c r="J89" s="23">
        <f>H89*I89</f>
        <v>0</v>
      </c>
      <c r="M89" s="26">
        <v>1860</v>
      </c>
    </row>
    <row r="90" spans="2:13" ht="12.75" customHeight="1">
      <c r="B90" s="30"/>
      <c r="C90" s="31"/>
      <c r="D90" s="31"/>
      <c r="E90" s="21" t="s">
        <v>25</v>
      </c>
      <c r="F90" s="22" t="s">
        <v>15</v>
      </c>
      <c r="G90" s="23" t="s">
        <v>38</v>
      </c>
      <c r="H90" s="24">
        <f>M90*(1-$K$1)</f>
        <v>2046.0000000000002</v>
      </c>
      <c r="I90" s="25"/>
      <c r="J90" s="23">
        <f>H90*I90</f>
        <v>0</v>
      </c>
      <c r="M90" s="26">
        <v>1860</v>
      </c>
    </row>
    <row r="91" spans="2:13" ht="12.75" customHeight="1">
      <c r="B91" s="30"/>
      <c r="C91" s="31"/>
      <c r="D91" s="31"/>
      <c r="E91" s="21"/>
      <c r="F91" s="22" t="s">
        <v>17</v>
      </c>
      <c r="G91" s="23" t="s">
        <v>39</v>
      </c>
      <c r="H91" s="24">
        <f>M91*(1-$K$1)</f>
        <v>2046.0000000000002</v>
      </c>
      <c r="I91" s="25"/>
      <c r="J91" s="23">
        <f>H91*I91</f>
        <v>0</v>
      </c>
      <c r="M91" s="26">
        <v>1860</v>
      </c>
    </row>
    <row r="92" spans="2:13" ht="12.75" customHeight="1">
      <c r="B92" s="30"/>
      <c r="C92" s="31"/>
      <c r="D92" s="31"/>
      <c r="E92" s="21"/>
      <c r="F92" s="22" t="s">
        <v>19</v>
      </c>
      <c r="G92" s="23" t="s">
        <v>40</v>
      </c>
      <c r="H92" s="24">
        <f>M92*(1-$K$1)</f>
        <v>2046.0000000000002</v>
      </c>
      <c r="I92" s="25"/>
      <c r="J92" s="23">
        <f>H92*I92</f>
        <v>0</v>
      </c>
      <c r="M92" s="26">
        <v>1860</v>
      </c>
    </row>
    <row r="93" spans="2:13" ht="12.75" customHeight="1">
      <c r="B93" s="30"/>
      <c r="C93" s="31"/>
      <c r="D93" s="31"/>
      <c r="E93" s="21"/>
      <c r="F93" s="22" t="s">
        <v>21</v>
      </c>
      <c r="G93" s="23" t="s">
        <v>41</v>
      </c>
      <c r="H93" s="24">
        <f>M93*(1-$K$1)</f>
        <v>2046.0000000000002</v>
      </c>
      <c r="I93" s="25"/>
      <c r="J93" s="23">
        <f>H93*I93</f>
        <v>0</v>
      </c>
      <c r="M93" s="26">
        <v>1860</v>
      </c>
    </row>
    <row r="94" spans="2:13" ht="12.75" customHeight="1">
      <c r="B94" s="30"/>
      <c r="C94" s="31"/>
      <c r="D94" s="31"/>
      <c r="E94" s="21"/>
      <c r="F94" s="22" t="s">
        <v>23</v>
      </c>
      <c r="G94" s="23" t="s">
        <v>41</v>
      </c>
      <c r="H94" s="24">
        <f>M94*(1-$K$1)</f>
        <v>2046.0000000000002</v>
      </c>
      <c r="I94" s="25"/>
      <c r="J94" s="23">
        <f>H94*I94</f>
        <v>0</v>
      </c>
      <c r="M94" s="26">
        <v>1860</v>
      </c>
    </row>
    <row r="95" spans="2:13" ht="12.75" customHeight="1">
      <c r="B95" s="30"/>
      <c r="C95" s="31"/>
      <c r="D95" s="31"/>
      <c r="E95" s="21"/>
      <c r="F95" s="22" t="s">
        <v>42</v>
      </c>
      <c r="G95" s="23" t="s">
        <v>43</v>
      </c>
      <c r="H95" s="24">
        <f>M95*(1-$K$1)</f>
        <v>2046.0000000000002</v>
      </c>
      <c r="I95" s="25"/>
      <c r="J95" s="23">
        <f>H95*I95</f>
        <v>0</v>
      </c>
      <c r="M95" s="26">
        <v>1860</v>
      </c>
    </row>
    <row r="96" spans="2:13" ht="12.75" customHeight="1">
      <c r="B96" s="30"/>
      <c r="C96" s="31"/>
      <c r="D96" s="31"/>
      <c r="E96" s="21"/>
      <c r="F96" s="22" t="s">
        <v>44</v>
      </c>
      <c r="G96" s="23" t="s">
        <v>45</v>
      </c>
      <c r="H96" s="24">
        <f>M96*(1-$K$1)</f>
        <v>2046.0000000000002</v>
      </c>
      <c r="I96" s="25"/>
      <c r="J96" s="23">
        <f>H96*I96</f>
        <v>0</v>
      </c>
      <c r="M96" s="26">
        <v>1860</v>
      </c>
    </row>
    <row r="97" spans="2:13" ht="12.75" customHeight="1">
      <c r="B97" s="30"/>
      <c r="C97" s="31"/>
      <c r="D97" s="31"/>
      <c r="E97" s="21"/>
      <c r="F97" s="22" t="s">
        <v>46</v>
      </c>
      <c r="G97" s="23" t="s">
        <v>47</v>
      </c>
      <c r="H97" s="24">
        <f>M97*(1-$K$1)</f>
        <v>2046.0000000000002</v>
      </c>
      <c r="I97" s="25"/>
      <c r="J97" s="23">
        <f>H97*I97</f>
        <v>0</v>
      </c>
      <c r="M97" s="26">
        <v>1860</v>
      </c>
    </row>
    <row r="98" spans="2:13" ht="12.75" customHeight="1">
      <c r="B98" s="30"/>
      <c r="C98" s="31"/>
      <c r="D98" s="31"/>
      <c r="E98" s="21"/>
      <c r="F98" s="22" t="s">
        <v>48</v>
      </c>
      <c r="G98" s="23" t="s">
        <v>49</v>
      </c>
      <c r="H98" s="24">
        <f>M98*(1-$K$1)</f>
        <v>2046.0000000000002</v>
      </c>
      <c r="I98" s="25"/>
      <c r="J98" s="23">
        <f>H98*I98</f>
        <v>0</v>
      </c>
      <c r="M98" s="26">
        <v>1860</v>
      </c>
    </row>
    <row r="99" spans="2:13" ht="12.75" customHeight="1">
      <c r="B99" s="30"/>
      <c r="C99" s="31"/>
      <c r="D99" s="31"/>
      <c r="E99" s="21"/>
      <c r="F99" s="22" t="s">
        <v>50</v>
      </c>
      <c r="G99" s="23" t="s">
        <v>51</v>
      </c>
      <c r="H99" s="24">
        <f>M99*(1-$K$1)</f>
        <v>2046.0000000000002</v>
      </c>
      <c r="I99" s="25"/>
      <c r="J99" s="23">
        <f>H99*I99</f>
        <v>0</v>
      </c>
      <c r="M99" s="26">
        <v>1860</v>
      </c>
    </row>
    <row r="100" spans="2:13" ht="12.75" customHeight="1">
      <c r="B100" s="32"/>
      <c r="C100" s="33"/>
      <c r="D100" s="33"/>
      <c r="E100" s="21"/>
      <c r="F100" s="22" t="s">
        <v>52</v>
      </c>
      <c r="G100" s="23" t="s">
        <v>53</v>
      </c>
      <c r="H100" s="24">
        <f>M100*(1-$K$1)</f>
        <v>2046.0000000000002</v>
      </c>
      <c r="I100" s="25"/>
      <c r="J100" s="23">
        <f>H100*I100</f>
        <v>0</v>
      </c>
      <c r="M100" s="26">
        <v>1860</v>
      </c>
    </row>
    <row r="101" spans="2:10" ht="12.75" customHeight="1">
      <c r="B101" s="18" t="s">
        <v>54</v>
      </c>
      <c r="C101" s="18"/>
      <c r="D101" s="18"/>
      <c r="E101" s="18"/>
      <c r="F101" s="18"/>
      <c r="G101" s="18"/>
      <c r="H101" s="18">
        <f>M101/100*20+M101</f>
        <v>0</v>
      </c>
      <c r="I101" s="18"/>
      <c r="J101" s="18">
        <f>H101*I101</f>
        <v>0</v>
      </c>
    </row>
    <row r="102" spans="2:13" ht="12.75" customHeight="1">
      <c r="B102" s="19" t="s">
        <v>55</v>
      </c>
      <c r="C102" s="19"/>
      <c r="D102" s="19"/>
      <c r="E102" s="21" t="s">
        <v>14</v>
      </c>
      <c r="F102" s="22" t="s">
        <v>56</v>
      </c>
      <c r="G102" s="23" t="s">
        <v>57</v>
      </c>
      <c r="H102" s="24">
        <f>M102*(1-$K$1)</f>
        <v>1639.0000000000002</v>
      </c>
      <c r="I102" s="25"/>
      <c r="J102" s="23">
        <f>H102*I102</f>
        <v>0</v>
      </c>
      <c r="M102" s="26">
        <v>1490</v>
      </c>
    </row>
    <row r="103" spans="2:13" ht="12.75" customHeight="1">
      <c r="B103" s="19"/>
      <c r="C103" s="19"/>
      <c r="D103" s="19"/>
      <c r="E103" s="21"/>
      <c r="F103" s="22" t="s">
        <v>58</v>
      </c>
      <c r="G103" s="23" t="s">
        <v>59</v>
      </c>
      <c r="H103" s="24">
        <f>M103*(1-$K$1)</f>
        <v>1639.0000000000002</v>
      </c>
      <c r="I103" s="25"/>
      <c r="J103" s="23">
        <f>H103*I103</f>
        <v>0</v>
      </c>
      <c r="M103" s="26">
        <v>1490</v>
      </c>
    </row>
    <row r="104" spans="2:13" ht="12.75" customHeight="1">
      <c r="B104" s="29" t="str">
        <f>HYPERLINK("http://dobrinya.tiu.ru/p27885017-korrektor-osanki-dlya.html","посмотреть на сайте")</f>
        <v>посмотреть на сайте</v>
      </c>
      <c r="C104" s="29"/>
      <c r="D104" s="29"/>
      <c r="E104" s="21"/>
      <c r="F104" s="22" t="s">
        <v>60</v>
      </c>
      <c r="G104" s="23" t="s">
        <v>61</v>
      </c>
      <c r="H104" s="24">
        <f>M104*(1-$K$1)</f>
        <v>1639.0000000000002</v>
      </c>
      <c r="I104" s="25"/>
      <c r="J104" s="23">
        <f>H104*I104</f>
        <v>0</v>
      </c>
      <c r="M104" s="26">
        <v>1490</v>
      </c>
    </row>
    <row r="105" spans="2:13" ht="12.75" customHeight="1">
      <c r="B105" s="30"/>
      <c r="C105" s="31"/>
      <c r="D105" s="31"/>
      <c r="E105" s="21" t="s">
        <v>25</v>
      </c>
      <c r="F105" s="22" t="s">
        <v>56</v>
      </c>
      <c r="G105" s="23" t="s">
        <v>57</v>
      </c>
      <c r="H105" s="24">
        <f>M105*(1-$K$1)</f>
        <v>1639.0000000000002</v>
      </c>
      <c r="I105" s="25"/>
      <c r="J105" s="23">
        <f>H105*I105</f>
        <v>0</v>
      </c>
      <c r="M105" s="26">
        <v>1490</v>
      </c>
    </row>
    <row r="106" spans="2:13" ht="12.75" customHeight="1">
      <c r="B106" s="30"/>
      <c r="C106" s="31"/>
      <c r="D106" s="31"/>
      <c r="E106" s="21"/>
      <c r="F106" s="22" t="s">
        <v>58</v>
      </c>
      <c r="G106" s="23" t="s">
        <v>59</v>
      </c>
      <c r="H106" s="24">
        <f>M106*(1-$K$1)</f>
        <v>1639.0000000000002</v>
      </c>
      <c r="I106" s="25"/>
      <c r="J106" s="23">
        <f>H106*I106</f>
        <v>0</v>
      </c>
      <c r="M106" s="26">
        <v>1490</v>
      </c>
    </row>
    <row r="107" spans="2:13" ht="139.5" customHeight="1">
      <c r="B107" s="32"/>
      <c r="C107" s="33"/>
      <c r="D107" s="33"/>
      <c r="E107" s="21"/>
      <c r="F107" s="22" t="s">
        <v>60</v>
      </c>
      <c r="G107" s="23" t="s">
        <v>61</v>
      </c>
      <c r="H107" s="24">
        <f>M107*(1-$K$1)</f>
        <v>1639.0000000000002</v>
      </c>
      <c r="I107" s="25"/>
      <c r="J107" s="23">
        <f>H107*I107</f>
        <v>0</v>
      </c>
      <c r="M107" s="26">
        <v>1490</v>
      </c>
    </row>
    <row r="108" spans="2:10" ht="12.75" customHeight="1">
      <c r="B108" s="18" t="s">
        <v>62</v>
      </c>
      <c r="C108" s="18"/>
      <c r="D108" s="18"/>
      <c r="E108" s="18"/>
      <c r="F108" s="18"/>
      <c r="G108" s="18"/>
      <c r="H108" s="18">
        <f>M108/100*20+M108</f>
        <v>0</v>
      </c>
      <c r="I108" s="18"/>
      <c r="J108" s="18">
        <f>H108*I108</f>
        <v>0</v>
      </c>
    </row>
    <row r="109" spans="2:13" ht="12.75" customHeight="1">
      <c r="B109" s="19" t="s">
        <v>63</v>
      </c>
      <c r="C109" s="19"/>
      <c r="D109" s="19"/>
      <c r="E109" s="21" t="s">
        <v>14</v>
      </c>
      <c r="F109" s="22" t="s">
        <v>15</v>
      </c>
      <c r="G109" s="23" t="s">
        <v>38</v>
      </c>
      <c r="H109" s="24">
        <f>M109*(1-$K$1)</f>
        <v>2178</v>
      </c>
      <c r="I109" s="25"/>
      <c r="J109" s="23">
        <f>H109*I109</f>
        <v>0</v>
      </c>
      <c r="M109" s="26">
        <v>1980</v>
      </c>
    </row>
    <row r="110" spans="2:13" ht="12.75" customHeight="1">
      <c r="B110" s="19"/>
      <c r="C110" s="19"/>
      <c r="D110" s="19"/>
      <c r="E110" s="21"/>
      <c r="F110" s="22" t="s">
        <v>17</v>
      </c>
      <c r="G110" s="23" t="s">
        <v>39</v>
      </c>
      <c r="H110" s="24">
        <f>M110*(1-$K$1)</f>
        <v>2178</v>
      </c>
      <c r="I110" s="25"/>
      <c r="J110" s="23">
        <f>H110*I110</f>
        <v>0</v>
      </c>
      <c r="M110" s="26">
        <v>1980</v>
      </c>
    </row>
    <row r="111" spans="2:13" ht="12.75" customHeight="1">
      <c r="B111" s="29" t="str">
        <f>HYPERLINK("http://dobrinya.tiu.ru/p20907075-korset-grudopoyasnichnyj-usilennyj.html","посмотреть на сайте")</f>
        <v>посмотреть на сайте</v>
      </c>
      <c r="C111" s="29"/>
      <c r="D111" s="29"/>
      <c r="E111" s="21"/>
      <c r="F111" s="22" t="s">
        <v>19</v>
      </c>
      <c r="G111" s="23" t="s">
        <v>40</v>
      </c>
      <c r="H111" s="24">
        <f>M111*(1-$K$1)</f>
        <v>2178</v>
      </c>
      <c r="I111" s="25"/>
      <c r="J111" s="23">
        <f>H111*I111</f>
        <v>0</v>
      </c>
      <c r="M111" s="26">
        <v>1980</v>
      </c>
    </row>
    <row r="112" spans="2:13" ht="12.75" customHeight="1">
      <c r="B112" s="30"/>
      <c r="C112" s="31"/>
      <c r="D112" s="31"/>
      <c r="E112" s="21"/>
      <c r="F112" s="22" t="s">
        <v>21</v>
      </c>
      <c r="G112" s="23" t="s">
        <v>41</v>
      </c>
      <c r="H112" s="24">
        <f>M112*(1-$K$1)</f>
        <v>2178</v>
      </c>
      <c r="I112" s="25"/>
      <c r="J112" s="23">
        <f>H112*I112</f>
        <v>0</v>
      </c>
      <c r="M112" s="26">
        <v>1980</v>
      </c>
    </row>
    <row r="113" spans="2:13" ht="12.75" customHeight="1">
      <c r="B113" s="30"/>
      <c r="C113" s="31"/>
      <c r="D113" s="31"/>
      <c r="E113" s="21"/>
      <c r="F113" s="22" t="s">
        <v>23</v>
      </c>
      <c r="G113" s="23" t="s">
        <v>41</v>
      </c>
      <c r="H113" s="24">
        <f>M113*(1-$K$1)</f>
        <v>2178</v>
      </c>
      <c r="I113" s="25"/>
      <c r="J113" s="23">
        <f>H113*I113</f>
        <v>0</v>
      </c>
      <c r="M113" s="26">
        <v>1980</v>
      </c>
    </row>
    <row r="114" spans="2:13" ht="12.75" customHeight="1">
      <c r="B114" s="30"/>
      <c r="C114" s="31"/>
      <c r="D114" s="31"/>
      <c r="E114" s="21"/>
      <c r="F114" s="22" t="s">
        <v>42</v>
      </c>
      <c r="G114" s="23" t="s">
        <v>43</v>
      </c>
      <c r="H114" s="24">
        <f>M114*(1-$K$1)</f>
        <v>2178</v>
      </c>
      <c r="I114" s="25"/>
      <c r="J114" s="23">
        <f>H114*I114</f>
        <v>0</v>
      </c>
      <c r="M114" s="26">
        <v>1980</v>
      </c>
    </row>
    <row r="115" spans="2:13" ht="12.75" customHeight="1">
      <c r="B115" s="30"/>
      <c r="C115" s="31"/>
      <c r="D115" s="31"/>
      <c r="E115" s="21"/>
      <c r="F115" s="22" t="s">
        <v>44</v>
      </c>
      <c r="G115" s="23" t="s">
        <v>45</v>
      </c>
      <c r="H115" s="24">
        <f>M115*(1-$K$1)</f>
        <v>2178</v>
      </c>
      <c r="I115" s="25"/>
      <c r="J115" s="23">
        <f>H115*I115</f>
        <v>0</v>
      </c>
      <c r="M115" s="26">
        <v>1980</v>
      </c>
    </row>
    <row r="116" spans="2:13" ht="12.75" customHeight="1">
      <c r="B116" s="30"/>
      <c r="C116" s="31"/>
      <c r="D116" s="31"/>
      <c r="E116" s="21"/>
      <c r="F116" s="22" t="s">
        <v>46</v>
      </c>
      <c r="G116" s="23" t="s">
        <v>47</v>
      </c>
      <c r="H116" s="24">
        <f>M116*(1-$K$1)</f>
        <v>2178</v>
      </c>
      <c r="I116" s="25"/>
      <c r="J116" s="23">
        <f>H116*I116</f>
        <v>0</v>
      </c>
      <c r="M116" s="26">
        <v>1980</v>
      </c>
    </row>
    <row r="117" spans="2:13" ht="12.75" customHeight="1">
      <c r="B117" s="30"/>
      <c r="C117" s="31"/>
      <c r="D117" s="31"/>
      <c r="E117" s="21"/>
      <c r="F117" s="22" t="s">
        <v>48</v>
      </c>
      <c r="G117" s="23" t="s">
        <v>49</v>
      </c>
      <c r="H117" s="24">
        <f>M117*(1-$K$1)</f>
        <v>2178</v>
      </c>
      <c r="I117" s="25"/>
      <c r="J117" s="23">
        <f>H117*I117</f>
        <v>0</v>
      </c>
      <c r="M117" s="26">
        <v>1980</v>
      </c>
    </row>
    <row r="118" spans="2:13" ht="12.75" customHeight="1">
      <c r="B118" s="30"/>
      <c r="C118" s="31"/>
      <c r="D118" s="31"/>
      <c r="E118" s="21"/>
      <c r="F118" s="22" t="s">
        <v>50</v>
      </c>
      <c r="G118" s="23" t="s">
        <v>51</v>
      </c>
      <c r="H118" s="24">
        <f>M118*(1-$K$1)</f>
        <v>2178</v>
      </c>
      <c r="I118" s="25"/>
      <c r="J118" s="23">
        <f>H118*I118</f>
        <v>0</v>
      </c>
      <c r="M118" s="26">
        <v>1980</v>
      </c>
    </row>
    <row r="119" spans="2:13" ht="12.75" customHeight="1">
      <c r="B119" s="30"/>
      <c r="C119" s="31"/>
      <c r="D119" s="31"/>
      <c r="E119" s="21"/>
      <c r="F119" s="22" t="s">
        <v>52</v>
      </c>
      <c r="G119" s="23" t="s">
        <v>53</v>
      </c>
      <c r="H119" s="24">
        <f>M119*(1-$K$1)</f>
        <v>2178</v>
      </c>
      <c r="I119" s="25"/>
      <c r="J119" s="23">
        <f>H119*I119</f>
        <v>0</v>
      </c>
      <c r="M119" s="26">
        <v>1980</v>
      </c>
    </row>
    <row r="120" spans="2:13" ht="12.75" customHeight="1">
      <c r="B120" s="30"/>
      <c r="C120" s="31"/>
      <c r="D120" s="31"/>
      <c r="E120" s="21" t="s">
        <v>25</v>
      </c>
      <c r="F120" s="22" t="s">
        <v>15</v>
      </c>
      <c r="G120" s="23" t="s">
        <v>38</v>
      </c>
      <c r="H120" s="24">
        <f>M120*(1-$K$1)</f>
        <v>2178</v>
      </c>
      <c r="I120" s="25"/>
      <c r="J120" s="23">
        <f>H120*I120</f>
        <v>0</v>
      </c>
      <c r="M120" s="26">
        <v>1980</v>
      </c>
    </row>
    <row r="121" spans="2:13" ht="12.75" customHeight="1">
      <c r="B121" s="30"/>
      <c r="C121" s="31"/>
      <c r="D121" s="31"/>
      <c r="E121" s="21"/>
      <c r="F121" s="22" t="s">
        <v>17</v>
      </c>
      <c r="G121" s="23" t="s">
        <v>39</v>
      </c>
      <c r="H121" s="24">
        <f>M121*(1-$K$1)</f>
        <v>2178</v>
      </c>
      <c r="I121" s="25"/>
      <c r="J121" s="23">
        <f>H121*I121</f>
        <v>0</v>
      </c>
      <c r="M121" s="26">
        <v>1980</v>
      </c>
    </row>
    <row r="122" spans="2:13" ht="12.75" customHeight="1">
      <c r="B122" s="30"/>
      <c r="C122" s="31"/>
      <c r="D122" s="31"/>
      <c r="E122" s="21"/>
      <c r="F122" s="22" t="s">
        <v>19</v>
      </c>
      <c r="G122" s="23" t="s">
        <v>40</v>
      </c>
      <c r="H122" s="24">
        <f>M122*(1-$K$1)</f>
        <v>2178</v>
      </c>
      <c r="I122" s="25"/>
      <c r="J122" s="23">
        <f>H122*I122</f>
        <v>0</v>
      </c>
      <c r="M122" s="26">
        <v>1980</v>
      </c>
    </row>
    <row r="123" spans="2:13" ht="12.75" customHeight="1">
      <c r="B123" s="30"/>
      <c r="C123" s="31"/>
      <c r="D123" s="31"/>
      <c r="E123" s="21"/>
      <c r="F123" s="22" t="s">
        <v>21</v>
      </c>
      <c r="G123" s="23" t="s">
        <v>41</v>
      </c>
      <c r="H123" s="24">
        <f>M123*(1-$K$1)</f>
        <v>2178</v>
      </c>
      <c r="I123" s="25"/>
      <c r="J123" s="23">
        <f>H123*I123</f>
        <v>0</v>
      </c>
      <c r="M123" s="26">
        <v>1980</v>
      </c>
    </row>
    <row r="124" spans="2:13" ht="12.75" customHeight="1">
      <c r="B124" s="30"/>
      <c r="C124" s="31"/>
      <c r="D124" s="31"/>
      <c r="E124" s="21"/>
      <c r="F124" s="22" t="s">
        <v>23</v>
      </c>
      <c r="G124" s="23" t="s">
        <v>41</v>
      </c>
      <c r="H124" s="24">
        <f>M124*(1-$K$1)</f>
        <v>2178</v>
      </c>
      <c r="I124" s="25"/>
      <c r="J124" s="23">
        <f>H124*I124</f>
        <v>0</v>
      </c>
      <c r="M124" s="26">
        <v>1980</v>
      </c>
    </row>
    <row r="125" spans="2:13" ht="12.75" customHeight="1">
      <c r="B125" s="30"/>
      <c r="C125" s="31"/>
      <c r="D125" s="31"/>
      <c r="E125" s="21"/>
      <c r="F125" s="22" t="s">
        <v>42</v>
      </c>
      <c r="G125" s="23" t="s">
        <v>43</v>
      </c>
      <c r="H125" s="24">
        <f>M125*(1-$K$1)</f>
        <v>2178</v>
      </c>
      <c r="I125" s="25"/>
      <c r="J125" s="23">
        <f>H125*I125</f>
        <v>0</v>
      </c>
      <c r="M125" s="26">
        <v>1980</v>
      </c>
    </row>
    <row r="126" spans="2:13" ht="12.75" customHeight="1">
      <c r="B126" s="30"/>
      <c r="C126" s="31"/>
      <c r="D126" s="31"/>
      <c r="E126" s="21"/>
      <c r="F126" s="22" t="s">
        <v>44</v>
      </c>
      <c r="G126" s="23" t="s">
        <v>45</v>
      </c>
      <c r="H126" s="24">
        <f>M126*(1-$K$1)</f>
        <v>2178</v>
      </c>
      <c r="I126" s="25"/>
      <c r="J126" s="23">
        <f>H126*I126</f>
        <v>0</v>
      </c>
      <c r="M126" s="26">
        <v>1980</v>
      </c>
    </row>
    <row r="127" spans="2:13" ht="12.75" customHeight="1">
      <c r="B127" s="30"/>
      <c r="C127" s="31"/>
      <c r="D127" s="31"/>
      <c r="E127" s="21"/>
      <c r="F127" s="22" t="s">
        <v>46</v>
      </c>
      <c r="G127" s="23" t="s">
        <v>47</v>
      </c>
      <c r="H127" s="24">
        <f>M127*(1-$K$1)</f>
        <v>2178</v>
      </c>
      <c r="I127" s="25"/>
      <c r="J127" s="23">
        <f>H127*I127</f>
        <v>0</v>
      </c>
      <c r="M127" s="26">
        <v>1980</v>
      </c>
    </row>
    <row r="128" spans="2:13" ht="12.75" customHeight="1">
      <c r="B128" s="30"/>
      <c r="C128" s="31"/>
      <c r="D128" s="31"/>
      <c r="E128" s="21"/>
      <c r="F128" s="22" t="s">
        <v>48</v>
      </c>
      <c r="G128" s="23" t="s">
        <v>49</v>
      </c>
      <c r="H128" s="24">
        <f>M128*(1-$K$1)</f>
        <v>2178</v>
      </c>
      <c r="I128" s="25"/>
      <c r="J128" s="23">
        <f>H128*I128</f>
        <v>0</v>
      </c>
      <c r="M128" s="26">
        <v>1980</v>
      </c>
    </row>
    <row r="129" spans="2:13" ht="12.75" customHeight="1">
      <c r="B129" s="30"/>
      <c r="C129" s="31"/>
      <c r="D129" s="31"/>
      <c r="E129" s="21"/>
      <c r="F129" s="22" t="s">
        <v>50</v>
      </c>
      <c r="G129" s="23" t="s">
        <v>51</v>
      </c>
      <c r="H129" s="24">
        <f>M129*(1-$K$1)</f>
        <v>2178</v>
      </c>
      <c r="I129" s="25"/>
      <c r="J129" s="23">
        <f>H129*I129</f>
        <v>0</v>
      </c>
      <c r="M129" s="26">
        <v>1980</v>
      </c>
    </row>
    <row r="130" spans="2:13" ht="12.75" customHeight="1">
      <c r="B130" s="32"/>
      <c r="C130" s="33"/>
      <c r="D130" s="33"/>
      <c r="E130" s="21"/>
      <c r="F130" s="22" t="s">
        <v>52</v>
      </c>
      <c r="G130" s="23" t="s">
        <v>53</v>
      </c>
      <c r="H130" s="24">
        <f>M130*(1-$K$1)</f>
        <v>2178</v>
      </c>
      <c r="I130" s="25"/>
      <c r="J130" s="23">
        <f>H130*I130</f>
        <v>0</v>
      </c>
      <c r="M130" s="26">
        <v>1980</v>
      </c>
    </row>
    <row r="131" spans="2:10" ht="12.75" customHeight="1">
      <c r="B131" s="18" t="s">
        <v>64</v>
      </c>
      <c r="C131" s="18"/>
      <c r="D131" s="18"/>
      <c r="E131" s="18"/>
      <c r="F131" s="18"/>
      <c r="G131" s="18"/>
      <c r="H131" s="18">
        <f>M131/100*20+M131</f>
        <v>0</v>
      </c>
      <c r="I131" s="18"/>
      <c r="J131" s="18">
        <f>H131*I131</f>
        <v>0</v>
      </c>
    </row>
    <row r="132" spans="2:13" ht="12.75" customHeight="1">
      <c r="B132" s="19" t="s">
        <v>65</v>
      </c>
      <c r="C132" s="19"/>
      <c r="D132" s="19"/>
      <c r="E132" s="21" t="s">
        <v>25</v>
      </c>
      <c r="F132" s="22" t="s">
        <v>66</v>
      </c>
      <c r="G132" s="23" t="s">
        <v>67</v>
      </c>
      <c r="H132" s="24">
        <f>M132*(1-$K$1)</f>
        <v>837.1</v>
      </c>
      <c r="I132" s="25"/>
      <c r="J132" s="23">
        <f>H132*I132</f>
        <v>0</v>
      </c>
      <c r="M132" s="26">
        <v>761</v>
      </c>
    </row>
    <row r="133" spans="2:13" ht="15" customHeight="1">
      <c r="B133" s="19"/>
      <c r="C133" s="19"/>
      <c r="D133" s="19"/>
      <c r="E133" s="21"/>
      <c r="F133" s="22" t="s">
        <v>15</v>
      </c>
      <c r="G133" s="23" t="s">
        <v>68</v>
      </c>
      <c r="H133" s="24">
        <f>M133*(1-$K$1)</f>
        <v>837.1</v>
      </c>
      <c r="I133" s="25"/>
      <c r="J133" s="23">
        <f>H133*I133</f>
        <v>0</v>
      </c>
      <c r="M133" s="26">
        <v>761</v>
      </c>
    </row>
    <row r="134" spans="2:13" ht="12.75" customHeight="1">
      <c r="B134" s="29" t="str">
        <f>HYPERLINK("http://dobrinya.tiu.ru/p30751565-reklinator-osanki.html","посмотреть на сайте")</f>
        <v>посмотреть на сайте</v>
      </c>
      <c r="C134" s="29"/>
      <c r="D134" s="29"/>
      <c r="E134" s="21"/>
      <c r="F134" s="22" t="s">
        <v>17</v>
      </c>
      <c r="G134" s="23" t="s">
        <v>69</v>
      </c>
      <c r="H134" s="24">
        <f>M134*(1-$K$1)</f>
        <v>837.1</v>
      </c>
      <c r="I134" s="25"/>
      <c r="J134" s="23">
        <f>H134*I134</f>
        <v>0</v>
      </c>
      <c r="M134" s="26">
        <v>761</v>
      </c>
    </row>
    <row r="135" spans="2:13" ht="12.75" customHeight="1">
      <c r="B135" s="30"/>
      <c r="C135" s="31"/>
      <c r="D135" s="31"/>
      <c r="E135" s="21"/>
      <c r="F135" s="22" t="s">
        <v>19</v>
      </c>
      <c r="G135" s="23" t="s">
        <v>70</v>
      </c>
      <c r="H135" s="24">
        <f>M135*(1-$K$1)</f>
        <v>837.1</v>
      </c>
      <c r="I135" s="25"/>
      <c r="J135" s="23">
        <f>H135*I135</f>
        <v>0</v>
      </c>
      <c r="M135" s="26">
        <v>761</v>
      </c>
    </row>
    <row r="136" spans="2:13" ht="128.25" customHeight="1">
      <c r="B136" s="30"/>
      <c r="C136" s="31"/>
      <c r="D136" s="31"/>
      <c r="E136" s="21"/>
      <c r="F136" s="22" t="s">
        <v>21</v>
      </c>
      <c r="G136" s="23" t="s">
        <v>71</v>
      </c>
      <c r="H136" s="24">
        <f>M136*(1-$K$1)</f>
        <v>837.1</v>
      </c>
      <c r="I136" s="25"/>
      <c r="J136" s="23">
        <f>H136*I136</f>
        <v>0</v>
      </c>
      <c r="M136" s="26">
        <v>761</v>
      </c>
    </row>
    <row r="137" spans="2:11" ht="15.75" customHeight="1">
      <c r="B137" s="1" t="s">
        <v>72</v>
      </c>
      <c r="C137" s="1"/>
      <c r="D137" s="1"/>
      <c r="E137" s="1"/>
      <c r="F137" s="1"/>
      <c r="G137" s="1"/>
      <c r="H137" s="1"/>
      <c r="I137" s="1"/>
      <c r="J137" s="1">
        <f>H137*I137</f>
        <v>0</v>
      </c>
      <c r="K137"/>
    </row>
    <row r="138" spans="2:13" ht="15.75" customHeight="1">
      <c r="B138" s="34" t="s">
        <v>73</v>
      </c>
      <c r="C138" s="34"/>
      <c r="D138" s="34"/>
      <c r="E138" s="34"/>
      <c r="F138" s="34"/>
      <c r="G138" s="34"/>
      <c r="H138" s="34"/>
      <c r="I138" s="34"/>
      <c r="J138" s="34">
        <f>H138*I138</f>
        <v>0</v>
      </c>
      <c r="K138"/>
      <c r="M138" s="35"/>
    </row>
    <row r="139" spans="2:13" ht="15.75" customHeight="1">
      <c r="B139" s="36" t="s">
        <v>74</v>
      </c>
      <c r="C139" s="36"/>
      <c r="D139" s="36"/>
      <c r="E139" s="37" t="s">
        <v>25</v>
      </c>
      <c r="F139" s="38" t="s">
        <v>15</v>
      </c>
      <c r="G139" s="39" t="s">
        <v>75</v>
      </c>
      <c r="H139" s="24">
        <f>M139*(1-$K$1)</f>
        <v>1259.5</v>
      </c>
      <c r="I139" s="39"/>
      <c r="J139" s="23">
        <f>H139*I139</f>
        <v>0</v>
      </c>
      <c r="K139"/>
      <c r="M139" s="35">
        <v>1145</v>
      </c>
    </row>
    <row r="140" spans="2:13" ht="15.75" customHeight="1">
      <c r="B140" s="36"/>
      <c r="C140" s="36"/>
      <c r="D140" s="36"/>
      <c r="E140" s="37"/>
      <c r="F140" s="38" t="s">
        <v>17</v>
      </c>
      <c r="G140" s="39" t="s">
        <v>18</v>
      </c>
      <c r="H140" s="24">
        <f>M140*(1-$K$1)</f>
        <v>1259.5</v>
      </c>
      <c r="I140" s="39"/>
      <c r="J140" s="23">
        <f>H140*I140</f>
        <v>0</v>
      </c>
      <c r="K140"/>
      <c r="M140" s="35">
        <v>1145</v>
      </c>
    </row>
    <row r="141" spans="2:13" ht="15.75" customHeight="1">
      <c r="B141" s="40" t="str">
        <f>HYPERLINK("http://dobrinya.tiu.ru/p27883793-bandazh-poslerodovoj.html","посмотреть на сайте")</f>
        <v>посмотреть на сайте</v>
      </c>
      <c r="C141" s="40"/>
      <c r="D141" s="40"/>
      <c r="E141" s="37"/>
      <c r="F141" s="38" t="s">
        <v>19</v>
      </c>
      <c r="G141" s="39" t="s">
        <v>20</v>
      </c>
      <c r="H141" s="24">
        <f>M141*(1-$K$1)</f>
        <v>1259.5</v>
      </c>
      <c r="I141" s="39"/>
      <c r="J141" s="23">
        <f>H141*I141</f>
        <v>0</v>
      </c>
      <c r="K141"/>
      <c r="M141" s="35">
        <v>1145</v>
      </c>
    </row>
    <row r="142" spans="2:13" ht="15.75" customHeight="1">
      <c r="B142" s="41"/>
      <c r="C142" s="42"/>
      <c r="D142" s="42"/>
      <c r="E142" s="37"/>
      <c r="F142" s="38" t="s">
        <v>21</v>
      </c>
      <c r="G142" s="39" t="s">
        <v>22</v>
      </c>
      <c r="H142" s="24">
        <f>M142*(1-$K$1)</f>
        <v>1259.5</v>
      </c>
      <c r="I142" s="39"/>
      <c r="J142" s="23">
        <f>H142*I142</f>
        <v>0</v>
      </c>
      <c r="K142"/>
      <c r="M142" s="35">
        <v>1145</v>
      </c>
    </row>
    <row r="143" spans="2:13" ht="15.75" customHeight="1">
      <c r="B143" s="41"/>
      <c r="C143" s="42"/>
      <c r="D143" s="42"/>
      <c r="E143" s="37"/>
      <c r="F143" s="43" t="s">
        <v>23</v>
      </c>
      <c r="G143" s="37" t="s">
        <v>22</v>
      </c>
      <c r="H143" s="44">
        <f>M143*(1-$K$1)</f>
        <v>1259.5</v>
      </c>
      <c r="I143" s="37"/>
      <c r="J143" s="23">
        <f>H143*I143</f>
        <v>0</v>
      </c>
      <c r="K143"/>
      <c r="M143" s="35">
        <v>1145</v>
      </c>
    </row>
    <row r="144" spans="2:13" ht="72" customHeight="1">
      <c r="B144" s="45"/>
      <c r="C144" s="46"/>
      <c r="D144" s="46"/>
      <c r="E144" s="37"/>
      <c r="F144" s="37"/>
      <c r="G144" s="37"/>
      <c r="H144" s="37"/>
      <c r="I144" s="37"/>
      <c r="J144" s="23">
        <f>H144*I144</f>
        <v>0</v>
      </c>
      <c r="K144"/>
      <c r="M144" s="35">
        <v>1145</v>
      </c>
    </row>
    <row r="145" spans="2:13" ht="15.75" customHeight="1">
      <c r="B145" s="34" t="s">
        <v>76</v>
      </c>
      <c r="C145" s="34"/>
      <c r="D145" s="34"/>
      <c r="E145" s="34"/>
      <c r="F145" s="34"/>
      <c r="G145" s="34"/>
      <c r="H145" s="34"/>
      <c r="I145" s="34"/>
      <c r="J145" s="34">
        <f>H145*I145</f>
        <v>0</v>
      </c>
      <c r="K145"/>
      <c r="M145" s="35"/>
    </row>
    <row r="146" spans="2:13" ht="15.75" customHeight="1">
      <c r="B146" s="36" t="s">
        <v>77</v>
      </c>
      <c r="C146" s="36"/>
      <c r="D146" s="36"/>
      <c r="E146" s="37" t="s">
        <v>14</v>
      </c>
      <c r="F146" s="38" t="s">
        <v>56</v>
      </c>
      <c r="G146" s="39" t="s">
        <v>78</v>
      </c>
      <c r="H146" s="24">
        <f>M146*(1-$K$1)</f>
        <v>1599.4</v>
      </c>
      <c r="I146" s="39"/>
      <c r="J146" s="23">
        <f>H146*I146</f>
        <v>0</v>
      </c>
      <c r="K146"/>
      <c r="M146" s="35">
        <v>1454</v>
      </c>
    </row>
    <row r="147" spans="2:13" ht="15.75" customHeight="1">
      <c r="B147" s="36"/>
      <c r="C147" s="36"/>
      <c r="D147" s="36"/>
      <c r="E147" s="37"/>
      <c r="F147" s="38" t="s">
        <v>58</v>
      </c>
      <c r="G147" s="39" t="s">
        <v>79</v>
      </c>
      <c r="H147" s="24">
        <f>M147*(1-$K$1)</f>
        <v>1599.4</v>
      </c>
      <c r="I147" s="39"/>
      <c r="J147" s="23">
        <f>H147*I147</f>
        <v>0</v>
      </c>
      <c r="K147"/>
      <c r="M147" s="35">
        <v>1454</v>
      </c>
    </row>
    <row r="148" spans="2:13" ht="15.75" customHeight="1">
      <c r="B148" s="40" t="str">
        <f>HYPERLINK("http://dobrinya.tiu.ru/p457401-bandazh-pri-opuschenii.html","посмотреть на сайте")</f>
        <v>посмотреть на сайте</v>
      </c>
      <c r="C148" s="40"/>
      <c r="D148" s="40"/>
      <c r="E148" s="37"/>
      <c r="F148" s="38" t="s">
        <v>60</v>
      </c>
      <c r="G148" s="39" t="s">
        <v>80</v>
      </c>
      <c r="H148" s="24">
        <f>M148*(1-$K$1)</f>
        <v>1599.4</v>
      </c>
      <c r="I148" s="39"/>
      <c r="J148" s="23">
        <f>H148*I148</f>
        <v>0</v>
      </c>
      <c r="K148"/>
      <c r="M148" s="35">
        <v>1454</v>
      </c>
    </row>
    <row r="149" spans="2:13" ht="15.75" customHeight="1">
      <c r="B149" s="41"/>
      <c r="C149" s="42"/>
      <c r="D149" s="42"/>
      <c r="E149" s="37"/>
      <c r="F149" s="38" t="s">
        <v>81</v>
      </c>
      <c r="G149" s="39" t="s">
        <v>82</v>
      </c>
      <c r="H149" s="24">
        <f>M149*(1-$K$1)</f>
        <v>1599.4</v>
      </c>
      <c r="I149" s="39"/>
      <c r="J149" s="23">
        <f>H149*I149</f>
        <v>0</v>
      </c>
      <c r="K149"/>
      <c r="M149" s="35">
        <v>1454</v>
      </c>
    </row>
    <row r="150" spans="2:13" ht="15.75" customHeight="1">
      <c r="B150" s="41"/>
      <c r="C150" s="42"/>
      <c r="D150" s="42"/>
      <c r="E150" s="37"/>
      <c r="F150" s="38" t="s">
        <v>83</v>
      </c>
      <c r="G150" s="39" t="s">
        <v>84</v>
      </c>
      <c r="H150" s="24">
        <f>M150*(1-$K$1)</f>
        <v>1599.4</v>
      </c>
      <c r="I150" s="39"/>
      <c r="J150" s="23">
        <f>H150*I150</f>
        <v>0</v>
      </c>
      <c r="K150"/>
      <c r="M150" s="35">
        <v>1454</v>
      </c>
    </row>
    <row r="151" spans="2:13" ht="15.75" customHeight="1">
      <c r="B151" s="41"/>
      <c r="C151" s="42"/>
      <c r="D151" s="42"/>
      <c r="E151" s="37"/>
      <c r="F151" s="38" t="s">
        <v>85</v>
      </c>
      <c r="G151" s="39" t="s">
        <v>86</v>
      </c>
      <c r="H151" s="24">
        <f>M151*(1-$K$1)</f>
        <v>1599.4</v>
      </c>
      <c r="I151" s="39"/>
      <c r="J151" s="23">
        <f>H151*I151</f>
        <v>0</v>
      </c>
      <c r="K151"/>
      <c r="M151" s="35">
        <v>1454</v>
      </c>
    </row>
    <row r="152" spans="2:13" ht="15.75" customHeight="1">
      <c r="B152" s="41"/>
      <c r="C152" s="42"/>
      <c r="D152" s="42"/>
      <c r="E152" s="37"/>
      <c r="F152" s="38" t="s">
        <v>87</v>
      </c>
      <c r="G152" s="39" t="s">
        <v>88</v>
      </c>
      <c r="H152" s="24">
        <f>M152*(1-$K$1)</f>
        <v>1599.4</v>
      </c>
      <c r="I152" s="39"/>
      <c r="J152" s="23">
        <f>H152*I152</f>
        <v>0</v>
      </c>
      <c r="K152"/>
      <c r="M152" s="35">
        <v>1454</v>
      </c>
    </row>
    <row r="153" spans="2:13" ht="15.75" customHeight="1">
      <c r="B153" s="41"/>
      <c r="C153" s="42"/>
      <c r="D153" s="42"/>
      <c r="E153" s="37"/>
      <c r="F153" s="38" t="s">
        <v>89</v>
      </c>
      <c r="G153" s="39" t="s">
        <v>90</v>
      </c>
      <c r="H153" s="24">
        <f>M153*(1-$K$1)</f>
        <v>1599.4</v>
      </c>
      <c r="I153" s="39"/>
      <c r="J153" s="23">
        <f>H153*I153</f>
        <v>0</v>
      </c>
      <c r="K153"/>
      <c r="M153" s="35">
        <v>1454</v>
      </c>
    </row>
    <row r="154" spans="2:13" ht="15.75" customHeight="1">
      <c r="B154" s="41"/>
      <c r="C154" s="42"/>
      <c r="D154" s="42"/>
      <c r="E154" s="37" t="s">
        <v>25</v>
      </c>
      <c r="F154" s="38" t="s">
        <v>56</v>
      </c>
      <c r="G154" s="39" t="s">
        <v>78</v>
      </c>
      <c r="H154" s="24">
        <f>M154*(1-$K$1)</f>
        <v>1599.4</v>
      </c>
      <c r="I154" s="39"/>
      <c r="J154" s="23">
        <f>H154*I154</f>
        <v>0</v>
      </c>
      <c r="K154"/>
      <c r="M154" s="35">
        <v>1454</v>
      </c>
    </row>
    <row r="155" spans="2:13" ht="15.75" customHeight="1">
      <c r="B155" s="41"/>
      <c r="C155" s="42"/>
      <c r="D155" s="42"/>
      <c r="E155" s="37"/>
      <c r="F155" s="38" t="s">
        <v>58</v>
      </c>
      <c r="G155" s="39" t="s">
        <v>79</v>
      </c>
      <c r="H155" s="24">
        <f>M155*(1-$K$1)</f>
        <v>1599.4</v>
      </c>
      <c r="I155" s="39"/>
      <c r="J155" s="23">
        <f>H155*I155</f>
        <v>0</v>
      </c>
      <c r="K155"/>
      <c r="M155" s="35">
        <v>1454</v>
      </c>
    </row>
    <row r="156" spans="2:13" ht="15.75" customHeight="1">
      <c r="B156" s="41"/>
      <c r="C156" s="42"/>
      <c r="D156" s="42"/>
      <c r="E156" s="37"/>
      <c r="F156" s="38" t="s">
        <v>60</v>
      </c>
      <c r="G156" s="39" t="s">
        <v>80</v>
      </c>
      <c r="H156" s="24">
        <f>M156*(1-$K$1)</f>
        <v>1599.4</v>
      </c>
      <c r="I156" s="39"/>
      <c r="J156" s="23">
        <f>H156*I156</f>
        <v>0</v>
      </c>
      <c r="K156"/>
      <c r="M156" s="35">
        <v>1454</v>
      </c>
    </row>
    <row r="157" spans="2:13" ht="15.75" customHeight="1">
      <c r="B157" s="41"/>
      <c r="C157" s="42"/>
      <c r="D157" s="42"/>
      <c r="E157" s="37"/>
      <c r="F157" s="38" t="s">
        <v>81</v>
      </c>
      <c r="G157" s="39" t="s">
        <v>82</v>
      </c>
      <c r="H157" s="24">
        <f>M157*(1-$K$1)</f>
        <v>1599.4</v>
      </c>
      <c r="I157" s="39"/>
      <c r="J157" s="23">
        <f>H157*I157</f>
        <v>0</v>
      </c>
      <c r="K157"/>
      <c r="M157" s="35">
        <v>1454</v>
      </c>
    </row>
    <row r="158" spans="2:13" ht="15.75" customHeight="1">
      <c r="B158" s="41"/>
      <c r="C158" s="42"/>
      <c r="D158" s="42"/>
      <c r="E158" s="37"/>
      <c r="F158" s="38" t="s">
        <v>83</v>
      </c>
      <c r="G158" s="39" t="s">
        <v>84</v>
      </c>
      <c r="H158" s="24">
        <f>M158*(1-$K$1)</f>
        <v>1599.4</v>
      </c>
      <c r="I158" s="39"/>
      <c r="J158" s="23">
        <f>H158*I158</f>
        <v>0</v>
      </c>
      <c r="K158"/>
      <c r="M158" s="35">
        <v>1454</v>
      </c>
    </row>
    <row r="159" spans="2:13" ht="15.75" customHeight="1">
      <c r="B159" s="41"/>
      <c r="C159" s="42"/>
      <c r="D159" s="42"/>
      <c r="E159" s="37"/>
      <c r="F159" s="38" t="s">
        <v>85</v>
      </c>
      <c r="G159" s="39" t="s">
        <v>86</v>
      </c>
      <c r="H159" s="24">
        <f>M159*(1-$K$1)</f>
        <v>1599.4</v>
      </c>
      <c r="I159" s="39"/>
      <c r="J159" s="23">
        <f>H159*I159</f>
        <v>0</v>
      </c>
      <c r="K159"/>
      <c r="M159" s="35">
        <v>1454</v>
      </c>
    </row>
    <row r="160" spans="2:13" ht="15.75" customHeight="1">
      <c r="B160" s="41"/>
      <c r="C160" s="42"/>
      <c r="D160" s="42"/>
      <c r="E160" s="37"/>
      <c r="F160" s="38" t="s">
        <v>87</v>
      </c>
      <c r="G160" s="39" t="s">
        <v>88</v>
      </c>
      <c r="H160" s="24">
        <f>M160*(1-$K$1)</f>
        <v>1599.4</v>
      </c>
      <c r="I160" s="39"/>
      <c r="J160" s="23">
        <f>H160*I160</f>
        <v>0</v>
      </c>
      <c r="K160"/>
      <c r="M160" s="35">
        <v>1454</v>
      </c>
    </row>
    <row r="161" spans="2:13" ht="15.75" customHeight="1">
      <c r="B161" s="45"/>
      <c r="C161" s="46"/>
      <c r="D161" s="46"/>
      <c r="E161" s="37"/>
      <c r="F161" s="38" t="s">
        <v>89</v>
      </c>
      <c r="G161" s="39" t="s">
        <v>90</v>
      </c>
      <c r="H161" s="24">
        <f>M161*(1-$K$1)</f>
        <v>1599.4</v>
      </c>
      <c r="I161" s="39"/>
      <c r="J161" s="23">
        <f>H161*I161</f>
        <v>0</v>
      </c>
      <c r="K161"/>
      <c r="M161" s="35">
        <v>1454</v>
      </c>
    </row>
    <row r="162" spans="2:13" ht="15.75" customHeight="1">
      <c r="B162" s="34" t="s">
        <v>91</v>
      </c>
      <c r="C162" s="34"/>
      <c r="D162" s="34"/>
      <c r="E162" s="34"/>
      <c r="F162" s="34"/>
      <c r="G162" s="34"/>
      <c r="H162" s="34"/>
      <c r="I162" s="34"/>
      <c r="J162" s="34">
        <f>H162*I162</f>
        <v>0</v>
      </c>
      <c r="K162"/>
      <c r="M162" s="35"/>
    </row>
    <row r="163" spans="2:13" ht="15.75" customHeight="1">
      <c r="B163" s="36" t="s">
        <v>92</v>
      </c>
      <c r="C163" s="36"/>
      <c r="D163" s="36"/>
      <c r="E163" s="37" t="s">
        <v>25</v>
      </c>
      <c r="F163" s="38" t="s">
        <v>15</v>
      </c>
      <c r="G163" s="39" t="s">
        <v>75</v>
      </c>
      <c r="H163" s="24">
        <f>M163*(1-$K$1)</f>
        <v>1183.6000000000001</v>
      </c>
      <c r="I163" s="39"/>
      <c r="J163" s="23">
        <f>H163*I163</f>
        <v>0</v>
      </c>
      <c r="K163"/>
      <c r="M163" s="35">
        <v>1076</v>
      </c>
    </row>
    <row r="164" spans="2:13" ht="15.75" customHeight="1">
      <c r="B164" s="36"/>
      <c r="C164" s="36"/>
      <c r="D164" s="36"/>
      <c r="E164" s="37"/>
      <c r="F164" s="38" t="s">
        <v>17</v>
      </c>
      <c r="G164" s="39" t="s">
        <v>18</v>
      </c>
      <c r="H164" s="24">
        <f>M164*(1-$K$1)</f>
        <v>1183.6000000000001</v>
      </c>
      <c r="I164" s="39"/>
      <c r="J164" s="23">
        <f>H164*I164</f>
        <v>0</v>
      </c>
      <c r="K164"/>
      <c r="M164" s="35">
        <v>1076</v>
      </c>
    </row>
    <row r="165" spans="2:13" ht="15.75" customHeight="1">
      <c r="B165" s="40" t="str">
        <f>HYPERLINK("http://dobrinya.tiu.ru/p568547-abdominalnyj-posleoperatsionnyj-bandazh.html","посмотреть на сайте")</f>
        <v>посмотреть на сайте</v>
      </c>
      <c r="C165" s="40"/>
      <c r="D165" s="40"/>
      <c r="E165" s="37"/>
      <c r="F165" s="38" t="s">
        <v>19</v>
      </c>
      <c r="G165" s="39" t="s">
        <v>20</v>
      </c>
      <c r="H165" s="24">
        <f>M165*(1-$K$1)</f>
        <v>1183.6000000000001</v>
      </c>
      <c r="I165" s="39"/>
      <c r="J165" s="23">
        <f>H165*I165</f>
        <v>0</v>
      </c>
      <c r="K165"/>
      <c r="M165" s="35">
        <v>1076</v>
      </c>
    </row>
    <row r="166" spans="2:13" ht="15.75" customHeight="1">
      <c r="B166" s="41"/>
      <c r="C166" s="42"/>
      <c r="D166" s="42"/>
      <c r="E166" s="37"/>
      <c r="F166" s="38" t="s">
        <v>21</v>
      </c>
      <c r="G166" s="39" t="s">
        <v>22</v>
      </c>
      <c r="H166" s="24">
        <f>M166*(1-$K$1)</f>
        <v>1183.6000000000001</v>
      </c>
      <c r="I166" s="39"/>
      <c r="J166" s="23">
        <f>H166*I166</f>
        <v>0</v>
      </c>
      <c r="K166"/>
      <c r="M166" s="35">
        <v>1076</v>
      </c>
    </row>
    <row r="167" spans="2:13" ht="15.75" customHeight="1">
      <c r="B167" s="41"/>
      <c r="C167" s="42"/>
      <c r="D167" s="42"/>
      <c r="E167" s="37"/>
      <c r="F167" s="43" t="s">
        <v>23</v>
      </c>
      <c r="G167" s="37" t="s">
        <v>24</v>
      </c>
      <c r="H167" s="44">
        <f>M167*(1-$K$1)</f>
        <v>1183.6000000000001</v>
      </c>
      <c r="I167" s="37"/>
      <c r="J167" s="23">
        <f>H167*I167</f>
        <v>0</v>
      </c>
      <c r="K167"/>
      <c r="M167" s="35">
        <v>1076</v>
      </c>
    </row>
    <row r="168" spans="2:13" ht="63.75" customHeight="1">
      <c r="B168" s="45"/>
      <c r="C168" s="46"/>
      <c r="D168" s="46"/>
      <c r="E168" s="37"/>
      <c r="F168" s="37"/>
      <c r="G168" s="37"/>
      <c r="H168" s="37"/>
      <c r="I168" s="37"/>
      <c r="J168" s="23">
        <f>H168*I168</f>
        <v>0</v>
      </c>
      <c r="K168"/>
      <c r="M168" s="35"/>
    </row>
    <row r="169" spans="2:13" ht="15.75" customHeight="1">
      <c r="B169" s="34" t="s">
        <v>91</v>
      </c>
      <c r="C169" s="34"/>
      <c r="D169" s="34"/>
      <c r="E169" s="34"/>
      <c r="F169" s="34"/>
      <c r="G169" s="34"/>
      <c r="H169" s="34"/>
      <c r="I169" s="34"/>
      <c r="J169" s="34">
        <f>H169*I169</f>
        <v>0</v>
      </c>
      <c r="K169"/>
      <c r="M169" s="35"/>
    </row>
    <row r="170" spans="2:13" ht="15.75" customHeight="1">
      <c r="B170" s="36" t="s">
        <v>93</v>
      </c>
      <c r="C170" s="36"/>
      <c r="D170" s="36"/>
      <c r="E170" s="37" t="s">
        <v>25</v>
      </c>
      <c r="F170" s="38" t="s">
        <v>15</v>
      </c>
      <c r="G170" s="39" t="s">
        <v>75</v>
      </c>
      <c r="H170" s="24">
        <f>M170*(1-$K$1)</f>
        <v>1183.6000000000001</v>
      </c>
      <c r="I170" s="39"/>
      <c r="J170" s="23">
        <f>H170*I170</f>
        <v>0</v>
      </c>
      <c r="K170"/>
      <c r="M170" s="35">
        <v>1076</v>
      </c>
    </row>
    <row r="171" spans="2:13" ht="15.75" customHeight="1">
      <c r="B171" s="36"/>
      <c r="C171" s="36"/>
      <c r="D171" s="36"/>
      <c r="E171" s="37"/>
      <c r="F171" s="38" t="s">
        <v>17</v>
      </c>
      <c r="G171" s="39" t="s">
        <v>18</v>
      </c>
      <c r="H171" s="24">
        <f>M171*(1-$K$1)</f>
        <v>1183.6000000000001</v>
      </c>
      <c r="I171" s="39"/>
      <c r="J171" s="23">
        <f>H171*I171</f>
        <v>0</v>
      </c>
      <c r="K171"/>
      <c r="M171" s="35">
        <v>1076</v>
      </c>
    </row>
    <row r="172" spans="2:13" ht="15.75" customHeight="1">
      <c r="B172" s="40" t="str">
        <f>HYPERLINK("http://dobrinya.tiu.ru/p27869487-abdominalnyj-bandazh-302.html","посмотреть на сайте")</f>
        <v>посмотреть на сайте</v>
      </c>
      <c r="C172" s="40"/>
      <c r="D172" s="40"/>
      <c r="E172" s="37"/>
      <c r="F172" s="38" t="s">
        <v>19</v>
      </c>
      <c r="G172" s="39" t="s">
        <v>20</v>
      </c>
      <c r="H172" s="24">
        <f>M172*(1-$K$1)</f>
        <v>1183.6000000000001</v>
      </c>
      <c r="I172" s="39"/>
      <c r="J172" s="23">
        <f>H172*I172</f>
        <v>0</v>
      </c>
      <c r="K172"/>
      <c r="M172" s="35">
        <v>1076</v>
      </c>
    </row>
    <row r="173" spans="2:13" ht="15.75" customHeight="1">
      <c r="B173" s="41"/>
      <c r="C173" s="42"/>
      <c r="D173" s="42"/>
      <c r="E173" s="37"/>
      <c r="F173" s="38" t="s">
        <v>21</v>
      </c>
      <c r="G173" s="39" t="s">
        <v>22</v>
      </c>
      <c r="H173" s="24">
        <f>M173*(1-$K$1)</f>
        <v>1183.6000000000001</v>
      </c>
      <c r="I173" s="39"/>
      <c r="J173" s="23">
        <f>H173*I173</f>
        <v>0</v>
      </c>
      <c r="K173"/>
      <c r="M173" s="35">
        <v>1076</v>
      </c>
    </row>
    <row r="174" spans="2:13" ht="15.75" customHeight="1">
      <c r="B174" s="41"/>
      <c r="C174" s="42"/>
      <c r="D174" s="42"/>
      <c r="E174" s="37"/>
      <c r="F174" s="43" t="s">
        <v>23</v>
      </c>
      <c r="G174" s="37" t="s">
        <v>24</v>
      </c>
      <c r="H174" s="44">
        <f>M174*(1-$K$1)</f>
        <v>1183.6000000000001</v>
      </c>
      <c r="I174" s="37"/>
      <c r="J174" s="23">
        <f>H174*I174</f>
        <v>0</v>
      </c>
      <c r="K174"/>
      <c r="M174" s="35">
        <v>1076</v>
      </c>
    </row>
    <row r="175" spans="2:13" ht="80.25" customHeight="1">
      <c r="B175" s="45"/>
      <c r="C175" s="46"/>
      <c r="D175" s="46"/>
      <c r="E175" s="37"/>
      <c r="F175" s="37"/>
      <c r="G175" s="37"/>
      <c r="H175" s="37"/>
      <c r="I175" s="37"/>
      <c r="J175" s="23">
        <f>H175*I175</f>
        <v>0</v>
      </c>
      <c r="K175"/>
      <c r="M175" s="35"/>
    </row>
    <row r="176" spans="2:13" ht="15.75" customHeight="1">
      <c r="B176" s="34" t="s">
        <v>94</v>
      </c>
      <c r="C176" s="34"/>
      <c r="D176" s="34"/>
      <c r="E176" s="34"/>
      <c r="F176" s="34"/>
      <c r="G176" s="34"/>
      <c r="H176" s="34"/>
      <c r="I176" s="34"/>
      <c r="J176" s="34"/>
      <c r="K176"/>
      <c r="M176" s="35"/>
    </row>
    <row r="177" spans="2:13" ht="15.75" customHeight="1">
      <c r="B177" s="36" t="s">
        <v>95</v>
      </c>
      <c r="C177" s="36"/>
      <c r="D177" s="36"/>
      <c r="E177" s="47" t="s">
        <v>25</v>
      </c>
      <c r="F177" s="48" t="s">
        <v>15</v>
      </c>
      <c r="G177" s="49" t="s">
        <v>75</v>
      </c>
      <c r="H177" s="24">
        <f>M177*(1-$K$1)</f>
        <v>1201.2</v>
      </c>
      <c r="I177" s="49"/>
      <c r="J177" s="23">
        <f>H177*I177</f>
        <v>0</v>
      </c>
      <c r="K177"/>
      <c r="M177" s="35">
        <v>1092</v>
      </c>
    </row>
    <row r="178" spans="2:13" ht="15.75" customHeight="1">
      <c r="B178" s="36"/>
      <c r="C178" s="36"/>
      <c r="D178" s="36"/>
      <c r="E178" s="47"/>
      <c r="F178" s="48" t="s">
        <v>17</v>
      </c>
      <c r="G178" s="49" t="s">
        <v>18</v>
      </c>
      <c r="H178" s="24">
        <f>M178*(1-$K$1)</f>
        <v>1201.2</v>
      </c>
      <c r="I178" s="49"/>
      <c r="J178" s="23">
        <f>H178*I178</f>
        <v>0</v>
      </c>
      <c r="K178"/>
      <c r="M178" s="35">
        <v>1092</v>
      </c>
    </row>
    <row r="179" spans="2:13" ht="15.75" customHeight="1">
      <c r="B179" s="40" t="str">
        <f>HYPERLINK("http://dobrinya.tiu.ru/p28260427-gryzhevoj-bandazh-bryushnuyu.html","посмотреть на сайте")</f>
        <v>посмотреть на сайте</v>
      </c>
      <c r="C179" s="40"/>
      <c r="D179" s="40"/>
      <c r="E179" s="47"/>
      <c r="F179" s="48" t="s">
        <v>19</v>
      </c>
      <c r="G179" s="49" t="s">
        <v>20</v>
      </c>
      <c r="H179" s="24">
        <f>M179*(1-$K$1)</f>
        <v>1201.2</v>
      </c>
      <c r="I179" s="49"/>
      <c r="J179" s="23">
        <f>H179*I179</f>
        <v>0</v>
      </c>
      <c r="K179"/>
      <c r="M179" s="35">
        <v>1092</v>
      </c>
    </row>
    <row r="180" spans="2:13" ht="15.75" customHeight="1">
      <c r="B180" s="41"/>
      <c r="C180" s="42"/>
      <c r="D180" s="42"/>
      <c r="E180" s="47"/>
      <c r="F180" s="48" t="s">
        <v>21</v>
      </c>
      <c r="G180" s="49" t="s">
        <v>22</v>
      </c>
      <c r="H180" s="24">
        <f>M180*(1-$K$1)</f>
        <v>1201.2</v>
      </c>
      <c r="I180" s="49"/>
      <c r="J180" s="23">
        <f>H180*I180</f>
        <v>0</v>
      </c>
      <c r="K180"/>
      <c r="M180" s="35">
        <v>1092</v>
      </c>
    </row>
    <row r="181" spans="2:13" ht="15.75" customHeight="1">
      <c r="B181" s="41"/>
      <c r="C181" s="42"/>
      <c r="D181" s="42"/>
      <c r="E181" s="47"/>
      <c r="F181" s="48" t="s">
        <v>23</v>
      </c>
      <c r="G181" s="49" t="s">
        <v>24</v>
      </c>
      <c r="H181" s="50">
        <f>M181*(1-$K$1)</f>
        <v>1201.2</v>
      </c>
      <c r="I181" s="49"/>
      <c r="J181" s="23">
        <f>H181*I181</f>
        <v>0</v>
      </c>
      <c r="K181"/>
      <c r="M181" s="35">
        <v>1092</v>
      </c>
    </row>
    <row r="182" spans="2:13" ht="66.75" customHeight="1">
      <c r="B182" s="45"/>
      <c r="C182" s="46"/>
      <c r="D182" s="46"/>
      <c r="E182" s="47"/>
      <c r="F182" s="48"/>
      <c r="G182" s="48"/>
      <c r="H182" s="48"/>
      <c r="I182" s="48"/>
      <c r="J182" s="23">
        <f>H182*I182</f>
        <v>0</v>
      </c>
      <c r="K182"/>
      <c r="M182" s="35"/>
    </row>
    <row r="183" spans="2:13" ht="15.75" customHeight="1">
      <c r="B183" s="34" t="s">
        <v>96</v>
      </c>
      <c r="C183" s="34"/>
      <c r="D183" s="34"/>
      <c r="E183" s="34"/>
      <c r="F183" s="34"/>
      <c r="G183" s="34"/>
      <c r="H183" s="34"/>
      <c r="I183" s="34"/>
      <c r="J183" s="34">
        <f>H183*I183</f>
        <v>0</v>
      </c>
      <c r="K183"/>
      <c r="M183" s="35"/>
    </row>
    <row r="184" spans="2:13" ht="15.75" customHeight="1">
      <c r="B184" s="36" t="s">
        <v>97</v>
      </c>
      <c r="C184" s="36"/>
      <c r="D184" s="36"/>
      <c r="E184" s="47" t="s">
        <v>25</v>
      </c>
      <c r="F184" s="38" t="s">
        <v>15</v>
      </c>
      <c r="G184" s="39" t="s">
        <v>98</v>
      </c>
      <c r="H184" s="24">
        <f>M184*(1-$K$1)</f>
        <v>979.0000000000001</v>
      </c>
      <c r="I184" s="39"/>
      <c r="J184" s="23">
        <f>H184*I184</f>
        <v>0</v>
      </c>
      <c r="K184"/>
      <c r="M184" s="35">
        <v>890</v>
      </c>
    </row>
    <row r="185" spans="2:13" ht="15.75" customHeight="1">
      <c r="B185" s="36"/>
      <c r="C185" s="36"/>
      <c r="D185" s="36"/>
      <c r="E185" s="47"/>
      <c r="F185" s="38" t="s">
        <v>17</v>
      </c>
      <c r="G185" s="39" t="s">
        <v>99</v>
      </c>
      <c r="H185" s="24">
        <f>M185*(1-$K$1)</f>
        <v>979.0000000000001</v>
      </c>
      <c r="I185" s="39"/>
      <c r="J185" s="23">
        <f>H185*I185</f>
        <v>0</v>
      </c>
      <c r="K185"/>
      <c r="M185" s="35">
        <v>890</v>
      </c>
    </row>
    <row r="186" spans="2:13" ht="15.75" customHeight="1">
      <c r="B186" s="40" t="str">
        <f>HYPERLINK("http://dobrinya.tiu.ru/p21966202-bandazh-pahovyj-gpp.html","посмотреть на сайте")</f>
        <v>посмотреть на сайте</v>
      </c>
      <c r="C186" s="40"/>
      <c r="D186" s="40"/>
      <c r="E186" s="47"/>
      <c r="F186" s="38" t="s">
        <v>19</v>
      </c>
      <c r="G186" s="39" t="s">
        <v>100</v>
      </c>
      <c r="H186" s="24">
        <f>M186*(1-$K$1)</f>
        <v>979.0000000000001</v>
      </c>
      <c r="I186" s="39"/>
      <c r="J186" s="23">
        <f>H186*I186</f>
        <v>0</v>
      </c>
      <c r="K186"/>
      <c r="M186" s="35">
        <v>890</v>
      </c>
    </row>
    <row r="187" spans="2:13" ht="15.75" customHeight="1">
      <c r="B187" s="41"/>
      <c r="C187" s="42"/>
      <c r="D187" s="42"/>
      <c r="E187" s="47"/>
      <c r="F187" s="38" t="s">
        <v>21</v>
      </c>
      <c r="G187" s="39" t="s">
        <v>101</v>
      </c>
      <c r="H187" s="24">
        <f>M187*(1-$K$1)</f>
        <v>979.0000000000001</v>
      </c>
      <c r="I187" s="39"/>
      <c r="J187" s="23">
        <f>H187*I187</f>
        <v>0</v>
      </c>
      <c r="K187"/>
      <c r="M187" s="35">
        <v>890</v>
      </c>
    </row>
    <row r="188" spans="2:13" ht="15.75" customHeight="1">
      <c r="B188" s="41"/>
      <c r="C188" s="42"/>
      <c r="D188" s="42"/>
      <c r="E188" s="47"/>
      <c r="F188" s="43" t="s">
        <v>23</v>
      </c>
      <c r="G188" s="37" t="s">
        <v>102</v>
      </c>
      <c r="H188" s="44">
        <f>M188*(1-$K$1)</f>
        <v>979.0000000000001</v>
      </c>
      <c r="I188" s="37"/>
      <c r="J188" s="23">
        <f>H188*I188</f>
        <v>0</v>
      </c>
      <c r="K188"/>
      <c r="M188" s="35">
        <v>890</v>
      </c>
    </row>
    <row r="189" spans="2:13" ht="70.5" customHeight="1">
      <c r="B189" s="45"/>
      <c r="C189" s="46"/>
      <c r="D189" s="46"/>
      <c r="E189" s="47"/>
      <c r="F189" s="43"/>
      <c r="G189" s="43"/>
      <c r="H189" s="43"/>
      <c r="I189" s="43"/>
      <c r="J189" s="23">
        <f>H189*I189</f>
        <v>0</v>
      </c>
      <c r="K189"/>
      <c r="M189" s="35"/>
    </row>
    <row r="190" spans="2:13" ht="15.75" customHeight="1">
      <c r="B190" s="34" t="s">
        <v>96</v>
      </c>
      <c r="C190" s="34"/>
      <c r="D190" s="34"/>
      <c r="E190" s="34"/>
      <c r="F190" s="34"/>
      <c r="G190" s="34"/>
      <c r="H190" s="34"/>
      <c r="I190" s="34"/>
      <c r="J190" s="34">
        <f>H190*I190</f>
        <v>0</v>
      </c>
      <c r="K190"/>
      <c r="M190" s="35"/>
    </row>
    <row r="191" spans="2:13" ht="15.75" customHeight="1">
      <c r="B191" s="36" t="s">
        <v>103</v>
      </c>
      <c r="C191" s="36"/>
      <c r="D191" s="36"/>
      <c r="E191"/>
      <c r="F191" s="38" t="s">
        <v>104</v>
      </c>
      <c r="G191" s="39" t="s">
        <v>105</v>
      </c>
      <c r="H191" s="24">
        <f>M191*(1-$K$1)</f>
        <v>1144</v>
      </c>
      <c r="I191" s="39"/>
      <c r="J191" s="23">
        <f>H191*I191</f>
        <v>0</v>
      </c>
      <c r="K191"/>
      <c r="M191" s="35">
        <v>1040</v>
      </c>
    </row>
    <row r="192" spans="2:13" ht="15.75" customHeight="1">
      <c r="B192" s="36"/>
      <c r="C192" s="36"/>
      <c r="D192" s="36"/>
      <c r="E192"/>
      <c r="F192" s="38" t="s">
        <v>66</v>
      </c>
      <c r="G192" s="39" t="s">
        <v>78</v>
      </c>
      <c r="H192" s="24">
        <f>M192*(1-$K$1)</f>
        <v>1144</v>
      </c>
      <c r="I192" s="39"/>
      <c r="J192" s="23">
        <f>H192*I192</f>
        <v>0</v>
      </c>
      <c r="K192"/>
      <c r="M192" s="35">
        <v>1040</v>
      </c>
    </row>
    <row r="193" spans="2:13" ht="15.75" customHeight="1">
      <c r="B193" s="40" t="str">
        <f>HYPERLINK("http://dobrinya.tiu.ru/p27883473-bandazh-protivogryzhevoj-pahovyj.html","посмотреть на сайте")</f>
        <v>посмотреть на сайте</v>
      </c>
      <c r="C193" s="40"/>
      <c r="D193" s="40"/>
      <c r="E193"/>
      <c r="F193" s="38" t="s">
        <v>15</v>
      </c>
      <c r="G193" s="39" t="s">
        <v>106</v>
      </c>
      <c r="H193" s="24">
        <f>M193*(1-$K$1)</f>
        <v>1144</v>
      </c>
      <c r="I193" s="39"/>
      <c r="J193" s="23">
        <f>H193*I193</f>
        <v>0</v>
      </c>
      <c r="K193"/>
      <c r="M193" s="35">
        <v>1040</v>
      </c>
    </row>
    <row r="194" spans="2:13" ht="15.75" customHeight="1">
      <c r="B194" s="41"/>
      <c r="C194" s="42"/>
      <c r="D194" s="42"/>
      <c r="E194"/>
      <c r="F194" s="38" t="s">
        <v>17</v>
      </c>
      <c r="G194" s="39" t="s">
        <v>107</v>
      </c>
      <c r="H194" s="24">
        <f>M194*(1-$K$1)</f>
        <v>1144</v>
      </c>
      <c r="I194" s="39"/>
      <c r="J194" s="23">
        <f>H194*I194</f>
        <v>0</v>
      </c>
      <c r="K194"/>
      <c r="M194" s="35">
        <v>1040</v>
      </c>
    </row>
    <row r="195" spans="2:13" ht="15.75" customHeight="1">
      <c r="B195" s="41"/>
      <c r="C195" s="42"/>
      <c r="D195" s="42"/>
      <c r="E195"/>
      <c r="F195" s="38" t="s">
        <v>19</v>
      </c>
      <c r="G195" s="39" t="s">
        <v>108</v>
      </c>
      <c r="H195" s="24">
        <f>M195*(1-$K$1)</f>
        <v>1144</v>
      </c>
      <c r="I195" s="39"/>
      <c r="J195" s="23">
        <f>H195*I195</f>
        <v>0</v>
      </c>
      <c r="K195"/>
      <c r="M195" s="35">
        <v>1040</v>
      </c>
    </row>
    <row r="196" spans="2:13" ht="15.75" customHeight="1">
      <c r="B196" s="41"/>
      <c r="C196" s="42"/>
      <c r="D196" s="42"/>
      <c r="E196"/>
      <c r="F196" s="38" t="s">
        <v>21</v>
      </c>
      <c r="G196" s="39" t="s">
        <v>109</v>
      </c>
      <c r="H196" s="24">
        <f>M196*(1-$K$1)</f>
        <v>1144</v>
      </c>
      <c r="I196" s="39"/>
      <c r="J196" s="23">
        <f>H196*I196</f>
        <v>0</v>
      </c>
      <c r="K196"/>
      <c r="M196" s="35">
        <v>1040</v>
      </c>
    </row>
    <row r="197" spans="2:13" ht="15.75" customHeight="1">
      <c r="B197" s="41"/>
      <c r="C197" s="42"/>
      <c r="D197" s="42"/>
      <c r="E197"/>
      <c r="F197" s="38" t="s">
        <v>23</v>
      </c>
      <c r="G197" s="39" t="s">
        <v>84</v>
      </c>
      <c r="H197" s="24">
        <f>M197*(1-$K$1)</f>
        <v>1144</v>
      </c>
      <c r="I197" s="39"/>
      <c r="J197" s="23">
        <f>H197*I197</f>
        <v>0</v>
      </c>
      <c r="K197"/>
      <c r="M197" s="35">
        <v>1040</v>
      </c>
    </row>
    <row r="198" spans="2:13" ht="15.75" customHeight="1">
      <c r="B198" s="41"/>
      <c r="C198" s="42"/>
      <c r="D198" s="42"/>
      <c r="E198"/>
      <c r="F198" s="38" t="s">
        <v>104</v>
      </c>
      <c r="G198" s="39" t="s">
        <v>105</v>
      </c>
      <c r="H198" s="24">
        <f>M198*(1-$K$1)</f>
        <v>1144</v>
      </c>
      <c r="I198" s="39"/>
      <c r="J198" s="23">
        <f>H198*I198</f>
        <v>0</v>
      </c>
      <c r="K198"/>
      <c r="M198" s="35">
        <v>1040</v>
      </c>
    </row>
    <row r="199" spans="2:13" ht="15.75" customHeight="1">
      <c r="B199" s="41"/>
      <c r="C199" s="42"/>
      <c r="D199" s="42"/>
      <c r="E199"/>
      <c r="F199" s="38" t="s">
        <v>66</v>
      </c>
      <c r="G199" s="39" t="s">
        <v>78</v>
      </c>
      <c r="H199" s="24">
        <f>M199*(1-$K$1)</f>
        <v>1144</v>
      </c>
      <c r="I199" s="39"/>
      <c r="J199" s="23">
        <f>H199*I199</f>
        <v>0</v>
      </c>
      <c r="K199"/>
      <c r="M199" s="35">
        <v>1040</v>
      </c>
    </row>
    <row r="200" spans="2:13" ht="15.75" customHeight="1">
      <c r="B200" s="41"/>
      <c r="C200" s="42"/>
      <c r="D200" s="42"/>
      <c r="E200"/>
      <c r="F200" s="38" t="s">
        <v>15</v>
      </c>
      <c r="G200" s="39" t="s">
        <v>106</v>
      </c>
      <c r="H200" s="24">
        <f>M200*(1-$K$1)</f>
        <v>1144</v>
      </c>
      <c r="I200" s="39"/>
      <c r="J200" s="23">
        <f>H200*I200</f>
        <v>0</v>
      </c>
      <c r="K200"/>
      <c r="M200" s="35">
        <v>1040</v>
      </c>
    </row>
    <row r="201" spans="2:13" ht="15.75" customHeight="1">
      <c r="B201" s="41"/>
      <c r="C201" s="42"/>
      <c r="D201" s="42"/>
      <c r="E201"/>
      <c r="F201" s="38" t="s">
        <v>17</v>
      </c>
      <c r="G201" s="39" t="s">
        <v>107</v>
      </c>
      <c r="H201" s="24">
        <f>M201*(1-$K$1)</f>
        <v>1144</v>
      </c>
      <c r="I201" s="39"/>
      <c r="J201" s="23">
        <f>H201*I201</f>
        <v>0</v>
      </c>
      <c r="K201"/>
      <c r="M201" s="35">
        <v>1040</v>
      </c>
    </row>
    <row r="202" spans="2:13" ht="15.75" customHeight="1">
      <c r="B202" s="41"/>
      <c r="C202" s="42"/>
      <c r="D202" s="42"/>
      <c r="E202"/>
      <c r="F202" s="38" t="s">
        <v>19</v>
      </c>
      <c r="G202" s="39" t="s">
        <v>108</v>
      </c>
      <c r="H202" s="24">
        <f>M202*(1-$K$1)</f>
        <v>1144</v>
      </c>
      <c r="I202" s="39"/>
      <c r="J202" s="23">
        <f>H202*I202</f>
        <v>0</v>
      </c>
      <c r="K202"/>
      <c r="M202" s="35">
        <v>1040</v>
      </c>
    </row>
    <row r="203" spans="2:13" ht="15.75" customHeight="1">
      <c r="B203" s="41"/>
      <c r="C203" s="42"/>
      <c r="D203" s="42"/>
      <c r="E203"/>
      <c r="F203" s="38" t="s">
        <v>21</v>
      </c>
      <c r="G203" s="39" t="s">
        <v>109</v>
      </c>
      <c r="H203" s="24">
        <f>M203*(1-$K$1)</f>
        <v>1144</v>
      </c>
      <c r="I203" s="39"/>
      <c r="J203" s="23">
        <f>H203*I203</f>
        <v>0</v>
      </c>
      <c r="K203"/>
      <c r="M203" s="35">
        <v>1040</v>
      </c>
    </row>
    <row r="204" spans="2:13" ht="15.75" customHeight="1">
      <c r="B204" s="45"/>
      <c r="C204" s="46"/>
      <c r="D204" s="46"/>
      <c r="E204" s="51"/>
      <c r="F204" s="38" t="s">
        <v>23</v>
      </c>
      <c r="G204" s="39" t="s">
        <v>84</v>
      </c>
      <c r="H204" s="24">
        <f>M204*(1-$K$1)</f>
        <v>1144</v>
      </c>
      <c r="I204" s="39"/>
      <c r="J204" s="23">
        <f>H204*I204</f>
        <v>0</v>
      </c>
      <c r="K204"/>
      <c r="M204" s="35">
        <v>1040</v>
      </c>
    </row>
    <row r="205" spans="2:13" ht="15.75" customHeight="1">
      <c r="B205" s="1" t="s">
        <v>110</v>
      </c>
      <c r="C205" s="1"/>
      <c r="D205" s="1"/>
      <c r="E205" s="1"/>
      <c r="F205" s="1"/>
      <c r="G205" s="1"/>
      <c r="H205" s="1"/>
      <c r="I205" s="1"/>
      <c r="J205" s="1"/>
      <c r="K205"/>
      <c r="M205" s="52"/>
    </row>
    <row r="206" spans="2:13" ht="15.75" customHeight="1">
      <c r="B206" s="34" t="s">
        <v>111</v>
      </c>
      <c r="C206" s="34"/>
      <c r="D206" s="34"/>
      <c r="E206" s="34"/>
      <c r="F206" s="34"/>
      <c r="G206" s="34"/>
      <c r="H206" s="34"/>
      <c r="I206" s="34"/>
      <c r="J206" s="34"/>
      <c r="K206"/>
      <c r="M206" s="35"/>
    </row>
    <row r="207" spans="2:13" ht="15.75" customHeight="1">
      <c r="B207" s="36" t="s">
        <v>112</v>
      </c>
      <c r="C207" s="36"/>
      <c r="D207" s="36"/>
      <c r="E207" s="53"/>
      <c r="F207" s="43" t="s">
        <v>113</v>
      </c>
      <c r="G207" s="53"/>
      <c r="H207" s="54">
        <f>M207*(1-$K$1)</f>
        <v>1494.9</v>
      </c>
      <c r="I207" s="37"/>
      <c r="J207" s="37">
        <f>H207*I207</f>
        <v>0</v>
      </c>
      <c r="K207"/>
      <c r="M207" s="35">
        <v>1359</v>
      </c>
    </row>
    <row r="208" spans="2:13" ht="15.75" customHeight="1">
      <c r="B208" s="36"/>
      <c r="C208" s="36"/>
      <c r="D208" s="36"/>
      <c r="E208" s="53"/>
      <c r="F208" s="53"/>
      <c r="G208" s="53"/>
      <c r="H208" s="53"/>
      <c r="I208" s="53"/>
      <c r="J208" s="53"/>
      <c r="K208"/>
      <c r="M208" s="35"/>
    </row>
    <row r="209" spans="2:13" ht="15.75" customHeight="1">
      <c r="B209" s="40" t="str">
        <f>HYPERLINK("http://dobrinya.tiu.ru/p28016437-podushka-ortopedicheskaya-effektom.html","посмотреть на сайте")</f>
        <v>посмотреть на сайте</v>
      </c>
      <c r="C209" s="40"/>
      <c r="D209" s="40"/>
      <c r="E209" s="53"/>
      <c r="F209" s="53"/>
      <c r="G209" s="53"/>
      <c r="H209" s="53"/>
      <c r="I209" s="53"/>
      <c r="J209" s="53"/>
      <c r="K209"/>
      <c r="M209" s="35"/>
    </row>
    <row r="210" spans="2:13" ht="15.75" customHeight="1">
      <c r="B210" s="41"/>
      <c r="C210" s="42"/>
      <c r="D210" s="42"/>
      <c r="E210" s="53"/>
      <c r="F210" s="53"/>
      <c r="G210" s="53"/>
      <c r="H210" s="53"/>
      <c r="I210" s="53"/>
      <c r="J210" s="53"/>
      <c r="K210"/>
      <c r="M210" s="35"/>
    </row>
    <row r="211" spans="2:13" ht="15.75" customHeight="1">
      <c r="B211" s="41"/>
      <c r="C211" s="42"/>
      <c r="D211" s="42"/>
      <c r="E211" s="53"/>
      <c r="F211" s="53"/>
      <c r="G211" s="53"/>
      <c r="H211" s="53"/>
      <c r="I211" s="53"/>
      <c r="J211" s="53"/>
      <c r="K211"/>
      <c r="M211" s="35"/>
    </row>
    <row r="212" spans="2:13" ht="60" customHeight="1">
      <c r="B212" s="45"/>
      <c r="C212" s="46"/>
      <c r="D212" s="46"/>
      <c r="E212" s="53"/>
      <c r="F212" s="53"/>
      <c r="G212" s="53"/>
      <c r="H212" s="53"/>
      <c r="I212" s="53"/>
      <c r="J212" s="53"/>
      <c r="K212"/>
      <c r="M212" s="35"/>
    </row>
    <row r="213" spans="2:13" ht="15.75" customHeight="1">
      <c r="B213" s="34" t="s">
        <v>111</v>
      </c>
      <c r="C213" s="34"/>
      <c r="D213" s="34"/>
      <c r="E213" s="34"/>
      <c r="F213" s="34"/>
      <c r="G213" s="34"/>
      <c r="H213" s="34"/>
      <c r="I213" s="34"/>
      <c r="J213" s="34"/>
      <c r="K213"/>
      <c r="M213" s="35"/>
    </row>
    <row r="214" spans="2:13" ht="15.75" customHeight="1">
      <c r="B214" s="36" t="s">
        <v>114</v>
      </c>
      <c r="C214" s="36"/>
      <c r="D214" s="36"/>
      <c r="E214" s="53"/>
      <c r="F214" s="43" t="s">
        <v>115</v>
      </c>
      <c r="G214" s="53"/>
      <c r="H214" s="54">
        <f>M214*(1-$K$1)</f>
        <v>1892.0000000000002</v>
      </c>
      <c r="I214" s="37"/>
      <c r="J214" s="37">
        <f>H214*I214</f>
        <v>0</v>
      </c>
      <c r="K214"/>
      <c r="M214" s="35">
        <v>1720</v>
      </c>
    </row>
    <row r="215" spans="2:13" ht="15.75" customHeight="1">
      <c r="B215" s="36"/>
      <c r="C215" s="36"/>
      <c r="D215" s="36"/>
      <c r="E215" s="53"/>
      <c r="F215" s="53"/>
      <c r="G215" s="53"/>
      <c r="H215" s="54"/>
      <c r="I215" s="37"/>
      <c r="J215" s="37"/>
      <c r="K215"/>
      <c r="M215" s="35"/>
    </row>
    <row r="216" spans="2:13" ht="15.75" customHeight="1">
      <c r="B216" s="40" t="str">
        <f>HYPERLINK("http://dobrinya.tiu.ru/p28024231-podushka-ortopedicheskaya-dvumya.html","посмотреть на сайте")</f>
        <v>посмотреть на сайте</v>
      </c>
      <c r="C216" s="40"/>
      <c r="D216" s="40"/>
      <c r="E216" s="53"/>
      <c r="F216" s="53"/>
      <c r="G216" s="53"/>
      <c r="H216" s="54"/>
      <c r="I216" s="37"/>
      <c r="J216" s="37"/>
      <c r="K216"/>
      <c r="M216" s="35"/>
    </row>
    <row r="217" spans="2:13" ht="15.75" customHeight="1">
      <c r="B217" s="41"/>
      <c r="C217" s="42"/>
      <c r="D217" s="42"/>
      <c r="E217" s="53"/>
      <c r="F217" s="53"/>
      <c r="G217" s="53"/>
      <c r="H217" s="54"/>
      <c r="I217" s="37"/>
      <c r="J217" s="37"/>
      <c r="K217"/>
      <c r="M217" s="35"/>
    </row>
    <row r="218" spans="2:13" ht="15.75" customHeight="1">
      <c r="B218" s="41"/>
      <c r="C218" s="42"/>
      <c r="D218" s="42"/>
      <c r="E218" s="53"/>
      <c r="F218" s="53"/>
      <c r="G218" s="53"/>
      <c r="H218" s="54"/>
      <c r="I218" s="37"/>
      <c r="J218" s="37"/>
      <c r="K218"/>
      <c r="M218" s="35"/>
    </row>
    <row r="219" spans="2:13" ht="63" customHeight="1">
      <c r="B219" s="45"/>
      <c r="C219" s="46"/>
      <c r="D219" s="46"/>
      <c r="E219" s="53"/>
      <c r="F219" s="53"/>
      <c r="G219" s="53"/>
      <c r="H219" s="54"/>
      <c r="I219" s="37"/>
      <c r="J219" s="37"/>
      <c r="K219"/>
      <c r="M219" s="35"/>
    </row>
    <row r="220" spans="2:13" ht="15.75" customHeight="1">
      <c r="B220" s="34" t="s">
        <v>116</v>
      </c>
      <c r="C220" s="34"/>
      <c r="D220" s="34"/>
      <c r="E220" s="34"/>
      <c r="F220" s="34"/>
      <c r="G220" s="34"/>
      <c r="H220" s="34"/>
      <c r="I220" s="34"/>
      <c r="J220" s="34"/>
      <c r="K220"/>
      <c r="M220" s="35"/>
    </row>
    <row r="221" spans="2:13" ht="15.75" customHeight="1">
      <c r="B221" s="36" t="s">
        <v>117</v>
      </c>
      <c r="C221" s="36"/>
      <c r="D221" s="36"/>
      <c r="E221" s="53"/>
      <c r="F221" s="43" t="s">
        <v>118</v>
      </c>
      <c r="G221" s="53"/>
      <c r="H221" s="54">
        <f>M221*(1-$K$1)</f>
        <v>1672.0000000000002</v>
      </c>
      <c r="I221" s="37"/>
      <c r="J221" s="37">
        <f>H221*I221</f>
        <v>0</v>
      </c>
      <c r="K221"/>
      <c r="M221" s="35">
        <v>1520</v>
      </c>
    </row>
    <row r="222" spans="2:13" ht="15.75" customHeight="1">
      <c r="B222" s="36"/>
      <c r="C222" s="36"/>
      <c r="D222" s="36"/>
      <c r="E222" s="53"/>
      <c r="F222" s="53"/>
      <c r="G222" s="53"/>
      <c r="H222" s="54"/>
      <c r="I222" s="37"/>
      <c r="J222" s="37"/>
      <c r="K222"/>
      <c r="M222" s="35"/>
    </row>
    <row r="223" spans="2:13" ht="15.75" customHeight="1">
      <c r="B223" s="40" t="str">
        <f>HYPERLINK("http://dobrinya.tiu.ru/p9376787-ortopedicheskaya-podushka-podushka.html","посмотреть на сайте")</f>
        <v>посмотреть на сайте</v>
      </c>
      <c r="C223" s="40"/>
      <c r="D223" s="40"/>
      <c r="E223" s="53"/>
      <c r="F223" s="53"/>
      <c r="G223" s="53"/>
      <c r="H223" s="54"/>
      <c r="I223" s="37"/>
      <c r="J223" s="37"/>
      <c r="K223"/>
      <c r="M223" s="35"/>
    </row>
    <row r="224" spans="2:13" ht="15.75" customHeight="1">
      <c r="B224" s="41"/>
      <c r="C224" s="42"/>
      <c r="D224" s="42"/>
      <c r="E224" s="53"/>
      <c r="F224" s="53"/>
      <c r="G224" s="53"/>
      <c r="H224" s="54"/>
      <c r="I224" s="37"/>
      <c r="J224" s="37"/>
      <c r="K224"/>
      <c r="M224" s="35"/>
    </row>
    <row r="225" spans="2:13" ht="15.75" customHeight="1">
      <c r="B225" s="41"/>
      <c r="C225" s="42"/>
      <c r="D225" s="42"/>
      <c r="E225" s="53"/>
      <c r="F225" s="53"/>
      <c r="G225" s="53"/>
      <c r="H225" s="54"/>
      <c r="I225" s="37"/>
      <c r="J225" s="37"/>
      <c r="K225"/>
      <c r="M225" s="35"/>
    </row>
    <row r="226" spans="2:13" ht="63" customHeight="1">
      <c r="B226" s="45"/>
      <c r="C226" s="46"/>
      <c r="D226" s="46"/>
      <c r="E226" s="53"/>
      <c r="F226" s="53"/>
      <c r="G226" s="53"/>
      <c r="H226" s="54"/>
      <c r="I226" s="37"/>
      <c r="J226" s="37"/>
      <c r="K226"/>
      <c r="M226" s="35"/>
    </row>
    <row r="227" spans="2:13" ht="15.75" customHeight="1">
      <c r="B227" s="34" t="s">
        <v>116</v>
      </c>
      <c r="C227" s="34"/>
      <c r="D227" s="34"/>
      <c r="E227" s="34"/>
      <c r="F227" s="34"/>
      <c r="G227" s="34"/>
      <c r="H227" s="34"/>
      <c r="I227" s="34"/>
      <c r="J227" s="34"/>
      <c r="K227"/>
      <c r="M227" s="35"/>
    </row>
    <row r="228" spans="2:13" ht="15.75" customHeight="1">
      <c r="B228" s="36" t="s">
        <v>119</v>
      </c>
      <c r="C228" s="36"/>
      <c r="D228" s="36"/>
      <c r="E228" s="53"/>
      <c r="F228" s="43" t="s">
        <v>120</v>
      </c>
      <c r="G228" s="53"/>
      <c r="H228" s="54">
        <f>M228*(1-$K$1)</f>
        <v>1925.0000000000002</v>
      </c>
      <c r="I228" s="37"/>
      <c r="J228" s="37">
        <f>H228*I228</f>
        <v>0</v>
      </c>
      <c r="K228"/>
      <c r="M228" s="35">
        <v>1750</v>
      </c>
    </row>
    <row r="229" spans="2:13" ht="15.75" customHeight="1">
      <c r="B229" s="36"/>
      <c r="C229" s="36"/>
      <c r="D229" s="36"/>
      <c r="E229" s="53"/>
      <c r="F229" s="53"/>
      <c r="G229" s="53"/>
      <c r="H229" s="54"/>
      <c r="I229" s="37"/>
      <c r="J229" s="37"/>
      <c r="K229"/>
      <c r="M229" s="35"/>
    </row>
    <row r="230" spans="2:13" ht="15.75" customHeight="1">
      <c r="B230" s="40" t="str">
        <f>HYPERLINK("http://dobrinya.tiu.ru/p9376116-ortopedicheskaya-podushka-lum.html","посмотреть на сайте")</f>
        <v>посмотреть на сайте</v>
      </c>
      <c r="C230" s="40"/>
      <c r="D230" s="40"/>
      <c r="E230" s="53"/>
      <c r="F230" s="53"/>
      <c r="G230" s="53"/>
      <c r="H230" s="54"/>
      <c r="I230" s="37"/>
      <c r="J230" s="37"/>
      <c r="K230"/>
      <c r="M230" s="35"/>
    </row>
    <row r="231" spans="2:13" ht="15.75" customHeight="1">
      <c r="B231" s="41"/>
      <c r="C231" s="42"/>
      <c r="D231" s="42"/>
      <c r="E231" s="53"/>
      <c r="F231" s="53"/>
      <c r="G231" s="53"/>
      <c r="H231" s="54"/>
      <c r="I231" s="37"/>
      <c r="J231" s="37"/>
      <c r="K231"/>
      <c r="M231" s="35"/>
    </row>
    <row r="232" spans="2:13" ht="15.75" customHeight="1">
      <c r="B232" s="41"/>
      <c r="C232" s="42"/>
      <c r="D232" s="42"/>
      <c r="E232" s="53"/>
      <c r="F232" s="53"/>
      <c r="G232" s="53"/>
      <c r="H232" s="54"/>
      <c r="I232" s="37"/>
      <c r="J232" s="37"/>
      <c r="K232"/>
      <c r="M232" s="35"/>
    </row>
    <row r="233" spans="2:13" ht="46.5" customHeight="1">
      <c r="B233" s="45"/>
      <c r="C233" s="46"/>
      <c r="D233" s="46"/>
      <c r="E233" s="53"/>
      <c r="F233" s="53"/>
      <c r="G233" s="53"/>
      <c r="H233" s="54"/>
      <c r="I233" s="37"/>
      <c r="J233" s="37"/>
      <c r="K233"/>
      <c r="M233" s="35"/>
    </row>
    <row r="234" spans="2:13" ht="15.75" customHeight="1">
      <c r="B234" s="34" t="s">
        <v>121</v>
      </c>
      <c r="C234" s="34"/>
      <c r="D234" s="34"/>
      <c r="E234" s="34"/>
      <c r="F234" s="34"/>
      <c r="G234" s="34"/>
      <c r="H234" s="34"/>
      <c r="I234" s="34"/>
      <c r="J234" s="34"/>
      <c r="K234"/>
      <c r="M234" s="35"/>
    </row>
    <row r="235" spans="2:13" ht="15.75" customHeight="1">
      <c r="B235" s="36" t="s">
        <v>122</v>
      </c>
      <c r="C235" s="36"/>
      <c r="D235" s="36"/>
      <c r="E235" s="53"/>
      <c r="F235" s="43" t="s">
        <v>123</v>
      </c>
      <c r="G235" s="53"/>
      <c r="H235" s="54">
        <f>M235*(1-$K$1)</f>
        <v>643.5</v>
      </c>
      <c r="I235" s="37"/>
      <c r="J235" s="37">
        <f>H235*I235</f>
        <v>0</v>
      </c>
      <c r="K235"/>
      <c r="M235" s="35">
        <v>585</v>
      </c>
    </row>
    <row r="236" spans="2:13" ht="15.75" customHeight="1">
      <c r="B236" s="36"/>
      <c r="C236" s="36"/>
      <c r="D236" s="36"/>
      <c r="E236" s="53"/>
      <c r="F236" s="53"/>
      <c r="G236" s="53"/>
      <c r="H236" s="54"/>
      <c r="I236" s="37"/>
      <c r="J236" s="37"/>
      <c r="K236"/>
      <c r="M236" s="35"/>
    </row>
    <row r="237" spans="2:13" ht="15.75" customHeight="1">
      <c r="B237" s="40" t="str">
        <f>HYPERLINK("http://dobrinya.tiu.ru/p9376715-ortopedicheskaya-podushka-dlya.html","посмотреть на сайте")</f>
        <v>посмотреть на сайте</v>
      </c>
      <c r="C237" s="40"/>
      <c r="D237" s="40"/>
      <c r="E237" s="53"/>
      <c r="F237" s="53"/>
      <c r="G237" s="53"/>
      <c r="H237" s="54"/>
      <c r="I237" s="37"/>
      <c r="J237" s="37"/>
      <c r="K237"/>
      <c r="M237" s="35"/>
    </row>
    <row r="238" spans="2:13" ht="15.75" customHeight="1">
      <c r="B238" s="41"/>
      <c r="C238" s="42"/>
      <c r="D238" s="42"/>
      <c r="E238" s="53"/>
      <c r="F238" s="53"/>
      <c r="G238" s="53"/>
      <c r="H238" s="54"/>
      <c r="I238" s="37"/>
      <c r="J238" s="37"/>
      <c r="K238"/>
      <c r="M238" s="35"/>
    </row>
    <row r="239" spans="2:13" ht="15.75" customHeight="1">
      <c r="B239" s="41"/>
      <c r="C239" s="42"/>
      <c r="D239" s="42"/>
      <c r="E239" s="53"/>
      <c r="F239" s="53"/>
      <c r="G239" s="53"/>
      <c r="H239" s="54"/>
      <c r="I239" s="37"/>
      <c r="J239" s="37"/>
      <c r="K239"/>
      <c r="M239" s="35"/>
    </row>
    <row r="240" spans="2:13" ht="55.5" customHeight="1">
      <c r="B240" s="45"/>
      <c r="C240" s="46"/>
      <c r="D240" s="46"/>
      <c r="E240" s="53"/>
      <c r="F240" s="53"/>
      <c r="G240" s="53"/>
      <c r="H240" s="54"/>
      <c r="I240" s="37"/>
      <c r="J240" s="37"/>
      <c r="K240"/>
      <c r="M240" s="35"/>
    </row>
    <row r="241" spans="2:13" ht="15.75" customHeight="1">
      <c r="B241" s="34" t="s">
        <v>124</v>
      </c>
      <c r="C241" s="34"/>
      <c r="D241" s="34"/>
      <c r="E241" s="34"/>
      <c r="F241" s="34"/>
      <c r="G241" s="34"/>
      <c r="H241" s="34"/>
      <c r="I241" s="34"/>
      <c r="J241" s="34"/>
      <c r="K241"/>
      <c r="M241" s="35"/>
    </row>
    <row r="242" spans="2:13" ht="15.75" customHeight="1">
      <c r="B242" s="36" t="s">
        <v>125</v>
      </c>
      <c r="C242" s="36"/>
      <c r="D242" s="36"/>
      <c r="E242" s="53"/>
      <c r="F242" s="43" t="s">
        <v>126</v>
      </c>
      <c r="G242" s="53"/>
      <c r="H242" s="54">
        <f>M242*(1-$K$1)</f>
        <v>1677.5000000000002</v>
      </c>
      <c r="I242" s="37"/>
      <c r="J242" s="37">
        <f>H242*I242</f>
        <v>0</v>
      </c>
      <c r="K242"/>
      <c r="M242" s="35">
        <v>1525</v>
      </c>
    </row>
    <row r="243" spans="2:13" ht="15.75" customHeight="1">
      <c r="B243" s="36"/>
      <c r="C243" s="36"/>
      <c r="D243" s="36"/>
      <c r="E243" s="53"/>
      <c r="F243" s="53"/>
      <c r="G243" s="53"/>
      <c r="H243" s="54"/>
      <c r="I243" s="37"/>
      <c r="J243" s="37"/>
      <c r="K243"/>
      <c r="M243" s="35"/>
    </row>
    <row r="244" spans="2:13" ht="15.75" customHeight="1">
      <c r="B244" s="40" t="str">
        <f>HYPERLINK("http://dobrinya.tiu.ru/p15098381-podushka-koltso-dlya.html","посмотреть на сайте")</f>
        <v>посмотреть на сайте</v>
      </c>
      <c r="C244" s="40"/>
      <c r="D244" s="40"/>
      <c r="E244" s="53"/>
      <c r="F244" s="53"/>
      <c r="G244" s="53"/>
      <c r="H244" s="54"/>
      <c r="I244" s="37"/>
      <c r="J244" s="37"/>
      <c r="K244"/>
      <c r="M244" s="35"/>
    </row>
    <row r="245" spans="2:13" ht="15.75" customHeight="1">
      <c r="B245" s="41"/>
      <c r="C245" s="42"/>
      <c r="D245" s="42"/>
      <c r="E245" s="53"/>
      <c r="F245" s="53"/>
      <c r="G245" s="53"/>
      <c r="H245" s="54"/>
      <c r="I245" s="37"/>
      <c r="J245" s="37"/>
      <c r="K245"/>
      <c r="M245" s="35"/>
    </row>
    <row r="246" spans="2:13" ht="15.75" customHeight="1">
      <c r="B246" s="41"/>
      <c r="C246" s="42"/>
      <c r="D246" s="42"/>
      <c r="E246" s="53"/>
      <c r="F246" s="53"/>
      <c r="G246" s="53"/>
      <c r="H246" s="54"/>
      <c r="I246" s="37"/>
      <c r="J246" s="37"/>
      <c r="K246"/>
      <c r="M246" s="35"/>
    </row>
    <row r="247" spans="2:13" ht="52.5" customHeight="1">
      <c r="B247" s="45"/>
      <c r="C247" s="46"/>
      <c r="D247" s="46"/>
      <c r="E247" s="53"/>
      <c r="F247" s="53"/>
      <c r="G247" s="53"/>
      <c r="H247" s="54"/>
      <c r="I247" s="37"/>
      <c r="J247" s="37"/>
      <c r="K247"/>
      <c r="M247" s="35"/>
    </row>
    <row r="248" spans="2:13" ht="15.75" customHeight="1">
      <c r="B248" s="34" t="s">
        <v>127</v>
      </c>
      <c r="C248" s="34"/>
      <c r="D248" s="34"/>
      <c r="E248" s="34"/>
      <c r="F248" s="34"/>
      <c r="G248" s="34"/>
      <c r="H248" s="34"/>
      <c r="I248" s="34"/>
      <c r="J248" s="34"/>
      <c r="K248"/>
      <c r="M248" s="35"/>
    </row>
    <row r="249" spans="2:13" ht="15.75" customHeight="1">
      <c r="B249" s="36" t="s">
        <v>128</v>
      </c>
      <c r="C249" s="36"/>
      <c r="D249" s="36"/>
      <c r="E249" s="53"/>
      <c r="F249" s="43" t="s">
        <v>129</v>
      </c>
      <c r="G249" s="53"/>
      <c r="H249" s="54">
        <f>M249*(1-$K$1)</f>
        <v>1534.5000000000002</v>
      </c>
      <c r="I249" s="37"/>
      <c r="J249" s="37">
        <f>H249*I249</f>
        <v>0</v>
      </c>
      <c r="K249"/>
      <c r="M249" s="35">
        <v>1395</v>
      </c>
    </row>
    <row r="250" spans="2:13" ht="15.75" customHeight="1">
      <c r="B250" s="36"/>
      <c r="C250" s="36"/>
      <c r="D250" s="36"/>
      <c r="E250" s="53"/>
      <c r="F250" s="53"/>
      <c r="G250" s="53"/>
      <c r="H250" s="54"/>
      <c r="I250" s="37"/>
      <c r="J250" s="37"/>
      <c r="K250"/>
      <c r="M250" s="35"/>
    </row>
    <row r="251" spans="2:13" ht="15.75" customHeight="1">
      <c r="B251" s="40" t="str">
        <f>HYPERLINK("http://dobrinya.tiu.ru/p28016232-podushka-dlya-nog.html","посмотреть на сайте")</f>
        <v>посмотреть на сайте</v>
      </c>
      <c r="C251" s="40"/>
      <c r="D251" s="40"/>
      <c r="E251" s="53"/>
      <c r="F251" s="53"/>
      <c r="G251" s="53"/>
      <c r="H251" s="54"/>
      <c r="I251" s="37"/>
      <c r="J251" s="37"/>
      <c r="M251" s="35"/>
    </row>
    <row r="252" spans="2:13" ht="15.75" customHeight="1">
      <c r="B252" s="41"/>
      <c r="C252" s="42"/>
      <c r="D252" s="42"/>
      <c r="E252" s="53"/>
      <c r="F252" s="53"/>
      <c r="G252" s="53"/>
      <c r="H252" s="54"/>
      <c r="I252" s="37"/>
      <c r="J252" s="37"/>
      <c r="M252" s="35"/>
    </row>
    <row r="253" spans="2:13" ht="15.75" customHeight="1">
      <c r="B253" s="41"/>
      <c r="C253" s="42"/>
      <c r="D253" s="42"/>
      <c r="E253" s="53"/>
      <c r="F253" s="53"/>
      <c r="G253" s="53"/>
      <c r="H253" s="54"/>
      <c r="I253" s="37"/>
      <c r="J253" s="37"/>
      <c r="M253" s="35"/>
    </row>
    <row r="254" spans="2:13" ht="60" customHeight="1">
      <c r="B254" s="45"/>
      <c r="C254" s="46"/>
      <c r="D254" s="46"/>
      <c r="E254" s="53"/>
      <c r="F254" s="53"/>
      <c r="G254" s="53"/>
      <c r="H254" s="54"/>
      <c r="I254" s="37"/>
      <c r="J254" s="37"/>
      <c r="M254" s="35"/>
    </row>
    <row r="255" spans="2:13" ht="15.75" customHeight="1">
      <c r="B255" s="34" t="s">
        <v>130</v>
      </c>
      <c r="C255" s="34"/>
      <c r="D255" s="34"/>
      <c r="E255" s="34"/>
      <c r="F255" s="34"/>
      <c r="G255" s="34"/>
      <c r="H255" s="34"/>
      <c r="I255" s="34"/>
      <c r="J255" s="34"/>
      <c r="M255" s="35"/>
    </row>
    <row r="256" spans="2:13" ht="15.75" customHeight="1">
      <c r="B256" s="36" t="s">
        <v>131</v>
      </c>
      <c r="C256" s="36"/>
      <c r="D256" s="36"/>
      <c r="E256" s="53"/>
      <c r="F256" s="43" t="s">
        <v>132</v>
      </c>
      <c r="G256" s="53"/>
      <c r="H256" s="54">
        <f>M256*(1-$K$1)</f>
        <v>869.0000000000001</v>
      </c>
      <c r="I256" s="37"/>
      <c r="J256" s="37">
        <f>H256*I256</f>
        <v>0</v>
      </c>
      <c r="M256" s="35">
        <v>790</v>
      </c>
    </row>
    <row r="257" spans="2:13" ht="15.75" customHeight="1">
      <c r="B257" s="36"/>
      <c r="C257" s="36"/>
      <c r="D257" s="36"/>
      <c r="E257" s="53"/>
      <c r="F257" s="53"/>
      <c r="G257" s="53"/>
      <c r="H257" s="54"/>
      <c r="I257" s="37"/>
      <c r="J257" s="37"/>
      <c r="M257" s="35"/>
    </row>
    <row r="258" spans="2:13" ht="15.75" customHeight="1">
      <c r="B258" s="40" t="str">
        <f>HYPERLINK("http://dobrinya.tiu.ru/p28015456-podushka-dlya-puteshestvij.html","посмотреть на сайте")</f>
        <v>посмотреть на сайте</v>
      </c>
      <c r="C258" s="40"/>
      <c r="D258" s="40"/>
      <c r="E258" s="53"/>
      <c r="F258" s="53"/>
      <c r="G258" s="53"/>
      <c r="H258" s="54"/>
      <c r="I258" s="37"/>
      <c r="J258" s="37"/>
      <c r="M258" s="35"/>
    </row>
    <row r="259" spans="2:13" ht="15.75" customHeight="1">
      <c r="B259" s="41"/>
      <c r="C259" s="42"/>
      <c r="D259" s="42"/>
      <c r="E259" s="53"/>
      <c r="F259" s="53"/>
      <c r="G259" s="53"/>
      <c r="H259" s="54"/>
      <c r="I259" s="37"/>
      <c r="J259" s="37"/>
      <c r="M259" s="35"/>
    </row>
    <row r="260" spans="2:13" ht="15.75" customHeight="1">
      <c r="B260" s="41"/>
      <c r="C260" s="42"/>
      <c r="D260" s="42"/>
      <c r="E260" s="53"/>
      <c r="F260" s="53"/>
      <c r="G260" s="53"/>
      <c r="H260" s="54"/>
      <c r="I260" s="37"/>
      <c r="J260" s="37"/>
      <c r="M260" s="35"/>
    </row>
    <row r="261" spans="2:13" ht="56.25" customHeight="1">
      <c r="B261" s="45"/>
      <c r="C261" s="46"/>
      <c r="D261" s="46"/>
      <c r="E261" s="53"/>
      <c r="F261" s="53"/>
      <c r="G261" s="53"/>
      <c r="H261" s="54"/>
      <c r="I261" s="37"/>
      <c r="J261" s="37"/>
      <c r="M261" s="35"/>
    </row>
    <row r="262" spans="2:13" ht="15.75" customHeight="1">
      <c r="B262" s="34" t="s">
        <v>133</v>
      </c>
      <c r="C262" s="34"/>
      <c r="D262" s="34"/>
      <c r="E262" s="34"/>
      <c r="F262" s="34"/>
      <c r="G262" s="34"/>
      <c r="H262" s="34"/>
      <c r="I262" s="34"/>
      <c r="J262" s="34"/>
      <c r="M262" s="35"/>
    </row>
    <row r="263" spans="2:13" ht="15.75" customHeight="1">
      <c r="B263" s="36" t="s">
        <v>134</v>
      </c>
      <c r="C263" s="36"/>
      <c r="D263" s="36"/>
      <c r="E263" s="53"/>
      <c r="F263" s="43" t="s">
        <v>135</v>
      </c>
      <c r="G263" s="53"/>
      <c r="H263" s="54">
        <f>M263*(1-$K$1)</f>
        <v>3267.0000000000005</v>
      </c>
      <c r="I263" s="37"/>
      <c r="J263" s="37">
        <f>H263*I263</f>
        <v>0</v>
      </c>
      <c r="M263" s="35">
        <v>2970</v>
      </c>
    </row>
    <row r="264" spans="2:13" ht="15.75" customHeight="1">
      <c r="B264" s="36"/>
      <c r="C264" s="36"/>
      <c r="D264" s="36"/>
      <c r="E264" s="53"/>
      <c r="F264" s="53"/>
      <c r="G264" s="53"/>
      <c r="H264" s="54"/>
      <c r="I264" s="37"/>
      <c r="J264" s="37"/>
      <c r="M264" s="35"/>
    </row>
    <row r="265" spans="2:13" ht="15.75" customHeight="1">
      <c r="B265" s="40" t="str">
        <f>HYPERLINK("http://dobrinya.tiu.ru/p9376860-ortopedicheskaya-podushka-effektom.html","посмотреть на сайте")</f>
        <v>посмотреть на сайте</v>
      </c>
      <c r="C265" s="40"/>
      <c r="D265" s="40"/>
      <c r="E265" s="53"/>
      <c r="F265" s="53"/>
      <c r="G265" s="53"/>
      <c r="H265" s="54"/>
      <c r="I265" s="37"/>
      <c r="J265" s="37"/>
      <c r="M265" s="35"/>
    </row>
    <row r="266" spans="2:13" ht="15.75" customHeight="1">
      <c r="B266" s="41"/>
      <c r="C266" s="42"/>
      <c r="D266" s="42"/>
      <c r="E266" s="53"/>
      <c r="F266" s="53"/>
      <c r="G266" s="53"/>
      <c r="H266" s="54"/>
      <c r="I266" s="37"/>
      <c r="J266" s="37"/>
      <c r="M266" s="35"/>
    </row>
    <row r="267" spans="2:13" ht="15.75" customHeight="1">
      <c r="B267" s="41"/>
      <c r="C267" s="42"/>
      <c r="D267" s="42"/>
      <c r="E267" s="53"/>
      <c r="F267" s="53"/>
      <c r="G267" s="53"/>
      <c r="H267" s="54"/>
      <c r="I267" s="37"/>
      <c r="J267" s="37"/>
      <c r="M267" s="35"/>
    </row>
    <row r="268" spans="2:13" ht="59.25" customHeight="1">
      <c r="B268" s="45"/>
      <c r="C268" s="46"/>
      <c r="D268" s="46"/>
      <c r="E268" s="53"/>
      <c r="F268" s="53"/>
      <c r="G268" s="53"/>
      <c r="H268" s="54"/>
      <c r="I268" s="37"/>
      <c r="J268" s="37"/>
      <c r="M268" s="35"/>
    </row>
    <row r="269" spans="2:13" ht="15.75" customHeight="1">
      <c r="B269" s="34" t="s">
        <v>136</v>
      </c>
      <c r="C269" s="34"/>
      <c r="D269" s="34"/>
      <c r="E269" s="34"/>
      <c r="F269" s="34"/>
      <c r="G269" s="34"/>
      <c r="H269" s="34"/>
      <c r="I269" s="34"/>
      <c r="J269" s="34"/>
      <c r="M269" s="35"/>
    </row>
    <row r="270" spans="2:13" ht="15.75" customHeight="1">
      <c r="B270" s="36" t="s">
        <v>137</v>
      </c>
      <c r="C270" s="36"/>
      <c r="D270" s="36"/>
      <c r="E270" s="55"/>
      <c r="F270" s="38" t="s">
        <v>138</v>
      </c>
      <c r="G270" s="55"/>
      <c r="H270" s="54">
        <f>M270*(1-$K$1)</f>
        <v>3278.0000000000005</v>
      </c>
      <c r="I270" s="39"/>
      <c r="J270" s="37">
        <f>H270*I270</f>
        <v>0</v>
      </c>
      <c r="M270" s="35">
        <v>2980</v>
      </c>
    </row>
    <row r="271" spans="2:13" ht="15.75" customHeight="1">
      <c r="B271" s="36"/>
      <c r="C271" s="36"/>
      <c r="D271" s="36"/>
      <c r="E271" s="55"/>
      <c r="F271" s="55"/>
      <c r="G271" s="55"/>
      <c r="H271" s="54"/>
      <c r="I271" s="39"/>
      <c r="J271" s="37"/>
      <c r="M271" s="35"/>
    </row>
    <row r="272" spans="2:13" ht="15.75" customHeight="1">
      <c r="B272" s="40" t="str">
        <f>HYPERLINK("http://dobrinya.tiu.ru/p14891491-ortopedicheskaya-podushka-massazhnaya.html","посмотреть на сайте")</f>
        <v>посмотреть на сайте</v>
      </c>
      <c r="C272" s="40"/>
      <c r="D272" s="40"/>
      <c r="E272" s="55"/>
      <c r="F272" s="55"/>
      <c r="G272" s="55"/>
      <c r="H272" s="54"/>
      <c r="I272" s="39"/>
      <c r="J272" s="37"/>
      <c r="M272" s="35"/>
    </row>
    <row r="273" spans="2:13" ht="15.75" customHeight="1">
      <c r="B273" s="41"/>
      <c r="C273" s="42"/>
      <c r="D273" s="42"/>
      <c r="E273" s="55"/>
      <c r="F273" s="55"/>
      <c r="G273" s="55"/>
      <c r="H273" s="54"/>
      <c r="I273" s="39"/>
      <c r="J273" s="37"/>
      <c r="M273" s="35"/>
    </row>
    <row r="274" spans="2:13" ht="15.75" customHeight="1">
      <c r="B274" s="41"/>
      <c r="C274" s="42"/>
      <c r="D274" s="42"/>
      <c r="E274" s="55"/>
      <c r="F274" s="55"/>
      <c r="G274" s="55"/>
      <c r="H274" s="54"/>
      <c r="I274" s="39"/>
      <c r="J274" s="37"/>
      <c r="M274" s="35"/>
    </row>
    <row r="275" spans="2:13" ht="55.5" customHeight="1">
      <c r="B275" s="45"/>
      <c r="C275" s="46"/>
      <c r="D275" s="46"/>
      <c r="E275" s="55"/>
      <c r="F275" s="55"/>
      <c r="G275" s="55"/>
      <c r="H275" s="54"/>
      <c r="I275" s="39"/>
      <c r="J275" s="37"/>
      <c r="M275" s="35"/>
    </row>
    <row r="276" spans="2:10" ht="15.75" customHeight="1">
      <c r="B276" s="1" t="s">
        <v>139</v>
      </c>
      <c r="C276" s="1"/>
      <c r="D276" s="1"/>
      <c r="E276" s="1"/>
      <c r="F276" s="1"/>
      <c r="G276" s="1"/>
      <c r="H276" s="1"/>
      <c r="I276" s="1"/>
      <c r="J276" s="1"/>
    </row>
    <row r="277" spans="2:13" ht="15.75" customHeight="1">
      <c r="B277" s="34" t="s">
        <v>140</v>
      </c>
      <c r="C277" s="34"/>
      <c r="D277" s="34"/>
      <c r="E277" s="34"/>
      <c r="F277" s="34"/>
      <c r="G277" s="34"/>
      <c r="H277" s="34"/>
      <c r="I277" s="34"/>
      <c r="J277" s="34"/>
      <c r="M277" s="35"/>
    </row>
    <row r="278" spans="2:13" ht="15.75" customHeight="1">
      <c r="B278" s="36" t="s">
        <v>141</v>
      </c>
      <c r="C278" s="36"/>
      <c r="D278" s="36"/>
      <c r="E278" s="37" t="s">
        <v>142</v>
      </c>
      <c r="F278" s="43" t="s">
        <v>17</v>
      </c>
      <c r="G278" s="37" t="s">
        <v>143</v>
      </c>
      <c r="H278" s="44">
        <f>M278*(1-$K$1)</f>
        <v>1120.9</v>
      </c>
      <c r="I278" s="37"/>
      <c r="J278" s="37">
        <f>H278*I278</f>
        <v>0</v>
      </c>
      <c r="M278" s="35">
        <v>1019</v>
      </c>
    </row>
    <row r="279" spans="2:13" ht="15.75" customHeight="1">
      <c r="B279" s="36"/>
      <c r="C279" s="36"/>
      <c r="D279" s="36"/>
      <c r="E279" s="37"/>
      <c r="F279" s="37"/>
      <c r="G279" s="37"/>
      <c r="H279" s="37"/>
      <c r="I279" s="37"/>
      <c r="J279" s="37"/>
      <c r="M279" s="35"/>
    </row>
    <row r="280" spans="2:13" ht="15.75" customHeight="1">
      <c r="B280" s="40" t="str">
        <f>HYPERLINK("http://dobrinya.tiu.ru/p364476-ortez-plechevoj-sustav.html","посмотреть на сайте")</f>
        <v>посмотреть на сайте</v>
      </c>
      <c r="C280" s="40"/>
      <c r="D280" s="40"/>
      <c r="E280" s="37"/>
      <c r="F280" s="37"/>
      <c r="G280" s="37"/>
      <c r="H280" s="37"/>
      <c r="I280" s="37"/>
      <c r="J280" s="37"/>
      <c r="M280" s="35"/>
    </row>
    <row r="281" spans="2:13" ht="15.75" customHeight="1">
      <c r="B281" s="41"/>
      <c r="C281" s="42"/>
      <c r="D281" s="42"/>
      <c r="E281" s="37"/>
      <c r="F281" s="43" t="s">
        <v>19</v>
      </c>
      <c r="G281" s="37" t="s">
        <v>144</v>
      </c>
      <c r="H281" s="24">
        <f>M281*(1-$K$1)</f>
        <v>1120.9</v>
      </c>
      <c r="I281" s="37"/>
      <c r="J281" s="37">
        <f>H281*I281</f>
        <v>0</v>
      </c>
      <c r="M281" s="35">
        <v>1019</v>
      </c>
    </row>
    <row r="282" spans="2:13" ht="15.75" customHeight="1">
      <c r="B282" s="41"/>
      <c r="C282" s="42"/>
      <c r="D282" s="42"/>
      <c r="E282" s="37"/>
      <c r="F282" s="37"/>
      <c r="G282" s="37"/>
      <c r="H282" s="24"/>
      <c r="I282" s="37"/>
      <c r="J282" s="37"/>
      <c r="M282" s="35"/>
    </row>
    <row r="283" spans="2:13" ht="35.25" customHeight="1">
      <c r="B283" s="45"/>
      <c r="C283" s="46"/>
      <c r="D283" s="46"/>
      <c r="E283" s="37"/>
      <c r="F283" s="37"/>
      <c r="G283" s="37"/>
      <c r="H283" s="24"/>
      <c r="I283" s="37"/>
      <c r="J283" s="37"/>
      <c r="M283" s="35"/>
    </row>
    <row r="284" spans="2:13" ht="15.75" customHeight="1">
      <c r="B284" s="34" t="s">
        <v>145</v>
      </c>
      <c r="C284" s="34"/>
      <c r="D284" s="34"/>
      <c r="E284" s="34"/>
      <c r="F284" s="34"/>
      <c r="G284" s="34"/>
      <c r="H284" s="34"/>
      <c r="I284" s="34"/>
      <c r="J284" s="34"/>
      <c r="M284" s="35"/>
    </row>
    <row r="285" spans="2:13" ht="15.75" customHeight="1">
      <c r="B285" s="36" t="s">
        <v>146</v>
      </c>
      <c r="C285" s="36"/>
      <c r="D285" s="36"/>
      <c r="E285"/>
      <c r="F285" s="38" t="s">
        <v>15</v>
      </c>
      <c r="G285" s="39" t="s">
        <v>147</v>
      </c>
      <c r="H285" s="24">
        <f>M285*(1-$K$1)</f>
        <v>831.6</v>
      </c>
      <c r="I285" s="39"/>
      <c r="J285" s="39">
        <f>H285*I285</f>
        <v>0</v>
      </c>
      <c r="M285" s="35">
        <v>756</v>
      </c>
    </row>
    <row r="286" spans="2:13" ht="15.75" customHeight="1">
      <c r="B286" s="36"/>
      <c r="C286" s="36"/>
      <c r="D286" s="36"/>
      <c r="E286"/>
      <c r="F286" s="38" t="s">
        <v>17</v>
      </c>
      <c r="G286" s="39" t="s">
        <v>148</v>
      </c>
      <c r="H286" s="24">
        <f>M286*(1-$K$1)</f>
        <v>831.6</v>
      </c>
      <c r="I286" s="39"/>
      <c r="J286" s="39">
        <f>H286*I286</f>
        <v>0</v>
      </c>
      <c r="M286" s="35">
        <v>756</v>
      </c>
    </row>
    <row r="287" spans="2:13" ht="15.75" customHeight="1">
      <c r="B287" s="40" t="str">
        <f>HYPERLINK("http://images.ru.prom.st/50069264_w200_h200_kse021.jpg","посмотреть на сайте")</f>
        <v>посмотреть на сайте</v>
      </c>
      <c r="C287" s="40"/>
      <c r="D287" s="40"/>
      <c r="E287"/>
      <c r="F287" s="38" t="s">
        <v>19</v>
      </c>
      <c r="G287" s="39" t="s">
        <v>149</v>
      </c>
      <c r="H287" s="24">
        <f>M287*(1-$K$1)</f>
        <v>831.6</v>
      </c>
      <c r="I287" s="39"/>
      <c r="J287" s="39">
        <f>H287*I287</f>
        <v>0</v>
      </c>
      <c r="M287" s="35">
        <v>756</v>
      </c>
    </row>
    <row r="288" spans="2:13" ht="15.75" customHeight="1">
      <c r="B288" s="41"/>
      <c r="C288" s="42"/>
      <c r="D288" s="42"/>
      <c r="E288"/>
      <c r="F288" s="38" t="s">
        <v>21</v>
      </c>
      <c r="G288" s="39" t="s">
        <v>150</v>
      </c>
      <c r="H288" s="24">
        <f>M288*(1-$K$1)</f>
        <v>831.6</v>
      </c>
      <c r="I288" s="39"/>
      <c r="J288" s="39">
        <f>H288*I288</f>
        <v>0</v>
      </c>
      <c r="M288" s="35">
        <v>756</v>
      </c>
    </row>
    <row r="289" spans="2:13" ht="15.75" customHeight="1">
      <c r="B289" s="41"/>
      <c r="C289" s="42"/>
      <c r="D289" s="42"/>
      <c r="E289"/>
      <c r="F289" s="38" t="s">
        <v>23</v>
      </c>
      <c r="G289" s="39" t="s">
        <v>151</v>
      </c>
      <c r="H289" s="24">
        <f>M289*(1-$K$1)</f>
        <v>831.6</v>
      </c>
      <c r="I289" s="39"/>
      <c r="J289" s="39">
        <f>H289*I289</f>
        <v>0</v>
      </c>
      <c r="M289" s="35">
        <v>756</v>
      </c>
    </row>
    <row r="290" spans="2:13" ht="36.75" customHeight="1">
      <c r="B290" s="45"/>
      <c r="C290" s="46"/>
      <c r="D290" s="46"/>
      <c r="E290"/>
      <c r="F290" s="38" t="s">
        <v>152</v>
      </c>
      <c r="G290" s="39" t="s">
        <v>153</v>
      </c>
      <c r="H290" s="24">
        <f>M290*(1-$K$1)</f>
        <v>831.6</v>
      </c>
      <c r="I290" s="39"/>
      <c r="J290" s="39">
        <f>H290*I290</f>
        <v>0</v>
      </c>
      <c r="M290" s="35">
        <v>756</v>
      </c>
    </row>
    <row r="291" spans="2:13" ht="15.75" customHeight="1">
      <c r="B291" s="34" t="s">
        <v>154</v>
      </c>
      <c r="C291" s="34"/>
      <c r="D291" s="34"/>
      <c r="E291" s="34"/>
      <c r="F291" s="34"/>
      <c r="G291" s="34"/>
      <c r="H291" s="34"/>
      <c r="I291" s="34"/>
      <c r="J291" s="34"/>
      <c r="M291" s="35"/>
    </row>
    <row r="292" spans="2:13" ht="15.75" customHeight="1">
      <c r="B292" s="36" t="s">
        <v>155</v>
      </c>
      <c r="C292" s="36"/>
      <c r="D292" s="36"/>
      <c r="E292"/>
      <c r="F292" s="38" t="s">
        <v>15</v>
      </c>
      <c r="G292" s="39" t="s">
        <v>147</v>
      </c>
      <c r="H292" s="24">
        <f>M292*(1-$K$1)</f>
        <v>1606.0000000000002</v>
      </c>
      <c r="I292" s="39"/>
      <c r="J292" s="39">
        <f>H292*I292</f>
        <v>0</v>
      </c>
      <c r="M292" s="35">
        <v>1460</v>
      </c>
    </row>
    <row r="293" spans="2:13" ht="15.75" customHeight="1">
      <c r="B293" s="36"/>
      <c r="C293" s="36"/>
      <c r="D293" s="36"/>
      <c r="E293"/>
      <c r="F293" s="38" t="s">
        <v>17</v>
      </c>
      <c r="G293" s="39" t="s">
        <v>148</v>
      </c>
      <c r="H293" s="24">
        <f>M293*(1-$K$1)</f>
        <v>1606.0000000000002</v>
      </c>
      <c r="I293" s="39"/>
      <c r="J293" s="39">
        <f>H293*I293</f>
        <v>0</v>
      </c>
      <c r="M293" s="35">
        <v>1460</v>
      </c>
    </row>
    <row r="294" spans="2:13" ht="15.75" customHeight="1">
      <c r="B294" s="40" t="str">
        <f>HYPERLINK("http://dobrinya.tiu.ru/p20997736-bandazh-kolennyj-sustav.html","посмотреть на сайте")</f>
        <v>посмотреть на сайте</v>
      </c>
      <c r="C294" s="40"/>
      <c r="D294" s="40"/>
      <c r="E294"/>
      <c r="F294" s="38" t="s">
        <v>19</v>
      </c>
      <c r="G294" s="39" t="s">
        <v>149</v>
      </c>
      <c r="H294" s="24">
        <f>M294*(1-$K$1)</f>
        <v>1606.0000000000002</v>
      </c>
      <c r="I294" s="39"/>
      <c r="J294" s="39">
        <f>H294*I294</f>
        <v>0</v>
      </c>
      <c r="M294" s="35">
        <v>1460</v>
      </c>
    </row>
    <row r="295" spans="2:13" ht="15.75" customHeight="1">
      <c r="B295" s="41"/>
      <c r="C295" s="56"/>
      <c r="D295" s="42"/>
      <c r="E295"/>
      <c r="F295" s="38" t="s">
        <v>21</v>
      </c>
      <c r="G295" s="39" t="s">
        <v>150</v>
      </c>
      <c r="H295" s="24">
        <f>M295*(1-$K$1)</f>
        <v>1606.0000000000002</v>
      </c>
      <c r="I295" s="39"/>
      <c r="J295" s="39">
        <f>H295*I295</f>
        <v>0</v>
      </c>
      <c r="M295" s="35">
        <v>1460</v>
      </c>
    </row>
    <row r="296" spans="2:13" ht="15.75" customHeight="1">
      <c r="B296" s="41"/>
      <c r="C296" s="42"/>
      <c r="D296" s="42"/>
      <c r="E296"/>
      <c r="F296" s="38" t="s">
        <v>23</v>
      </c>
      <c r="G296" s="39" t="s">
        <v>151</v>
      </c>
      <c r="H296" s="24">
        <f>M296*(1-$K$1)</f>
        <v>1606.0000000000002</v>
      </c>
      <c r="I296" s="39"/>
      <c r="J296" s="39">
        <f>H296*I296</f>
        <v>0</v>
      </c>
      <c r="M296" s="35">
        <v>1460</v>
      </c>
    </row>
    <row r="297" spans="2:13" ht="15.75" customHeight="1">
      <c r="B297" s="41"/>
      <c r="C297" s="42"/>
      <c r="D297" s="42"/>
      <c r="E297"/>
      <c r="F297" s="38" t="s">
        <v>156</v>
      </c>
      <c r="G297" s="39" t="s">
        <v>157</v>
      </c>
      <c r="H297" s="24">
        <f>M297*(1-$K$1)</f>
        <v>1606.0000000000002</v>
      </c>
      <c r="I297" s="39"/>
      <c r="J297" s="39">
        <f>H297*I297</f>
        <v>0</v>
      </c>
      <c r="M297" s="35">
        <v>1460</v>
      </c>
    </row>
    <row r="298" spans="2:13" ht="39.75" customHeight="1">
      <c r="B298" s="45"/>
      <c r="C298" s="46"/>
      <c r="D298" s="46"/>
      <c r="E298"/>
      <c r="F298" s="38" t="s">
        <v>158</v>
      </c>
      <c r="G298" s="39" t="s">
        <v>159</v>
      </c>
      <c r="H298" s="24">
        <f>M298*(1-$K$1)</f>
        <v>1606.0000000000002</v>
      </c>
      <c r="I298" s="39"/>
      <c r="J298" s="39">
        <f>H298*I298</f>
        <v>0</v>
      </c>
      <c r="M298" s="35">
        <v>1460</v>
      </c>
    </row>
    <row r="299" spans="2:13" ht="15.75" customHeight="1">
      <c r="B299" s="34" t="s">
        <v>160</v>
      </c>
      <c r="C299" s="34"/>
      <c r="D299" s="34"/>
      <c r="E299" s="34"/>
      <c r="F299" s="34"/>
      <c r="G299" s="34"/>
      <c r="H299" s="34"/>
      <c r="I299" s="34"/>
      <c r="J299" s="34"/>
      <c r="M299" s="35"/>
    </row>
    <row r="300" spans="2:13" ht="15.75" customHeight="1">
      <c r="B300" s="36" t="s">
        <v>161</v>
      </c>
      <c r="C300" s="36"/>
      <c r="D300" s="36"/>
      <c r="E300"/>
      <c r="F300" s="43" t="s">
        <v>162</v>
      </c>
      <c r="G300" s="53"/>
      <c r="H300" s="44">
        <f>M300*(1-$K$1)</f>
        <v>2137.3</v>
      </c>
      <c r="I300" s="37"/>
      <c r="J300" s="37">
        <f>H300*I300</f>
        <v>0</v>
      </c>
      <c r="M300" s="35">
        <v>1943</v>
      </c>
    </row>
    <row r="301" spans="2:13" ht="15.75" customHeight="1">
      <c r="B301" s="36"/>
      <c r="C301" s="36"/>
      <c r="D301" s="36"/>
      <c r="E301"/>
      <c r="F301" s="43"/>
      <c r="G301" s="43"/>
      <c r="H301" s="43"/>
      <c r="I301" s="43"/>
      <c r="J301" s="43"/>
      <c r="M301" s="35"/>
    </row>
    <row r="302" spans="2:13" ht="15.75" customHeight="1">
      <c r="B302" s="40" t="str">
        <f>HYPERLINK("http://dobrinya.tiu.ru/p33168102-tutor-dlya-polnoj.html","посмотреть на сайте")</f>
        <v>посмотреть на сайте</v>
      </c>
      <c r="C302" s="40"/>
      <c r="D302" s="40"/>
      <c r="E302"/>
      <c r="F302" s="43"/>
      <c r="G302" s="43"/>
      <c r="H302" s="43"/>
      <c r="I302" s="43"/>
      <c r="J302" s="43"/>
      <c r="M302" s="35"/>
    </row>
    <row r="303" spans="2:13" ht="15.75" customHeight="1">
      <c r="B303" s="41"/>
      <c r="C303" s="42"/>
      <c r="D303" s="42"/>
      <c r="E303"/>
      <c r="F303" s="43"/>
      <c r="G303" s="43"/>
      <c r="H303" s="43"/>
      <c r="I303" s="43"/>
      <c r="J303" s="43"/>
      <c r="M303" s="35"/>
    </row>
    <row r="304" spans="2:13" ht="15.75" customHeight="1">
      <c r="B304" s="41"/>
      <c r="C304" s="42"/>
      <c r="D304" s="42"/>
      <c r="E304"/>
      <c r="F304" s="43"/>
      <c r="G304" s="43"/>
      <c r="H304" s="43"/>
      <c r="I304" s="43"/>
      <c r="J304" s="43"/>
      <c r="M304" s="35"/>
    </row>
    <row r="305" spans="2:13" ht="62.25" customHeight="1">
      <c r="B305" s="45"/>
      <c r="C305" s="46"/>
      <c r="D305" s="46"/>
      <c r="E305"/>
      <c r="F305" s="43"/>
      <c r="G305" s="43"/>
      <c r="H305" s="43"/>
      <c r="I305" s="43"/>
      <c r="J305" s="43"/>
      <c r="M305" s="35"/>
    </row>
    <row r="306" spans="2:13" ht="15.75" customHeight="1">
      <c r="B306" s="34" t="s">
        <v>163</v>
      </c>
      <c r="C306" s="34"/>
      <c r="D306" s="34"/>
      <c r="E306" s="34"/>
      <c r="F306" s="34"/>
      <c r="G306" s="34"/>
      <c r="H306" s="34"/>
      <c r="I306" s="34"/>
      <c r="J306" s="34"/>
      <c r="M306" s="35"/>
    </row>
    <row r="307" spans="2:13" ht="15.75" customHeight="1">
      <c r="B307" s="36" t="s">
        <v>164</v>
      </c>
      <c r="C307" s="36"/>
      <c r="D307" s="36"/>
      <c r="E307" s="37" t="s">
        <v>14</v>
      </c>
      <c r="F307" s="38" t="s">
        <v>66</v>
      </c>
      <c r="G307" s="39" t="s">
        <v>165</v>
      </c>
      <c r="H307" s="24">
        <f>M307*(1-$K$1)</f>
        <v>1201.2</v>
      </c>
      <c r="I307" s="39"/>
      <c r="J307" s="39">
        <f>H307*I307</f>
        <v>0</v>
      </c>
      <c r="M307" s="35">
        <v>1092</v>
      </c>
    </row>
    <row r="308" spans="2:13" ht="15.75" customHeight="1">
      <c r="B308" s="36"/>
      <c r="C308" s="36"/>
      <c r="D308" s="36"/>
      <c r="E308" s="37"/>
      <c r="F308" s="38" t="s">
        <v>15</v>
      </c>
      <c r="G308" s="39" t="s">
        <v>166</v>
      </c>
      <c r="H308" s="24">
        <f>M308*(1-$K$1)</f>
        <v>1201.2</v>
      </c>
      <c r="I308" s="39"/>
      <c r="J308" s="39">
        <f>H308*I308</f>
        <v>0</v>
      </c>
      <c r="M308" s="35">
        <v>1092</v>
      </c>
    </row>
    <row r="309" spans="2:13" ht="15.75" customHeight="1">
      <c r="B309" s="40" t="str">
        <f>HYPERLINK("http://dobrinya.tiu.ru/p27883613-ortez-golenostop-shnurovkoj.html","посмотреть на сайте")</f>
        <v>посмотреть на сайте</v>
      </c>
      <c r="C309" s="40"/>
      <c r="D309" s="40"/>
      <c r="E309" s="37"/>
      <c r="F309" s="38" t="s">
        <v>17</v>
      </c>
      <c r="G309" s="39" t="s">
        <v>167</v>
      </c>
      <c r="H309" s="24">
        <f>M309*(1-$K$1)</f>
        <v>1201.2</v>
      </c>
      <c r="I309" s="39"/>
      <c r="J309" s="39">
        <f>H309*I309</f>
        <v>0</v>
      </c>
      <c r="M309" s="35">
        <v>1092</v>
      </c>
    </row>
    <row r="310" spans="2:13" ht="15.75" customHeight="1">
      <c r="B310" s="41"/>
      <c r="C310" s="42"/>
      <c r="D310" s="42"/>
      <c r="E310" s="37"/>
      <c r="F310" s="38" t="s">
        <v>19</v>
      </c>
      <c r="G310" s="39" t="s">
        <v>168</v>
      </c>
      <c r="H310" s="24">
        <f>M310*(1-$K$1)</f>
        <v>1201.2</v>
      </c>
      <c r="I310" s="39"/>
      <c r="J310" s="39">
        <f>H310*I310</f>
        <v>0</v>
      </c>
      <c r="M310" s="35">
        <v>1092</v>
      </c>
    </row>
    <row r="311" spans="2:13" ht="15.75" customHeight="1">
      <c r="B311" s="41"/>
      <c r="C311" s="42"/>
      <c r="D311" s="42"/>
      <c r="E311" s="37"/>
      <c r="F311" s="38" t="s">
        <v>21</v>
      </c>
      <c r="G311" s="39" t="s">
        <v>169</v>
      </c>
      <c r="H311" s="24">
        <f>M311*(1-$K$1)</f>
        <v>1201.2</v>
      </c>
      <c r="I311" s="39"/>
      <c r="J311" s="39">
        <f>H311*I311</f>
        <v>0</v>
      </c>
      <c r="M311" s="35">
        <v>1092</v>
      </c>
    </row>
    <row r="312" spans="2:13" ht="60.75" customHeight="1">
      <c r="B312" s="45"/>
      <c r="C312" s="46"/>
      <c r="D312" s="46"/>
      <c r="E312" s="37"/>
      <c r="F312" s="38"/>
      <c r="G312" s="38"/>
      <c r="H312" s="24"/>
      <c r="I312" s="39"/>
      <c r="J312" s="39"/>
      <c r="M312" s="35"/>
    </row>
    <row r="313" spans="2:10" ht="15.75" customHeight="1">
      <c r="B313" s="1" t="s">
        <v>170</v>
      </c>
      <c r="C313" s="1"/>
      <c r="D313" s="1"/>
      <c r="E313" s="1"/>
      <c r="F313" s="1"/>
      <c r="G313" s="1"/>
      <c r="H313" s="1"/>
      <c r="I313" s="1"/>
      <c r="J313" s="1"/>
    </row>
    <row r="314" spans="2:13" ht="15.75" customHeight="1">
      <c r="B314" s="34" t="s">
        <v>171</v>
      </c>
      <c r="C314" s="34"/>
      <c r="D314" s="34"/>
      <c r="E314" s="34"/>
      <c r="F314" s="34"/>
      <c r="G314" s="34"/>
      <c r="H314" s="34"/>
      <c r="I314" s="34"/>
      <c r="J314" s="34"/>
      <c r="M314" s="35"/>
    </row>
    <row r="315" spans="2:256" ht="15.75" customHeight="1">
      <c r="B315" s="36" t="s">
        <v>172</v>
      </c>
      <c r="C315" s="36"/>
      <c r="D315" s="36"/>
      <c r="E315" s="37"/>
      <c r="F315" s="43" t="s">
        <v>15</v>
      </c>
      <c r="G315" s="53"/>
      <c r="H315" s="44">
        <f>M315*(1-$K$1)</f>
        <v>317.90000000000003</v>
      </c>
      <c r="I315" s="37"/>
      <c r="J315" s="39">
        <f>H315*I315</f>
        <v>0</v>
      </c>
      <c r="L315" s="57"/>
      <c r="M315" s="35">
        <v>289</v>
      </c>
      <c r="IV315"/>
    </row>
    <row r="316" spans="2:256" ht="15.75" customHeight="1">
      <c r="B316" s="36"/>
      <c r="C316" s="36"/>
      <c r="D316" s="36"/>
      <c r="E316" s="37"/>
      <c r="F316" s="43"/>
      <c r="G316" s="43"/>
      <c r="H316" s="43"/>
      <c r="I316" s="43"/>
      <c r="J316" s="39"/>
      <c r="L316" s="57"/>
      <c r="M316" s="35"/>
      <c r="IV316"/>
    </row>
    <row r="317" spans="2:256" ht="15.75" customHeight="1">
      <c r="B317" s="40" t="str">
        <f>HYPERLINK("http://dobrinya.tiu.ru/p45805195-cilikonovyj-fiksator-valgus.html","посмотреть на сайте")</f>
        <v>посмотреть на сайте</v>
      </c>
      <c r="C317" s="40"/>
      <c r="D317" s="40"/>
      <c r="E317" s="37"/>
      <c r="F317" s="43" t="s">
        <v>17</v>
      </c>
      <c r="G317" s="53"/>
      <c r="H317" s="24">
        <f>M317*(1-$K$1)</f>
        <v>317.90000000000003</v>
      </c>
      <c r="I317" s="37"/>
      <c r="J317" s="39">
        <f>H317*I317</f>
        <v>0</v>
      </c>
      <c r="L317" s="57"/>
      <c r="M317" s="35">
        <v>289</v>
      </c>
      <c r="IV317"/>
    </row>
    <row r="318" spans="2:256" ht="15.75" customHeight="1">
      <c r="B318" s="41"/>
      <c r="C318" s="42"/>
      <c r="D318" s="42"/>
      <c r="E318" s="37"/>
      <c r="F318" s="43"/>
      <c r="G318" s="43"/>
      <c r="H318" s="24"/>
      <c r="I318" s="37"/>
      <c r="J318" s="39"/>
      <c r="L318" s="57"/>
      <c r="M318" s="35"/>
      <c r="IV318"/>
    </row>
    <row r="319" spans="2:256" ht="15.75" customHeight="1">
      <c r="B319" s="41"/>
      <c r="C319" s="42"/>
      <c r="D319" s="42"/>
      <c r="E319" s="37"/>
      <c r="F319" s="43" t="s">
        <v>19</v>
      </c>
      <c r="G319" s="53"/>
      <c r="H319" s="24">
        <f>M319*(1-$K$1)</f>
        <v>317.90000000000003</v>
      </c>
      <c r="I319" s="37"/>
      <c r="J319" s="39">
        <f>H319*I319</f>
        <v>0</v>
      </c>
      <c r="L319" s="57"/>
      <c r="M319" s="35">
        <v>289</v>
      </c>
      <c r="IV319"/>
    </row>
    <row r="320" spans="2:256" ht="69" customHeight="1">
      <c r="B320" s="45"/>
      <c r="C320" s="46"/>
      <c r="D320" s="46"/>
      <c r="E320" s="37"/>
      <c r="F320" s="43"/>
      <c r="G320" s="43"/>
      <c r="H320" s="24"/>
      <c r="I320" s="37"/>
      <c r="J320" s="39"/>
      <c r="L320" s="57"/>
      <c r="M320" s="35"/>
      <c r="IV320"/>
    </row>
    <row r="321" spans="2:13" ht="15.75" customHeight="1">
      <c r="B321" s="34" t="s">
        <v>173</v>
      </c>
      <c r="C321" s="34"/>
      <c r="D321" s="34"/>
      <c r="E321" s="34"/>
      <c r="F321" s="34"/>
      <c r="G321" s="34"/>
      <c r="H321" s="34"/>
      <c r="I321" s="34"/>
      <c r="J321" s="34"/>
      <c r="M321" s="35"/>
    </row>
    <row r="322" spans="2:13" ht="15.75" customHeight="1">
      <c r="B322" s="36" t="s">
        <v>174</v>
      </c>
      <c r="C322" s="36"/>
      <c r="D322" s="36"/>
      <c r="E322" s="42"/>
      <c r="F322" s="53"/>
      <c r="G322" s="43" t="s">
        <v>162</v>
      </c>
      <c r="H322" s="24">
        <v>690</v>
      </c>
      <c r="I322" s="44"/>
      <c r="J322" s="37">
        <f>I322*H322</f>
        <v>0</v>
      </c>
      <c r="M322" s="35">
        <v>352</v>
      </c>
    </row>
    <row r="323" spans="2:13" ht="15.75" customHeight="1">
      <c r="B323" s="36"/>
      <c r="C323" s="36"/>
      <c r="D323" s="36"/>
      <c r="E323" s="42"/>
      <c r="F323" s="53"/>
      <c r="G323" s="53"/>
      <c r="H323" s="24"/>
      <c r="I323" s="44"/>
      <c r="J323" s="44"/>
      <c r="M323" s="35"/>
    </row>
    <row r="324" spans="2:13" ht="15.75" customHeight="1">
      <c r="B324" s="40" t="str">
        <f>HYPERLINK("http://dobrinya.tiu.ru/p434440-korrektor-valgusnoj-deformatsii.html","посмотреть на сайте")</f>
        <v>посмотреть на сайте</v>
      </c>
      <c r="C324" s="40"/>
      <c r="D324" s="40"/>
      <c r="E324" s="42"/>
      <c r="F324" s="53"/>
      <c r="G324" s="53"/>
      <c r="H324" s="24"/>
      <c r="I324" s="44"/>
      <c r="J324" s="44"/>
      <c r="M324" s="35"/>
    </row>
    <row r="325" spans="2:13" ht="15.75" customHeight="1">
      <c r="B325" s="41"/>
      <c r="C325" s="42"/>
      <c r="D325" s="42"/>
      <c r="E325" s="42"/>
      <c r="F325" s="53"/>
      <c r="G325" s="53"/>
      <c r="H325" s="24"/>
      <c r="I325" s="44"/>
      <c r="J325" s="44"/>
      <c r="M325" s="35"/>
    </row>
    <row r="326" spans="2:13" ht="15.75" customHeight="1">
      <c r="B326" s="41"/>
      <c r="C326" s="42"/>
      <c r="D326" s="42"/>
      <c r="E326" s="42"/>
      <c r="F326" s="53"/>
      <c r="G326" s="53"/>
      <c r="H326" s="24"/>
      <c r="I326" s="44"/>
      <c r="J326" s="44"/>
      <c r="M326" s="35"/>
    </row>
    <row r="327" spans="2:13" ht="69.75" customHeight="1">
      <c r="B327" s="45"/>
      <c r="C327" s="46"/>
      <c r="D327" s="46"/>
      <c r="E327" s="46"/>
      <c r="F327" s="53"/>
      <c r="G327" s="53"/>
      <c r="H327" s="24"/>
      <c r="I327" s="44"/>
      <c r="J327" s="44"/>
      <c r="M327" s="35"/>
    </row>
    <row r="328" spans="2:13" ht="15.75" customHeight="1">
      <c r="B328" s="34" t="s">
        <v>175</v>
      </c>
      <c r="C328" s="34"/>
      <c r="D328" s="34"/>
      <c r="E328" s="34"/>
      <c r="F328" s="34"/>
      <c r="G328" s="34"/>
      <c r="H328" s="34"/>
      <c r="I328" s="34"/>
      <c r="J328" s="34"/>
      <c r="M328" s="35"/>
    </row>
    <row r="329" spans="2:13" ht="15.75" customHeight="1">
      <c r="B329" s="36" t="s">
        <v>176</v>
      </c>
      <c r="C329" s="36"/>
      <c r="D329" s="36"/>
      <c r="E329" s="42"/>
      <c r="F329" s="53"/>
      <c r="G329" s="43" t="s">
        <v>162</v>
      </c>
      <c r="H329" s="24">
        <f>M329*(1-$K$1)</f>
        <v>675.4000000000001</v>
      </c>
      <c r="I329" s="44"/>
      <c r="J329" s="37">
        <f>H329*I329</f>
        <v>0</v>
      </c>
      <c r="M329" s="35">
        <v>614</v>
      </c>
    </row>
    <row r="330" spans="2:13" ht="15.75" customHeight="1">
      <c r="B330" s="36"/>
      <c r="C330" s="36"/>
      <c r="D330" s="36"/>
      <c r="E330" s="42"/>
      <c r="F330" s="53"/>
      <c r="G330" s="53"/>
      <c r="H330" s="24"/>
      <c r="I330" s="44"/>
      <c r="J330" s="44"/>
      <c r="M330" s="35"/>
    </row>
    <row r="331" spans="2:13" ht="15.75" customHeight="1">
      <c r="B331" s="40" t="str">
        <f>HYPERLINK("http://dobrinya.tiu.ru/p34716768-gelevye-noski-lum.html","посмотреть на сайте")</f>
        <v>посмотреть на сайте</v>
      </c>
      <c r="C331" s="40"/>
      <c r="D331" s="40"/>
      <c r="E331" s="42"/>
      <c r="F331" s="53"/>
      <c r="G331" s="53"/>
      <c r="H331" s="24"/>
      <c r="I331" s="44"/>
      <c r="J331" s="44"/>
      <c r="M331" s="35"/>
    </row>
    <row r="332" spans="2:13" ht="15.75" customHeight="1">
      <c r="B332" s="41"/>
      <c r="C332" s="42"/>
      <c r="D332" s="42"/>
      <c r="E332" s="42"/>
      <c r="F332" s="53"/>
      <c r="G332" s="53"/>
      <c r="H332" s="24"/>
      <c r="I332" s="44"/>
      <c r="J332" s="44"/>
      <c r="M332" s="35"/>
    </row>
    <row r="333" spans="2:13" ht="15.75" customHeight="1">
      <c r="B333" s="41"/>
      <c r="C333" s="42"/>
      <c r="D333" s="42"/>
      <c r="E333" s="42"/>
      <c r="F333" s="53"/>
      <c r="G333" s="53"/>
      <c r="H333" s="24"/>
      <c r="I333" s="44"/>
      <c r="J333" s="44"/>
      <c r="M333" s="35"/>
    </row>
    <row r="334" spans="2:13" ht="64.5" customHeight="1">
      <c r="B334" s="45"/>
      <c r="C334" s="46"/>
      <c r="D334" s="46"/>
      <c r="E334" s="46"/>
      <c r="F334" s="53"/>
      <c r="G334" s="53"/>
      <c r="H334" s="24"/>
      <c r="I334" s="44"/>
      <c r="J334" s="44"/>
      <c r="M334" s="35"/>
    </row>
    <row r="335" spans="2:13" ht="15.75" customHeight="1">
      <c r="B335" s="34" t="s">
        <v>177</v>
      </c>
      <c r="C335" s="34"/>
      <c r="D335" s="34"/>
      <c r="E335" s="34"/>
      <c r="F335" s="34"/>
      <c r="G335" s="34"/>
      <c r="H335" s="34"/>
      <c r="I335" s="34"/>
      <c r="J335" s="34"/>
      <c r="M335" s="35"/>
    </row>
    <row r="336" spans="2:13" ht="15.75" customHeight="1">
      <c r="B336" s="36" t="s">
        <v>178</v>
      </c>
      <c r="C336" s="36"/>
      <c r="D336" s="36"/>
      <c r="E336" s="42"/>
      <c r="F336" s="53"/>
      <c r="G336" s="43" t="s">
        <v>162</v>
      </c>
      <c r="H336" s="24">
        <f>M336*(1-$K$1)</f>
        <v>381.70000000000005</v>
      </c>
      <c r="I336" s="44"/>
      <c r="J336" s="37">
        <f>H336*I336</f>
        <v>0</v>
      </c>
      <c r="M336" s="35">
        <v>347</v>
      </c>
    </row>
    <row r="337" spans="2:13" ht="15.75" customHeight="1">
      <c r="B337" s="36"/>
      <c r="C337" s="36"/>
      <c r="D337" s="36"/>
      <c r="E337" s="42"/>
      <c r="F337" s="53"/>
      <c r="G337" s="53"/>
      <c r="H337" s="24"/>
      <c r="I337" s="44"/>
      <c r="J337" s="44"/>
      <c r="M337" s="35"/>
    </row>
    <row r="338" spans="2:13" ht="15.75" customHeight="1">
      <c r="B338" s="40" t="str">
        <f>HYPERLINK("http://dobrinya.tiu.ru/p44863225-gelevye-napyatochniki-lum.html","посмотреть на сайте")</f>
        <v>посмотреть на сайте</v>
      </c>
      <c r="C338" s="40"/>
      <c r="D338" s="40"/>
      <c r="E338" s="42"/>
      <c r="F338" s="53"/>
      <c r="G338" s="53"/>
      <c r="H338" s="24"/>
      <c r="I338" s="44"/>
      <c r="J338" s="44"/>
      <c r="M338" s="35"/>
    </row>
    <row r="339" spans="2:13" ht="15.75" customHeight="1">
      <c r="B339" s="41"/>
      <c r="C339" s="42"/>
      <c r="D339" s="42"/>
      <c r="E339" s="42"/>
      <c r="F339" s="53"/>
      <c r="G339" s="53"/>
      <c r="H339" s="24"/>
      <c r="I339" s="44"/>
      <c r="J339" s="44"/>
      <c r="M339" s="35"/>
    </row>
    <row r="340" spans="2:13" ht="15.75" customHeight="1">
      <c r="B340" s="41"/>
      <c r="C340" s="42"/>
      <c r="D340" s="42"/>
      <c r="E340" s="42"/>
      <c r="F340" s="53"/>
      <c r="G340" s="53"/>
      <c r="H340" s="24"/>
      <c r="I340" s="44"/>
      <c r="J340" s="44"/>
      <c r="M340" s="35"/>
    </row>
    <row r="341" spans="2:13" ht="61.5" customHeight="1">
      <c r="B341" s="45"/>
      <c r="C341" s="46"/>
      <c r="D341" s="46"/>
      <c r="E341" s="46"/>
      <c r="F341" s="53"/>
      <c r="G341" s="53"/>
      <c r="H341" s="24"/>
      <c r="I341" s="44"/>
      <c r="J341" s="44"/>
      <c r="M341" s="35"/>
    </row>
    <row r="342" spans="2:13" ht="15.75" customHeight="1">
      <c r="B342" s="34" t="s">
        <v>179</v>
      </c>
      <c r="C342" s="34"/>
      <c r="D342" s="34"/>
      <c r="E342" s="34"/>
      <c r="F342" s="34"/>
      <c r="G342" s="34"/>
      <c r="H342" s="34"/>
      <c r="I342" s="34"/>
      <c r="J342" s="34"/>
      <c r="M342" s="35"/>
    </row>
    <row r="343" spans="2:13" ht="15.75" customHeight="1">
      <c r="B343" s="36" t="s">
        <v>180</v>
      </c>
      <c r="C343" s="36"/>
      <c r="D343" s="36"/>
      <c r="E343" s="42"/>
      <c r="F343" s="55"/>
      <c r="G343" s="38" t="s">
        <v>58</v>
      </c>
      <c r="H343" s="24">
        <f>M343*(1-$K$1)</f>
        <v>675.4000000000001</v>
      </c>
      <c r="I343" s="44"/>
      <c r="J343" s="37">
        <f>H343*I343</f>
        <v>0</v>
      </c>
      <c r="M343" s="35">
        <v>614</v>
      </c>
    </row>
    <row r="344" spans="2:13" ht="15.75" customHeight="1">
      <c r="B344" s="36"/>
      <c r="C344" s="36"/>
      <c r="D344" s="36"/>
      <c r="E344" s="42"/>
      <c r="F344" s="55"/>
      <c r="G344" s="55"/>
      <c r="H344" s="24"/>
      <c r="I344" s="44"/>
      <c r="J344" s="44"/>
      <c r="M344" s="35"/>
    </row>
    <row r="345" spans="2:13" ht="15.75" customHeight="1">
      <c r="B345" s="40" t="str">
        <f>HYPERLINK("http://dobrinya.tiu.ru/p34716835-perchatki-gelevye-uvlazhnyayuschie.html","посмотреть на сайте")</f>
        <v>посмотреть на сайте</v>
      </c>
      <c r="C345" s="40"/>
      <c r="D345" s="40"/>
      <c r="E345" s="42"/>
      <c r="F345" s="55"/>
      <c r="G345" s="55"/>
      <c r="H345" s="24"/>
      <c r="I345" s="44"/>
      <c r="J345" s="44"/>
      <c r="M345" s="35"/>
    </row>
    <row r="346" spans="2:13" ht="15.75" customHeight="1">
      <c r="B346" s="41"/>
      <c r="C346" s="42"/>
      <c r="D346" s="42"/>
      <c r="E346" s="42"/>
      <c r="F346" s="55"/>
      <c r="G346" s="38" t="s">
        <v>60</v>
      </c>
      <c r="H346" s="24">
        <f>M346*(1-$K$1)</f>
        <v>675.4000000000001</v>
      </c>
      <c r="I346" s="24"/>
      <c r="J346" s="37">
        <f>H346*I346</f>
        <v>0</v>
      </c>
      <c r="M346" s="35">
        <v>614</v>
      </c>
    </row>
    <row r="347" spans="2:13" ht="15.75" customHeight="1">
      <c r="B347" s="41"/>
      <c r="C347" s="42"/>
      <c r="D347" s="42"/>
      <c r="E347" s="42"/>
      <c r="F347" s="55"/>
      <c r="G347" s="55"/>
      <c r="H347" s="24"/>
      <c r="I347" s="24"/>
      <c r="J347" s="37"/>
      <c r="M347" s="35"/>
    </row>
    <row r="348" spans="2:13" ht="42" customHeight="1">
      <c r="B348" s="45"/>
      <c r="C348" s="46"/>
      <c r="D348" s="46"/>
      <c r="E348" s="46"/>
      <c r="F348" s="55"/>
      <c r="G348" s="55"/>
      <c r="H348" s="24"/>
      <c r="I348" s="24"/>
      <c r="J348" s="37"/>
      <c r="M348" s="35"/>
    </row>
    <row r="349" spans="2:13" ht="15.75" customHeight="1">
      <c r="B349" s="1" t="s">
        <v>181</v>
      </c>
      <c r="C349" s="1"/>
      <c r="D349" s="1"/>
      <c r="E349" s="1"/>
      <c r="F349" s="1"/>
      <c r="G349" s="1"/>
      <c r="H349" s="1"/>
      <c r="I349" s="1"/>
      <c r="J349" s="1"/>
      <c r="M349" s="52"/>
    </row>
    <row r="350" spans="2:13" ht="15.75" customHeight="1">
      <c r="B350" s="34" t="s">
        <v>182</v>
      </c>
      <c r="C350" s="34"/>
      <c r="D350" s="34"/>
      <c r="E350" s="34"/>
      <c r="F350" s="34"/>
      <c r="G350" s="34"/>
      <c r="H350" s="34"/>
      <c r="I350" s="34"/>
      <c r="J350" s="34"/>
      <c r="M350" s="35"/>
    </row>
    <row r="351" spans="2:13" ht="15.75" customHeight="1">
      <c r="B351" s="36" t="s">
        <v>183</v>
      </c>
      <c r="C351" s="36"/>
      <c r="D351" s="36"/>
      <c r="E351" s="42"/>
      <c r="F351" s="53"/>
      <c r="G351" s="37" t="s">
        <v>184</v>
      </c>
      <c r="H351" s="44">
        <f>M351*(1-$K$1)</f>
        <v>2482.7000000000003</v>
      </c>
      <c r="I351" s="44"/>
      <c r="J351" s="37">
        <f>H351*I351</f>
        <v>0</v>
      </c>
      <c r="M351" s="35">
        <v>2257</v>
      </c>
    </row>
    <row r="352" spans="2:13" ht="15.75" customHeight="1">
      <c r="B352" s="36"/>
      <c r="C352" s="36"/>
      <c r="D352" s="36"/>
      <c r="E352" s="42"/>
      <c r="F352" s="53"/>
      <c r="G352" s="37"/>
      <c r="H352" s="37"/>
      <c r="I352" s="44"/>
      <c r="J352" s="44"/>
      <c r="M352" s="35"/>
    </row>
    <row r="353" spans="2:13" ht="15.75" customHeight="1">
      <c r="B353" s="40" t="str">
        <f>HYPERLINK("http://dobrinya.tiu.ru/p20456424-palki-dlya-skandinavskoj.html","посмотреть на сайте")</f>
        <v>посмотреть на сайте</v>
      </c>
      <c r="C353" s="40"/>
      <c r="D353" s="40"/>
      <c r="E353" s="42"/>
      <c r="F353" s="53"/>
      <c r="G353" s="37"/>
      <c r="H353" s="37"/>
      <c r="I353" s="44"/>
      <c r="J353" s="44"/>
      <c r="M353" s="35"/>
    </row>
    <row r="354" spans="2:13" ht="15.75" customHeight="1">
      <c r="B354" s="41"/>
      <c r="C354" s="42"/>
      <c r="D354" s="42"/>
      <c r="E354" s="42"/>
      <c r="F354" s="53"/>
      <c r="G354" s="37"/>
      <c r="H354" s="37"/>
      <c r="I354" s="44"/>
      <c r="J354" s="44"/>
      <c r="M354" s="35"/>
    </row>
    <row r="355" spans="2:13" ht="15.75" customHeight="1">
      <c r="B355" s="41"/>
      <c r="C355" s="42"/>
      <c r="D355" s="42"/>
      <c r="E355" s="42"/>
      <c r="F355" s="53"/>
      <c r="G355" s="37"/>
      <c r="H355" s="37"/>
      <c r="I355" s="44"/>
      <c r="J355" s="44"/>
      <c r="M355" s="35"/>
    </row>
    <row r="356" spans="2:13" ht="77.25" customHeight="1">
      <c r="B356" s="45"/>
      <c r="C356" s="46"/>
      <c r="D356" s="46"/>
      <c r="E356" s="46"/>
      <c r="F356" s="53"/>
      <c r="G356" s="37"/>
      <c r="H356" s="37"/>
      <c r="I356" s="44"/>
      <c r="J356" s="44"/>
      <c r="M356" s="35"/>
    </row>
    <row r="357" spans="2:13" ht="15.75" customHeight="1">
      <c r="B357" s="34" t="s">
        <v>185</v>
      </c>
      <c r="C357" s="34"/>
      <c r="D357" s="34"/>
      <c r="E357" s="34"/>
      <c r="F357" s="34"/>
      <c r="G357" s="34"/>
      <c r="H357" s="34"/>
      <c r="I357" s="34"/>
      <c r="J357" s="34"/>
      <c r="M357" s="35"/>
    </row>
    <row r="358" spans="2:13" ht="15.75" customHeight="1">
      <c r="B358" s="36" t="s">
        <v>186</v>
      </c>
      <c r="C358" s="36"/>
      <c r="D358" s="36"/>
      <c r="E358" s="42"/>
      <c r="F358" s="55"/>
      <c r="G358" s="55"/>
      <c r="H358" s="24">
        <f>M358*(1-$K$1)</f>
        <v>1807.3000000000002</v>
      </c>
      <c r="I358" s="39"/>
      <c r="J358" s="39">
        <f>H358*I358</f>
        <v>0</v>
      </c>
      <c r="M358" s="35">
        <v>1643</v>
      </c>
    </row>
    <row r="359" spans="2:13" ht="15.75" customHeight="1">
      <c r="B359" s="36"/>
      <c r="C359" s="36"/>
      <c r="D359" s="36"/>
      <c r="E359" s="42"/>
      <c r="F359" s="55"/>
      <c r="G359" s="55"/>
      <c r="H359" s="24"/>
      <c r="I359" s="24"/>
      <c r="J359" s="24"/>
      <c r="M359" s="35"/>
    </row>
    <row r="360" spans="2:13" ht="15.75" customHeight="1">
      <c r="B360" s="40" t="str">
        <f>HYPERLINK("http://dobrinya.tiu.ru/p20457148-palki-dlya-skandinavskoj.html","посмотреть на сайте")</f>
        <v>посмотреть на сайте</v>
      </c>
      <c r="C360" s="40"/>
      <c r="D360" s="40"/>
      <c r="E360" s="42"/>
      <c r="F360" s="55"/>
      <c r="G360" s="55"/>
      <c r="H360" s="24"/>
      <c r="I360" s="24"/>
      <c r="J360" s="24"/>
      <c r="M360" s="35"/>
    </row>
    <row r="361" spans="2:13" ht="15.75" customHeight="1">
      <c r="B361" s="41"/>
      <c r="C361" s="42"/>
      <c r="D361" s="42"/>
      <c r="E361" s="42"/>
      <c r="F361" s="55"/>
      <c r="G361" s="55"/>
      <c r="H361" s="24"/>
      <c r="I361" s="24"/>
      <c r="J361" s="24"/>
      <c r="M361" s="35"/>
    </row>
    <row r="362" spans="2:13" ht="15.75" customHeight="1">
      <c r="B362" s="41"/>
      <c r="C362" s="42"/>
      <c r="D362" s="42"/>
      <c r="E362" s="42"/>
      <c r="F362" s="55"/>
      <c r="G362" s="55"/>
      <c r="H362" s="24"/>
      <c r="I362" s="24"/>
      <c r="J362" s="24"/>
      <c r="M362" s="35"/>
    </row>
    <row r="363" spans="2:13" ht="100.5" customHeight="1">
      <c r="B363" s="45"/>
      <c r="C363" s="46"/>
      <c r="D363" s="46"/>
      <c r="E363" s="46"/>
      <c r="F363" s="55"/>
      <c r="G363" s="55"/>
      <c r="H363" s="24"/>
      <c r="I363" s="24"/>
      <c r="J363" s="24"/>
      <c r="M363" s="35"/>
    </row>
    <row r="364" spans="2:10" ht="15.75" customHeight="1">
      <c r="B364" s="58"/>
      <c r="C364" s="58"/>
      <c r="D364" s="58"/>
      <c r="E364" s="58"/>
      <c r="F364" s="58"/>
      <c r="G364" s="58"/>
      <c r="H364" s="58"/>
      <c r="I364" s="58"/>
      <c r="J364" s="58"/>
    </row>
    <row r="365" spans="2:10" ht="15.75" customHeight="1">
      <c r="B365" s="58"/>
      <c r="C365" s="58"/>
      <c r="D365" s="58"/>
      <c r="E365" s="58"/>
      <c r="F365" s="58"/>
      <c r="G365" s="58"/>
      <c r="H365" s="58"/>
      <c r="I365" s="58"/>
      <c r="J365" s="58"/>
    </row>
    <row r="366" spans="2:10" ht="15.75" customHeight="1">
      <c r="B366" s="58"/>
      <c r="C366" s="58"/>
      <c r="D366" s="58"/>
      <c r="E366" s="58"/>
      <c r="F366" s="58"/>
      <c r="G366" s="58"/>
      <c r="H366" s="58"/>
      <c r="I366" s="58"/>
      <c r="J366" s="58"/>
    </row>
    <row r="367" spans="2:10" ht="15.75" customHeight="1">
      <c r="B367" s="58"/>
      <c r="C367" s="58"/>
      <c r="D367" s="58"/>
      <c r="E367" s="58"/>
      <c r="F367" s="58"/>
      <c r="G367" s="58"/>
      <c r="H367" s="58"/>
      <c r="I367" s="58"/>
      <c r="J367" s="58"/>
    </row>
  </sheetData>
  <sheetProtection selectLockedCells="1" selectUnlockedCells="1"/>
  <mergeCells count="332">
    <mergeCell ref="B1:J8"/>
    <mergeCell ref="A9:G9"/>
    <mergeCell ref="A10:D10"/>
    <mergeCell ref="A11:J11"/>
    <mergeCell ref="B12:J12"/>
    <mergeCell ref="E13:E17"/>
    <mergeCell ref="B15:D15"/>
    <mergeCell ref="E18:E22"/>
    <mergeCell ref="B23:J23"/>
    <mergeCell ref="B24:D25"/>
    <mergeCell ref="E24:E28"/>
    <mergeCell ref="B26:D26"/>
    <mergeCell ref="E29:E33"/>
    <mergeCell ref="B34:J34"/>
    <mergeCell ref="B35:D36"/>
    <mergeCell ref="E35:E39"/>
    <mergeCell ref="B37:D37"/>
    <mergeCell ref="E40:E44"/>
    <mergeCell ref="B45:J45"/>
    <mergeCell ref="B46:D47"/>
    <mergeCell ref="E46:E50"/>
    <mergeCell ref="B48:D48"/>
    <mergeCell ref="E51:E55"/>
    <mergeCell ref="B56:J56"/>
    <mergeCell ref="B57:D58"/>
    <mergeCell ref="E57:E61"/>
    <mergeCell ref="B59:D59"/>
    <mergeCell ref="E62:E66"/>
    <mergeCell ref="B67:J67"/>
    <mergeCell ref="B68:D69"/>
    <mergeCell ref="E68:E72"/>
    <mergeCell ref="B70:D70"/>
    <mergeCell ref="E73:E77"/>
    <mergeCell ref="B78:J78"/>
    <mergeCell ref="B79:D80"/>
    <mergeCell ref="E79:E89"/>
    <mergeCell ref="B81:D81"/>
    <mergeCell ref="E90:E100"/>
    <mergeCell ref="B101:J101"/>
    <mergeCell ref="B102:D103"/>
    <mergeCell ref="E102:E104"/>
    <mergeCell ref="B104:D104"/>
    <mergeCell ref="E105:E107"/>
    <mergeCell ref="B108:J108"/>
    <mergeCell ref="B109:D110"/>
    <mergeCell ref="E109:E119"/>
    <mergeCell ref="B111:D111"/>
    <mergeCell ref="E120:E130"/>
    <mergeCell ref="B131:J131"/>
    <mergeCell ref="B132:D133"/>
    <mergeCell ref="E132:E136"/>
    <mergeCell ref="B134:D134"/>
    <mergeCell ref="B137:J137"/>
    <mergeCell ref="B138:J138"/>
    <mergeCell ref="B139:D140"/>
    <mergeCell ref="E139:E144"/>
    <mergeCell ref="B141:D141"/>
    <mergeCell ref="F143:F144"/>
    <mergeCell ref="G143:G144"/>
    <mergeCell ref="H143:H144"/>
    <mergeCell ref="I143:I144"/>
    <mergeCell ref="J143:J144"/>
    <mergeCell ref="B145:J145"/>
    <mergeCell ref="B146:D147"/>
    <mergeCell ref="E146:E153"/>
    <mergeCell ref="B148:D148"/>
    <mergeCell ref="E154:E161"/>
    <mergeCell ref="B162:J162"/>
    <mergeCell ref="B163:D164"/>
    <mergeCell ref="E163:E168"/>
    <mergeCell ref="B165:D165"/>
    <mergeCell ref="F167:F168"/>
    <mergeCell ref="G167:G168"/>
    <mergeCell ref="H167:H168"/>
    <mergeCell ref="I167:I168"/>
    <mergeCell ref="J167:J168"/>
    <mergeCell ref="B169:J169"/>
    <mergeCell ref="B170:D171"/>
    <mergeCell ref="E170:E175"/>
    <mergeCell ref="B172:D172"/>
    <mergeCell ref="F174:F175"/>
    <mergeCell ref="G174:G175"/>
    <mergeCell ref="H174:H175"/>
    <mergeCell ref="I174:I175"/>
    <mergeCell ref="J174:J175"/>
    <mergeCell ref="B176:J176"/>
    <mergeCell ref="B177:D178"/>
    <mergeCell ref="E177:E182"/>
    <mergeCell ref="B179:D179"/>
    <mergeCell ref="F181:F182"/>
    <mergeCell ref="G181:G182"/>
    <mergeCell ref="H181:H182"/>
    <mergeCell ref="I181:I182"/>
    <mergeCell ref="J181:J182"/>
    <mergeCell ref="B183:J183"/>
    <mergeCell ref="B184:D185"/>
    <mergeCell ref="E184:E189"/>
    <mergeCell ref="B186:D186"/>
    <mergeCell ref="F188:F189"/>
    <mergeCell ref="G188:G189"/>
    <mergeCell ref="H188:H189"/>
    <mergeCell ref="I188:I189"/>
    <mergeCell ref="J188:J189"/>
    <mergeCell ref="M188:M189"/>
    <mergeCell ref="B190:J190"/>
    <mergeCell ref="B191:D192"/>
    <mergeCell ref="B193:D193"/>
    <mergeCell ref="B205:J205"/>
    <mergeCell ref="B206:J206"/>
    <mergeCell ref="B207:D208"/>
    <mergeCell ref="E207:E212"/>
    <mergeCell ref="F207:F212"/>
    <mergeCell ref="G207:G212"/>
    <mergeCell ref="H207:H212"/>
    <mergeCell ref="I207:I212"/>
    <mergeCell ref="J207:J212"/>
    <mergeCell ref="M207:M212"/>
    <mergeCell ref="B209:D209"/>
    <mergeCell ref="B213:J213"/>
    <mergeCell ref="B214:D215"/>
    <mergeCell ref="E214:E219"/>
    <mergeCell ref="F214:F219"/>
    <mergeCell ref="G214:G219"/>
    <mergeCell ref="H214:H219"/>
    <mergeCell ref="I214:I219"/>
    <mergeCell ref="J214:J219"/>
    <mergeCell ref="M214:M219"/>
    <mergeCell ref="B216:D216"/>
    <mergeCell ref="B220:J220"/>
    <mergeCell ref="B221:D222"/>
    <mergeCell ref="E221:E226"/>
    <mergeCell ref="F221:F226"/>
    <mergeCell ref="G221:G226"/>
    <mergeCell ref="H221:H226"/>
    <mergeCell ref="I221:I226"/>
    <mergeCell ref="J221:J226"/>
    <mergeCell ref="M221:M226"/>
    <mergeCell ref="B223:D223"/>
    <mergeCell ref="B227:J227"/>
    <mergeCell ref="B228:D229"/>
    <mergeCell ref="E228:E233"/>
    <mergeCell ref="F228:F233"/>
    <mergeCell ref="G228:G233"/>
    <mergeCell ref="H228:H233"/>
    <mergeCell ref="I228:I233"/>
    <mergeCell ref="J228:J233"/>
    <mergeCell ref="M228:M233"/>
    <mergeCell ref="B230:D230"/>
    <mergeCell ref="B234:J234"/>
    <mergeCell ref="B235:D236"/>
    <mergeCell ref="E235:E240"/>
    <mergeCell ref="F235:F240"/>
    <mergeCell ref="G235:G240"/>
    <mergeCell ref="H235:H240"/>
    <mergeCell ref="I235:I240"/>
    <mergeCell ref="J235:J240"/>
    <mergeCell ref="M235:M240"/>
    <mergeCell ref="B237:D237"/>
    <mergeCell ref="B241:J241"/>
    <mergeCell ref="B242:D243"/>
    <mergeCell ref="E242:E247"/>
    <mergeCell ref="F242:F247"/>
    <mergeCell ref="G242:G247"/>
    <mergeCell ref="H242:H247"/>
    <mergeCell ref="I242:I247"/>
    <mergeCell ref="J242:J247"/>
    <mergeCell ref="M242:M247"/>
    <mergeCell ref="B244:D244"/>
    <mergeCell ref="B248:J248"/>
    <mergeCell ref="B249:D250"/>
    <mergeCell ref="E249:E254"/>
    <mergeCell ref="F249:F254"/>
    <mergeCell ref="G249:G254"/>
    <mergeCell ref="H249:H254"/>
    <mergeCell ref="I249:I254"/>
    <mergeCell ref="J249:J254"/>
    <mergeCell ref="M249:M254"/>
    <mergeCell ref="B251:D251"/>
    <mergeCell ref="B255:J255"/>
    <mergeCell ref="B256:D257"/>
    <mergeCell ref="E256:E261"/>
    <mergeCell ref="F256:F261"/>
    <mergeCell ref="G256:G261"/>
    <mergeCell ref="H256:H261"/>
    <mergeCell ref="I256:I261"/>
    <mergeCell ref="J256:J261"/>
    <mergeCell ref="M256:M261"/>
    <mergeCell ref="B258:D258"/>
    <mergeCell ref="B262:J262"/>
    <mergeCell ref="B263:D264"/>
    <mergeCell ref="E263:E268"/>
    <mergeCell ref="F263:F268"/>
    <mergeCell ref="G263:G268"/>
    <mergeCell ref="H263:H268"/>
    <mergeCell ref="I263:I268"/>
    <mergeCell ref="J263:J268"/>
    <mergeCell ref="M263:M268"/>
    <mergeCell ref="B265:D265"/>
    <mergeCell ref="B269:J269"/>
    <mergeCell ref="B270:D271"/>
    <mergeCell ref="E270:E275"/>
    <mergeCell ref="F270:F275"/>
    <mergeCell ref="G270:G275"/>
    <mergeCell ref="H270:H275"/>
    <mergeCell ref="I270:I275"/>
    <mergeCell ref="J270:J275"/>
    <mergeCell ref="M270:M275"/>
    <mergeCell ref="B272:D272"/>
    <mergeCell ref="B276:J276"/>
    <mergeCell ref="B277:J277"/>
    <mergeCell ref="B278:D279"/>
    <mergeCell ref="E278:E283"/>
    <mergeCell ref="F278:F280"/>
    <mergeCell ref="G278:G280"/>
    <mergeCell ref="H278:H280"/>
    <mergeCell ref="I278:I280"/>
    <mergeCell ref="J278:J280"/>
    <mergeCell ref="M278:M280"/>
    <mergeCell ref="B280:D280"/>
    <mergeCell ref="F281:F283"/>
    <mergeCell ref="G281:G283"/>
    <mergeCell ref="H281:H283"/>
    <mergeCell ref="I281:I283"/>
    <mergeCell ref="J281:J283"/>
    <mergeCell ref="M281:M283"/>
    <mergeCell ref="B284:J284"/>
    <mergeCell ref="B285:D286"/>
    <mergeCell ref="B287:D287"/>
    <mergeCell ref="B291:J291"/>
    <mergeCell ref="B292:D293"/>
    <mergeCell ref="B294:D294"/>
    <mergeCell ref="B299:J299"/>
    <mergeCell ref="B300:D301"/>
    <mergeCell ref="F300:F305"/>
    <mergeCell ref="G300:G305"/>
    <mergeCell ref="H300:H305"/>
    <mergeCell ref="I300:I305"/>
    <mergeCell ref="J300:J305"/>
    <mergeCell ref="M300:M305"/>
    <mergeCell ref="B302:D302"/>
    <mergeCell ref="B306:J306"/>
    <mergeCell ref="B307:D308"/>
    <mergeCell ref="E307:E312"/>
    <mergeCell ref="B309:D309"/>
    <mergeCell ref="F311:F312"/>
    <mergeCell ref="G311:G312"/>
    <mergeCell ref="H311:H312"/>
    <mergeCell ref="I311:I312"/>
    <mergeCell ref="J311:J312"/>
    <mergeCell ref="B313:J313"/>
    <mergeCell ref="B314:J314"/>
    <mergeCell ref="B315:D316"/>
    <mergeCell ref="E315:E320"/>
    <mergeCell ref="F315:F316"/>
    <mergeCell ref="G315:G316"/>
    <mergeCell ref="H315:H316"/>
    <mergeCell ref="I315:I316"/>
    <mergeCell ref="J315:J316"/>
    <mergeCell ref="M315:M316"/>
    <mergeCell ref="B317:D317"/>
    <mergeCell ref="F317:F318"/>
    <mergeCell ref="G317:G318"/>
    <mergeCell ref="H317:H318"/>
    <mergeCell ref="I317:I318"/>
    <mergeCell ref="J317:J318"/>
    <mergeCell ref="M317:M318"/>
    <mergeCell ref="F319:F320"/>
    <mergeCell ref="G319:G320"/>
    <mergeCell ref="H319:H320"/>
    <mergeCell ref="I319:I320"/>
    <mergeCell ref="J319:J320"/>
    <mergeCell ref="M319:M320"/>
    <mergeCell ref="B321:J321"/>
    <mergeCell ref="B322:D323"/>
    <mergeCell ref="F322:F327"/>
    <mergeCell ref="G322:G327"/>
    <mergeCell ref="H322:H327"/>
    <mergeCell ref="I322:I327"/>
    <mergeCell ref="J322:J327"/>
    <mergeCell ref="M322:M327"/>
    <mergeCell ref="B324:D324"/>
    <mergeCell ref="B328:J328"/>
    <mergeCell ref="B329:D330"/>
    <mergeCell ref="F329:F334"/>
    <mergeCell ref="G329:G334"/>
    <mergeCell ref="H329:H334"/>
    <mergeCell ref="I329:I334"/>
    <mergeCell ref="J329:J334"/>
    <mergeCell ref="M329:M334"/>
    <mergeCell ref="B331:D331"/>
    <mergeCell ref="B335:J335"/>
    <mergeCell ref="B336:D337"/>
    <mergeCell ref="F336:F341"/>
    <mergeCell ref="G336:G341"/>
    <mergeCell ref="H336:H341"/>
    <mergeCell ref="I336:I341"/>
    <mergeCell ref="J336:J341"/>
    <mergeCell ref="M336:M341"/>
    <mergeCell ref="B338:D338"/>
    <mergeCell ref="B342:J342"/>
    <mergeCell ref="B343:D344"/>
    <mergeCell ref="F343:F348"/>
    <mergeCell ref="G343:G345"/>
    <mergeCell ref="H343:H345"/>
    <mergeCell ref="I343:I345"/>
    <mergeCell ref="J343:J345"/>
    <mergeCell ref="M343:M345"/>
    <mergeCell ref="B345:D345"/>
    <mergeCell ref="G346:G348"/>
    <mergeCell ref="H346:H348"/>
    <mergeCell ref="I346:I348"/>
    <mergeCell ref="J346:J348"/>
    <mergeCell ref="M346:M348"/>
    <mergeCell ref="B349:J349"/>
    <mergeCell ref="B350:J350"/>
    <mergeCell ref="B351:D352"/>
    <mergeCell ref="F351:F356"/>
    <mergeCell ref="G351:G356"/>
    <mergeCell ref="H351:H356"/>
    <mergeCell ref="I351:I356"/>
    <mergeCell ref="J351:J356"/>
    <mergeCell ref="M351:M356"/>
    <mergeCell ref="B353:D353"/>
    <mergeCell ref="B357:J357"/>
    <mergeCell ref="B358:D359"/>
    <mergeCell ref="F358:F363"/>
    <mergeCell ref="G358:G363"/>
    <mergeCell ref="H358:H363"/>
    <mergeCell ref="I358:I363"/>
    <mergeCell ref="J358:J363"/>
    <mergeCell ref="M358:M363"/>
    <mergeCell ref="B360:D360"/>
  </mergeCells>
  <conditionalFormatting sqref="I1:I136 I417:I65521">
    <cfRule type="cellIs" priority="1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2016-02-08T13:43:15Z</dcterms:modified>
  <cp:category/>
  <cp:version/>
  <cp:contentType/>
  <cp:contentStatus/>
  <cp:revision>10</cp:revision>
</cp:coreProperties>
</file>