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25" windowHeight="9750" activeTab="9"/>
  </bookViews>
  <sheets>
    <sheet name="1 КАТ" sheetId="1" r:id="rId1"/>
    <sheet name="2 КАТ" sheetId="2" r:id="rId2"/>
    <sheet name="3 КАТ" sheetId="3" r:id="rId3"/>
    <sheet name="4 КАТ" sheetId="4" r:id="rId4"/>
    <sheet name="5 КАТ" sheetId="5" r:id="rId5"/>
    <sheet name="6 КАТ" sheetId="6" r:id="rId6"/>
    <sheet name="7 КАТ" sheetId="7" r:id="rId7"/>
    <sheet name="8 КАТ" sheetId="8" r:id="rId8"/>
    <sheet name="9 КАТ" sheetId="9" r:id="rId9"/>
    <sheet name="10 КАТ" sheetId="10" r:id="rId10"/>
    <sheet name="Ткань" sheetId="11" state="hidden" r:id="rId11"/>
  </sheets>
  <definedNames/>
  <calcPr fullCalcOnLoad="1"/>
</workbook>
</file>

<file path=xl/sharedStrings.xml><?xml version="1.0" encoding="utf-8"?>
<sst xmlns="http://schemas.openxmlformats.org/spreadsheetml/2006/main" count="659" uniqueCount="55">
  <si>
    <t xml:space="preserve"> Фабрика мебели "Седьмая Карета"</t>
  </si>
  <si>
    <t>ПРАЙС-ЛИСТ</t>
  </si>
  <si>
    <t>Стандартные размеры:</t>
  </si>
  <si>
    <t>Диван "ЛОНДОН" со спальным местом трансформация "дельфин"</t>
  </si>
  <si>
    <t xml:space="preserve">Размер, см. </t>
  </si>
  <si>
    <t>1. Габаритные размеры</t>
  </si>
  <si>
    <t>210*64см</t>
  </si>
  <si>
    <t xml:space="preserve">2. Длина спального места     </t>
  </si>
  <si>
    <t>166 см</t>
  </si>
  <si>
    <t xml:space="preserve">3. Ширина спального места     </t>
  </si>
  <si>
    <t>98 см</t>
  </si>
  <si>
    <t xml:space="preserve">4. Высота сиденья                    </t>
  </si>
  <si>
    <t>45 см</t>
  </si>
  <si>
    <t xml:space="preserve">5. Высота спинки                   </t>
  </si>
  <si>
    <t>82 см</t>
  </si>
  <si>
    <t xml:space="preserve">6. Глубина сиденья                </t>
  </si>
  <si>
    <t>49 см</t>
  </si>
  <si>
    <t>Все остальные размеры 
считаются нестандартными</t>
  </si>
  <si>
    <t>Банкетка "Лондон" французская раскладушка</t>
  </si>
  <si>
    <t>размер</t>
  </si>
  <si>
    <t>125*</t>
  </si>
  <si>
    <t>Цена Механизма "Французская раскладушка"</t>
  </si>
  <si>
    <t>1. Габаритные размеры 125*69  см</t>
  </si>
  <si>
    <t>2. Высота сиденья</t>
  </si>
  <si>
    <t>3. Спальное место</t>
  </si>
  <si>
    <t>187*69 см</t>
  </si>
  <si>
    <t>4. Длина в разлож.виде</t>
  </si>
  <si>
    <t>210 см</t>
  </si>
  <si>
    <t>При заказе указывать:</t>
  </si>
  <si>
    <t>1. Общие габаритные размеры изделия;</t>
  </si>
  <si>
    <t>2. Трансформация (дельфин / ящик);</t>
  </si>
  <si>
    <t>3. Комлектация (стандарт / премиум).</t>
  </si>
  <si>
    <t>* Без указания комплектации, изделие будет выполнено в комплектации "стандарт"</t>
  </si>
  <si>
    <t>Стандарт</t>
  </si>
  <si>
    <t>Премиум</t>
  </si>
  <si>
    <t>Ткань</t>
  </si>
  <si>
    <t>Карета</t>
  </si>
  <si>
    <t>Спандбонд</t>
  </si>
  <si>
    <t>Сумма</t>
  </si>
  <si>
    <t>600022, г.Владимир, ул. Ставровская, д.11
т/ф: (4922)46-47-79,37-06-81, 46-47-71, 37-34-91
Сайт: www.7kareta.ru  E-mail: fm_vladimir@mail.ru</t>
  </si>
  <si>
    <t>"У Т В Е Р Ж Д А Ю"
Генеральный директор ООО "Седьмая Карета"
________________ Рахчеев И.В.
15 января 2018г.</t>
  </si>
  <si>
    <t>1 категория</t>
  </si>
  <si>
    <r>
      <t xml:space="preserve">Стандарт: </t>
    </r>
    <r>
      <rPr>
        <sz val="18"/>
        <color indexed="10"/>
        <rFont val="Arial"/>
        <family val="2"/>
      </rPr>
      <t>спальное место в фирменной технической ткани "Седьмая Карета", задняя стенка в технической ткани (спанбонд);</t>
    </r>
  </si>
  <si>
    <r>
      <t xml:space="preserve">Премиум: </t>
    </r>
    <r>
      <rPr>
        <sz val="18"/>
        <color indexed="10"/>
        <rFont val="Arial"/>
        <family val="2"/>
      </rPr>
      <t xml:space="preserve">спальное место и задняя стенка в основной ткани. </t>
    </r>
  </si>
  <si>
    <t>Стоимость</t>
  </si>
  <si>
    <t>Ширина спального места</t>
  </si>
  <si>
    <t>2 категория</t>
  </si>
  <si>
    <t>3 категория</t>
  </si>
  <si>
    <t>4 категория</t>
  </si>
  <si>
    <t>5 категория</t>
  </si>
  <si>
    <t>6 категория</t>
  </si>
  <si>
    <t>7 категория</t>
  </si>
  <si>
    <t>8 категория</t>
  </si>
  <si>
    <t>9 категория</t>
  </si>
  <si>
    <t>10 категория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</si>
</sst>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u val="single"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6"/>
      <color indexed="8"/>
      <name val="Arial"/>
      <family val="2"/>
    </font>
    <font>
      <sz val="18"/>
      <name val="Arial"/>
      <family val="2"/>
    </font>
    <font>
      <b/>
      <sz val="8"/>
      <color indexed="9"/>
      <name val="Arial"/>
      <family val="2"/>
    </font>
    <font>
      <b/>
      <u val="single"/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i/>
      <u val="single"/>
      <sz val="24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6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i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8" fillId="0" borderId="18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 wrapText="1"/>
    </xf>
    <xf numFmtId="0" fontId="99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97" fillId="0" borderId="0" xfId="0" applyNumberFormat="1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95" fillId="0" borderId="20" xfId="0" applyFont="1" applyFill="1" applyBorder="1" applyAlignment="1">
      <alignment/>
    </xf>
    <xf numFmtId="0" fontId="97" fillId="0" borderId="20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2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34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1" fillId="33" borderId="19" xfId="0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02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7" fillId="0" borderId="0" xfId="0" applyFont="1" applyBorder="1" applyAlignment="1">
      <alignment/>
    </xf>
    <xf numFmtId="0" fontId="10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02" fillId="0" borderId="0" xfId="0" applyFont="1" applyFill="1" applyBorder="1" applyAlignment="1">
      <alignment horizontal="left" vertical="top"/>
    </xf>
    <xf numFmtId="0" fontId="10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9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33" borderId="24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" fillId="0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77" fillId="0" borderId="0" xfId="0" applyFont="1" applyAlignment="1">
      <alignment/>
    </xf>
    <xf numFmtId="0" fontId="95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0" fillId="0" borderId="30" xfId="0" applyFont="1" applyFill="1" applyBorder="1" applyAlignment="1">
      <alignment horizontal="center" wrapText="1"/>
    </xf>
    <xf numFmtId="0" fontId="40" fillId="0" borderId="46" xfId="0" applyFont="1" applyFill="1" applyBorder="1" applyAlignment="1">
      <alignment horizontal="center" wrapText="1"/>
    </xf>
    <xf numFmtId="0" fontId="40" fillId="0" borderId="33" xfId="0" applyFont="1" applyFill="1" applyBorder="1" applyAlignment="1">
      <alignment horizontal="center" wrapText="1" shrinkToFit="1"/>
    </xf>
    <xf numFmtId="0" fontId="40" fillId="0" borderId="47" xfId="0" applyFont="1" applyFill="1" applyBorder="1" applyAlignment="1">
      <alignment horizontal="center" wrapText="1" shrinkToFit="1"/>
    </xf>
    <xf numFmtId="0" fontId="41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4229100" y="5648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" name="Line 5"/>
        <xdr:cNvSpPr>
          <a:spLocks/>
        </xdr:cNvSpPr>
      </xdr:nvSpPr>
      <xdr:spPr>
        <a:xfrm>
          <a:off x="8667750" y="51911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3"/>
        <xdr:cNvSpPr>
          <a:spLocks/>
        </xdr:cNvSpPr>
      </xdr:nvSpPr>
      <xdr:spPr>
        <a:xfrm>
          <a:off x="4857750" y="8562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38</xdr:row>
      <xdr:rowOff>257175</xdr:rowOff>
    </xdr:from>
    <xdr:to>
      <xdr:col>9</xdr:col>
      <xdr:colOff>152400</xdr:colOff>
      <xdr:row>44</xdr:row>
      <xdr:rowOff>161925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933825"/>
          <a:ext cx="3048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62</xdr:row>
      <xdr:rowOff>180975</xdr:rowOff>
    </xdr:from>
    <xdr:to>
      <xdr:col>6</xdr:col>
      <xdr:colOff>266700</xdr:colOff>
      <xdr:row>67</xdr:row>
      <xdr:rowOff>57150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44225"/>
          <a:ext cx="223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61</xdr:row>
      <xdr:rowOff>28575</xdr:rowOff>
    </xdr:from>
    <xdr:to>
      <xdr:col>12</xdr:col>
      <xdr:colOff>409575</xdr:colOff>
      <xdr:row>68</xdr:row>
      <xdr:rowOff>200025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053465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3"/>
        <xdr:cNvSpPr>
          <a:spLocks/>
        </xdr:cNvSpPr>
      </xdr:nvSpPr>
      <xdr:spPr>
        <a:xfrm>
          <a:off x="4857750" y="16097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180*2</f>
        <v>360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41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2700</v>
      </c>
      <c r="E11" s="172">
        <f t="shared" si="0"/>
        <v>2760</v>
      </c>
      <c r="F11" s="172">
        <f t="shared" si="0"/>
        <v>2800</v>
      </c>
      <c r="G11" s="172">
        <f t="shared" si="0"/>
        <v>2830</v>
      </c>
      <c r="H11" s="172">
        <f t="shared" si="0"/>
        <v>2930</v>
      </c>
      <c r="I11" s="172">
        <f t="shared" si="0"/>
        <v>3000</v>
      </c>
      <c r="J11" s="172">
        <f t="shared" si="0"/>
        <v>3060</v>
      </c>
      <c r="K11" s="172">
        <f t="shared" si="0"/>
        <v>3200</v>
      </c>
      <c r="L11" s="172">
        <f t="shared" si="0"/>
        <v>3260</v>
      </c>
      <c r="M11" s="40">
        <f t="shared" si="0"/>
        <v>3330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200</v>
      </c>
      <c r="E18" s="172">
        <f t="shared" si="1"/>
        <v>220</v>
      </c>
      <c r="F18" s="172">
        <f t="shared" si="1"/>
        <v>220</v>
      </c>
      <c r="G18" s="172">
        <f t="shared" si="1"/>
        <v>220</v>
      </c>
      <c r="H18" s="172">
        <f t="shared" si="1"/>
        <v>220</v>
      </c>
      <c r="I18" s="172">
        <f t="shared" si="1"/>
        <v>240</v>
      </c>
      <c r="J18" s="172">
        <f t="shared" si="1"/>
        <v>260</v>
      </c>
      <c r="K18" s="172">
        <f t="shared" si="1"/>
        <v>270</v>
      </c>
      <c r="L18" s="172">
        <f t="shared" si="1"/>
        <v>290</v>
      </c>
      <c r="M18" s="40">
        <f t="shared" si="1"/>
        <v>310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1750</v>
      </c>
      <c r="F30" s="116">
        <f>ROUNDUP(F27*$A$2+F28*$A$3+F29*$A$4,-1)</f>
        <v>1980</v>
      </c>
      <c r="G30" s="117">
        <f>ROUNDUP(G27*$A$2+G28*$A$3+G29*$A$4,-1)</f>
        <v>2080</v>
      </c>
      <c r="H30" s="118">
        <f>ROUNDUP(H27*$A$2+H28*$A$3+H29*$A$4,-1)</f>
        <v>2180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10820</v>
      </c>
      <c r="E37" s="39">
        <f t="shared" si="2"/>
        <v>11220</v>
      </c>
      <c r="F37" s="39">
        <f t="shared" si="2"/>
        <v>11600</v>
      </c>
      <c r="G37" s="39">
        <f t="shared" si="2"/>
        <v>11970</v>
      </c>
      <c r="H37" s="39">
        <f t="shared" si="2"/>
        <v>12410</v>
      </c>
      <c r="I37" s="39">
        <f t="shared" si="2"/>
        <v>12820</v>
      </c>
      <c r="J37" s="39">
        <f t="shared" si="2"/>
        <v>13220</v>
      </c>
      <c r="K37" s="39">
        <f t="shared" si="2"/>
        <v>13700</v>
      </c>
      <c r="L37" s="39">
        <f>ROUNDUP(M37-$B$28-M11+L11,-1)</f>
        <v>14100</v>
      </c>
      <c r="M37" s="40">
        <f>ROUNDUP(B27+M11,-1)</f>
        <v>14510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11020</v>
      </c>
      <c r="E38" s="39">
        <f t="shared" si="3"/>
        <v>11440</v>
      </c>
      <c r="F38" s="39">
        <f t="shared" si="3"/>
        <v>11820</v>
      </c>
      <c r="G38" s="39">
        <f t="shared" si="3"/>
        <v>12190</v>
      </c>
      <c r="H38" s="39">
        <f t="shared" si="3"/>
        <v>12630</v>
      </c>
      <c r="I38" s="39">
        <f t="shared" si="3"/>
        <v>13060</v>
      </c>
      <c r="J38" s="39">
        <f t="shared" si="3"/>
        <v>13480</v>
      </c>
      <c r="K38" s="39">
        <f t="shared" si="3"/>
        <v>13970</v>
      </c>
      <c r="L38" s="39">
        <f t="shared" si="3"/>
        <v>14390</v>
      </c>
      <c r="M38" s="40">
        <f>ROUNDUP(M37+M18,-1)</f>
        <v>14820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10290</v>
      </c>
      <c r="F57" s="103">
        <f>ROUNDUP(E57+$B$30-E30+F30,-1)</f>
        <v>10770</v>
      </c>
      <c r="G57" s="104">
        <f>ROUNDUP(F57+$B$30-F30+G30,-1)</f>
        <v>11120</v>
      </c>
      <c r="H57" s="105">
        <f>ROUNDUP(G57+$B$30-G30+H30,-1)</f>
        <v>11470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46" right="0.36" top="0.7480314960629921" bottom="0.7480314960629921" header="0.31496062992125984" footer="0.16"/>
  <pageSetup fitToHeight="1" fitToWidth="1" horizontalDpi="600" verticalDpi="600" orientation="portrait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1600*2</f>
        <v>3200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54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21440</v>
      </c>
      <c r="E11" s="172">
        <f t="shared" si="0"/>
        <v>21790</v>
      </c>
      <c r="F11" s="172">
        <f t="shared" si="0"/>
        <v>22110</v>
      </c>
      <c r="G11" s="172">
        <f t="shared" si="0"/>
        <v>22430</v>
      </c>
      <c r="H11" s="172">
        <f t="shared" si="0"/>
        <v>23100</v>
      </c>
      <c r="I11" s="172">
        <f t="shared" si="0"/>
        <v>23450</v>
      </c>
      <c r="J11" s="172">
        <f t="shared" si="0"/>
        <v>23790</v>
      </c>
      <c r="K11" s="172">
        <f t="shared" si="0"/>
        <v>24780</v>
      </c>
      <c r="L11" s="172">
        <f t="shared" si="0"/>
        <v>25130</v>
      </c>
      <c r="M11" s="40">
        <f t="shared" si="0"/>
        <v>25480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1760</v>
      </c>
      <c r="E18" s="172">
        <f t="shared" si="1"/>
        <v>1920</v>
      </c>
      <c r="F18" s="172">
        <f t="shared" si="1"/>
        <v>1920</v>
      </c>
      <c r="G18" s="172">
        <f t="shared" si="1"/>
        <v>1920</v>
      </c>
      <c r="H18" s="172">
        <f t="shared" si="1"/>
        <v>1920</v>
      </c>
      <c r="I18" s="172">
        <f t="shared" si="1"/>
        <v>2080</v>
      </c>
      <c r="J18" s="172">
        <f t="shared" si="1"/>
        <v>2240</v>
      </c>
      <c r="K18" s="172">
        <f t="shared" si="1"/>
        <v>2400</v>
      </c>
      <c r="L18" s="172">
        <f t="shared" si="1"/>
        <v>2560</v>
      </c>
      <c r="M18" s="40">
        <f t="shared" si="1"/>
        <v>2720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13110</v>
      </c>
      <c r="F30" s="116">
        <f>ROUNDUP(F27*$A$2+F28*$A$3+F29*$A$4,-1)</f>
        <v>14470</v>
      </c>
      <c r="G30" s="117">
        <f>ROUNDUP(G27*$A$2+G28*$A$3+G29*$A$4,-1)</f>
        <v>15140</v>
      </c>
      <c r="H30" s="118">
        <f>ROUNDUP(H27*$A$2+H28*$A$3+H29*$A$4,-1)</f>
        <v>15810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29560</v>
      </c>
      <c r="E37" s="39">
        <f t="shared" si="2"/>
        <v>30250</v>
      </c>
      <c r="F37" s="39">
        <f t="shared" si="2"/>
        <v>30910</v>
      </c>
      <c r="G37" s="39">
        <f t="shared" si="2"/>
        <v>31570</v>
      </c>
      <c r="H37" s="39">
        <f t="shared" si="2"/>
        <v>32580</v>
      </c>
      <c r="I37" s="39">
        <f t="shared" si="2"/>
        <v>33270</v>
      </c>
      <c r="J37" s="39">
        <f t="shared" si="2"/>
        <v>33950</v>
      </c>
      <c r="K37" s="39">
        <f t="shared" si="2"/>
        <v>35280</v>
      </c>
      <c r="L37" s="39">
        <f>ROUNDUP(M37-$B$28-M11+L11,-1)</f>
        <v>35970</v>
      </c>
      <c r="M37" s="40">
        <f>ROUNDUP(B27+M11,-1)</f>
        <v>36660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31320</v>
      </c>
      <c r="E38" s="39">
        <f t="shared" si="3"/>
        <v>32170</v>
      </c>
      <c r="F38" s="39">
        <f t="shared" si="3"/>
        <v>32830</v>
      </c>
      <c r="G38" s="39">
        <f t="shared" si="3"/>
        <v>33490</v>
      </c>
      <c r="H38" s="39">
        <f t="shared" si="3"/>
        <v>34500</v>
      </c>
      <c r="I38" s="39">
        <f t="shared" si="3"/>
        <v>35350</v>
      </c>
      <c r="J38" s="39">
        <f t="shared" si="3"/>
        <v>36190</v>
      </c>
      <c r="K38" s="39">
        <f t="shared" si="3"/>
        <v>37680</v>
      </c>
      <c r="L38" s="39">
        <f t="shared" si="3"/>
        <v>38530</v>
      </c>
      <c r="M38" s="40">
        <f>ROUNDUP(M37+M18,-1)</f>
        <v>39380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21650</v>
      </c>
      <c r="F57" s="103">
        <f>ROUNDUP(E57+$B$30-E30+F30,-1)</f>
        <v>23260</v>
      </c>
      <c r="G57" s="104">
        <f>ROUNDUP(F57+$B$30-F30+G30,-1)</f>
        <v>24180</v>
      </c>
      <c r="H57" s="105">
        <f>ROUNDUP(G57+$B$30-G30+H30,-1)</f>
        <v>25100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8" ht="15">
      <c r="L98" s="161"/>
    </row>
    <row r="99" ht="14.25">
      <c r="L99" s="162"/>
    </row>
    <row r="100" ht="14.25">
      <c r="L100" s="162"/>
    </row>
    <row r="101" spans="8:11" ht="12.75">
      <c r="H101" s="163"/>
      <c r="I101" s="43"/>
      <c r="J101" s="43"/>
      <c r="K101" s="43"/>
    </row>
    <row r="102" spans="8:11" ht="12.75">
      <c r="H102" s="163"/>
      <c r="I102" s="43"/>
      <c r="J102" s="43"/>
      <c r="K102" s="43"/>
    </row>
    <row r="103" spans="7:11" ht="12.75">
      <c r="G103" s="164"/>
      <c r="H103" s="164"/>
      <c r="I103" s="164"/>
      <c r="J103" s="164"/>
      <c r="K103" s="164"/>
    </row>
    <row r="104" spans="7:11" ht="12.75">
      <c r="G104" s="164"/>
      <c r="H104" s="164"/>
      <c r="I104" s="164"/>
      <c r="J104" s="164"/>
      <c r="K104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25"/>
  <sheetViews>
    <sheetView zoomScalePageLayoutView="0" workbookViewId="0" topLeftCell="A1">
      <selection activeCell="A1" sqref="A1:IV26"/>
    </sheetView>
  </sheetViews>
  <sheetFormatPr defaultColWidth="9.140625" defaultRowHeight="15"/>
  <cols>
    <col min="2" max="2" width="11.140625" style="0" customWidth="1"/>
    <col min="3" max="3" width="15.7109375" style="0" customWidth="1"/>
  </cols>
  <sheetData>
    <row r="1" spans="2:13" s="20" customFormat="1" ht="19.5" thickBot="1">
      <c r="B1" s="209" t="s">
        <v>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2:13" ht="24" thickBot="1">
      <c r="B2" s="210" t="s">
        <v>33</v>
      </c>
      <c r="C2" s="211"/>
      <c r="D2" s="169">
        <v>120</v>
      </c>
      <c r="E2" s="170">
        <v>130</v>
      </c>
      <c r="F2" s="170">
        <v>140</v>
      </c>
      <c r="G2" s="170">
        <v>150</v>
      </c>
      <c r="H2" s="170">
        <v>160</v>
      </c>
      <c r="I2" s="170">
        <v>170</v>
      </c>
      <c r="J2" s="170">
        <v>180</v>
      </c>
      <c r="K2" s="170">
        <v>190</v>
      </c>
      <c r="L2" s="170">
        <v>200</v>
      </c>
      <c r="M2" s="171">
        <v>210</v>
      </c>
    </row>
    <row r="3" spans="2:23" ht="24" thickBot="1">
      <c r="B3" s="206" t="s">
        <v>35</v>
      </c>
      <c r="C3" s="207"/>
      <c r="D3" s="39">
        <v>6.6</v>
      </c>
      <c r="E3" s="39">
        <v>6.7</v>
      </c>
      <c r="F3" s="39">
        <v>6.8</v>
      </c>
      <c r="G3" s="39">
        <v>6.9</v>
      </c>
      <c r="H3" s="39">
        <v>7.1</v>
      </c>
      <c r="I3" s="39">
        <v>7.2</v>
      </c>
      <c r="J3" s="39">
        <v>7.3</v>
      </c>
      <c r="K3" s="39">
        <v>7.6</v>
      </c>
      <c r="L3" s="39">
        <v>7.7</v>
      </c>
      <c r="M3" s="40">
        <v>7.8</v>
      </c>
      <c r="N3" s="173"/>
      <c r="O3" s="41"/>
      <c r="P3" s="41"/>
      <c r="Q3" s="41"/>
      <c r="R3" s="41"/>
      <c r="S3" s="41"/>
      <c r="T3" s="41"/>
      <c r="U3" s="41"/>
      <c r="V3" s="41"/>
      <c r="W3" s="41"/>
    </row>
    <row r="4" spans="2:23" ht="24" thickBot="1">
      <c r="B4" s="198" t="s">
        <v>36</v>
      </c>
      <c r="C4" s="199"/>
      <c r="D4" s="172">
        <v>1.1</v>
      </c>
      <c r="E4" s="172">
        <v>1.2</v>
      </c>
      <c r="F4" s="172">
        <v>1.2</v>
      </c>
      <c r="G4" s="172">
        <v>1.2</v>
      </c>
      <c r="H4" s="172">
        <v>1.3</v>
      </c>
      <c r="I4" s="172">
        <v>1.4</v>
      </c>
      <c r="J4" s="172">
        <v>1.5</v>
      </c>
      <c r="K4" s="172">
        <v>1.6</v>
      </c>
      <c r="L4" s="172">
        <v>1.7</v>
      </c>
      <c r="M4" s="40">
        <v>1.8</v>
      </c>
      <c r="N4" s="173"/>
      <c r="O4" s="41"/>
      <c r="P4" s="41"/>
      <c r="Q4" s="41"/>
      <c r="R4" s="41"/>
      <c r="S4" s="41"/>
      <c r="T4" s="41"/>
      <c r="U4" s="41"/>
      <c r="V4" s="41"/>
      <c r="W4" s="41"/>
    </row>
    <row r="5" spans="2:13" ht="24" thickBot="1">
      <c r="B5" s="198" t="s">
        <v>37</v>
      </c>
      <c r="C5" s="199"/>
      <c r="D5" s="172"/>
      <c r="E5" s="172"/>
      <c r="F5" s="172"/>
      <c r="G5" s="172"/>
      <c r="H5" s="172"/>
      <c r="I5" s="172"/>
      <c r="J5" s="172"/>
      <c r="K5" s="172"/>
      <c r="L5" s="172"/>
      <c r="M5" s="40"/>
    </row>
    <row r="6" spans="2:13" ht="24" thickBot="1">
      <c r="B6" s="198" t="s">
        <v>38</v>
      </c>
      <c r="C6" s="199"/>
      <c r="D6" s="172"/>
      <c r="E6" s="172"/>
      <c r="F6" s="172"/>
      <c r="G6" s="172"/>
      <c r="H6" s="172"/>
      <c r="I6" s="172"/>
      <c r="J6" s="172"/>
      <c r="K6" s="172"/>
      <c r="L6" s="172"/>
      <c r="M6" s="40"/>
    </row>
    <row r="7" spans="2:15" ht="23.25">
      <c r="B7" s="208"/>
      <c r="C7" s="208"/>
      <c r="D7" s="41"/>
      <c r="E7" s="41"/>
      <c r="F7" s="41"/>
      <c r="G7" s="41"/>
      <c r="H7" s="41"/>
      <c r="I7" s="41"/>
      <c r="J7" s="41"/>
      <c r="K7" s="41"/>
      <c r="L7" s="41"/>
      <c r="M7" s="41"/>
      <c r="N7" s="168"/>
      <c r="O7" s="168"/>
    </row>
    <row r="8" spans="2:13" ht="19.5" thickBot="1">
      <c r="B8" s="209" t="s">
        <v>3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2:13" ht="24" thickBot="1">
      <c r="B9" s="210" t="s">
        <v>34</v>
      </c>
      <c r="C9" s="211"/>
      <c r="D9" s="169">
        <v>120</v>
      </c>
      <c r="E9" s="170">
        <v>130</v>
      </c>
      <c r="F9" s="170">
        <v>140</v>
      </c>
      <c r="G9" s="170">
        <v>150</v>
      </c>
      <c r="H9" s="170">
        <v>160</v>
      </c>
      <c r="I9" s="170">
        <v>170</v>
      </c>
      <c r="J9" s="170">
        <v>180</v>
      </c>
      <c r="K9" s="170">
        <v>190</v>
      </c>
      <c r="L9" s="170">
        <v>200</v>
      </c>
      <c r="M9" s="171">
        <v>210</v>
      </c>
    </row>
    <row r="10" spans="2:13" ht="24" thickBot="1">
      <c r="B10" s="206" t="s">
        <v>35</v>
      </c>
      <c r="C10" s="207"/>
      <c r="D10" s="39">
        <v>7.7</v>
      </c>
      <c r="E10" s="39">
        <v>7.9</v>
      </c>
      <c r="F10" s="39">
        <v>8</v>
      </c>
      <c r="G10" s="39">
        <v>8.1</v>
      </c>
      <c r="H10" s="39">
        <v>8.3</v>
      </c>
      <c r="I10" s="39">
        <v>8.5</v>
      </c>
      <c r="J10" s="39">
        <v>8.7</v>
      </c>
      <c r="K10" s="39">
        <v>9.1</v>
      </c>
      <c r="L10" s="39">
        <v>9.3</v>
      </c>
      <c r="M10" s="40">
        <v>9.5</v>
      </c>
    </row>
    <row r="11" spans="2:13" ht="24" thickBot="1">
      <c r="B11" s="198" t="s">
        <v>36</v>
      </c>
      <c r="C11" s="199"/>
      <c r="D11" s="172"/>
      <c r="E11" s="172"/>
      <c r="F11" s="172"/>
      <c r="G11" s="172"/>
      <c r="H11" s="172"/>
      <c r="I11" s="172"/>
      <c r="J11" s="172"/>
      <c r="K11" s="172"/>
      <c r="L11" s="172"/>
      <c r="M11" s="40"/>
    </row>
    <row r="12" spans="2:13" ht="24" thickBot="1">
      <c r="B12" s="198" t="s">
        <v>37</v>
      </c>
      <c r="C12" s="199"/>
      <c r="D12" s="172"/>
      <c r="E12" s="172"/>
      <c r="F12" s="172"/>
      <c r="G12" s="172"/>
      <c r="H12" s="172"/>
      <c r="I12" s="172"/>
      <c r="J12" s="172"/>
      <c r="K12" s="172"/>
      <c r="L12" s="172"/>
      <c r="M12" s="40"/>
    </row>
    <row r="13" spans="2:13" ht="24" thickBot="1">
      <c r="B13" s="198" t="s">
        <v>38</v>
      </c>
      <c r="C13" s="199"/>
      <c r="D13" s="172"/>
      <c r="E13" s="172"/>
      <c r="F13" s="172"/>
      <c r="G13" s="172"/>
      <c r="H13" s="172"/>
      <c r="I13" s="172"/>
      <c r="J13" s="172"/>
      <c r="K13" s="172"/>
      <c r="L13" s="172"/>
      <c r="M13" s="40"/>
    </row>
    <row r="18" spans="2:8" ht="30">
      <c r="B18" s="80" t="s">
        <v>18</v>
      </c>
      <c r="C18" s="81"/>
      <c r="D18" s="19"/>
      <c r="E18" s="19"/>
      <c r="F18" s="19"/>
      <c r="G18" s="19"/>
      <c r="H18" s="19"/>
    </row>
    <row r="19" spans="2:8" ht="15.75" thickBot="1">
      <c r="B19" s="86"/>
      <c r="C19" s="87"/>
      <c r="D19" s="59"/>
      <c r="E19" s="59"/>
      <c r="F19" s="59"/>
      <c r="G19" s="59"/>
      <c r="H19" s="58">
        <v>270</v>
      </c>
    </row>
    <row r="20" spans="2:8" ht="15.75" thickBot="1">
      <c r="B20" s="89"/>
      <c r="C20" s="90"/>
      <c r="D20" s="91"/>
      <c r="E20" s="91"/>
      <c r="F20" s="91"/>
      <c r="G20" s="91"/>
      <c r="H20" s="91"/>
    </row>
    <row r="21" spans="2:8" ht="21" thickBot="1">
      <c r="B21" s="95"/>
      <c r="C21" s="191" t="s">
        <v>19</v>
      </c>
      <c r="D21" s="192"/>
      <c r="E21" s="96" t="s">
        <v>20</v>
      </c>
      <c r="F21" s="97">
        <v>135</v>
      </c>
      <c r="G21" s="98">
        <v>145</v>
      </c>
      <c r="H21" s="99">
        <v>155</v>
      </c>
    </row>
    <row r="22" spans="2:13" ht="24" thickBot="1">
      <c r="B22" s="95"/>
      <c r="C22" s="206" t="s">
        <v>35</v>
      </c>
      <c r="D22" s="207"/>
      <c r="E22" s="102">
        <v>4</v>
      </c>
      <c r="F22" s="103">
        <v>4.4</v>
      </c>
      <c r="G22" s="104">
        <v>4.6</v>
      </c>
      <c r="H22" s="105">
        <v>4.8</v>
      </c>
      <c r="J22" s="113"/>
      <c r="K22" s="113"/>
      <c r="L22" s="113"/>
      <c r="M22" s="113"/>
    </row>
    <row r="23" spans="2:13" ht="24" thickBot="1">
      <c r="B23" s="95"/>
      <c r="C23" s="198" t="s">
        <v>36</v>
      </c>
      <c r="D23" s="199"/>
      <c r="E23" s="109">
        <v>0.9</v>
      </c>
      <c r="F23" s="110">
        <v>1</v>
      </c>
      <c r="G23" s="111">
        <v>1.1</v>
      </c>
      <c r="H23" s="112">
        <v>1.2</v>
      </c>
      <c r="J23" s="113"/>
      <c r="K23" s="113"/>
      <c r="L23" s="113"/>
      <c r="M23" s="113"/>
    </row>
    <row r="24" spans="2:13" ht="18.75" customHeight="1" thickBot="1">
      <c r="B24" s="95"/>
      <c r="C24" s="198" t="s">
        <v>37</v>
      </c>
      <c r="D24" s="199"/>
      <c r="E24" s="115">
        <v>2.2</v>
      </c>
      <c r="F24" s="116">
        <v>4.4</v>
      </c>
      <c r="G24" s="117">
        <v>4.4</v>
      </c>
      <c r="H24" s="118">
        <v>4.4</v>
      </c>
      <c r="J24" s="119"/>
      <c r="K24" s="119"/>
      <c r="L24" s="119"/>
      <c r="M24" s="119"/>
    </row>
    <row r="25" spans="3:8" ht="24" thickBot="1">
      <c r="C25" s="198" t="s">
        <v>38</v>
      </c>
      <c r="D25" s="199"/>
      <c r="E25" s="115"/>
      <c r="F25" s="116"/>
      <c r="G25" s="117"/>
      <c r="H25" s="118"/>
    </row>
  </sheetData>
  <sheetProtection/>
  <mergeCells count="18">
    <mergeCell ref="B1:M1"/>
    <mergeCell ref="B8:M8"/>
    <mergeCell ref="B9:C9"/>
    <mergeCell ref="B10:C10"/>
    <mergeCell ref="B11:C11"/>
    <mergeCell ref="B3:C3"/>
    <mergeCell ref="B4:C4"/>
    <mergeCell ref="B5:C5"/>
    <mergeCell ref="B6:C6"/>
    <mergeCell ref="B7:C7"/>
    <mergeCell ref="B2:C2"/>
    <mergeCell ref="C25:D25"/>
    <mergeCell ref="B12:C12"/>
    <mergeCell ref="B13:C13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240*2</f>
        <v>480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46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3490</v>
      </c>
      <c r="E11" s="172">
        <f t="shared" si="0"/>
        <v>3560</v>
      </c>
      <c r="F11" s="172">
        <f t="shared" si="0"/>
        <v>3610</v>
      </c>
      <c r="G11" s="172">
        <f t="shared" si="0"/>
        <v>3660</v>
      </c>
      <c r="H11" s="172">
        <f t="shared" si="0"/>
        <v>3780</v>
      </c>
      <c r="I11" s="172">
        <f t="shared" si="0"/>
        <v>3860</v>
      </c>
      <c r="J11" s="172">
        <f t="shared" si="0"/>
        <v>3940</v>
      </c>
      <c r="K11" s="172">
        <f t="shared" si="0"/>
        <v>4110</v>
      </c>
      <c r="L11" s="172">
        <f t="shared" si="0"/>
        <v>4190</v>
      </c>
      <c r="M11" s="40">
        <f t="shared" si="0"/>
        <v>4260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270</v>
      </c>
      <c r="E18" s="172">
        <f t="shared" si="1"/>
        <v>290</v>
      </c>
      <c r="F18" s="172">
        <f t="shared" si="1"/>
        <v>290</v>
      </c>
      <c r="G18" s="172">
        <f t="shared" si="1"/>
        <v>290</v>
      </c>
      <c r="H18" s="172">
        <f t="shared" si="1"/>
        <v>290</v>
      </c>
      <c r="I18" s="172">
        <f t="shared" si="1"/>
        <v>320</v>
      </c>
      <c r="J18" s="172">
        <f t="shared" si="1"/>
        <v>340</v>
      </c>
      <c r="K18" s="172">
        <f t="shared" si="1"/>
        <v>360</v>
      </c>
      <c r="L18" s="172">
        <f t="shared" si="1"/>
        <v>390</v>
      </c>
      <c r="M18" s="40">
        <f t="shared" si="1"/>
        <v>410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2230</v>
      </c>
      <c r="F30" s="116">
        <f>ROUNDUP(F27*$A$2+F28*$A$3+F29*$A$4,-1)</f>
        <v>2510</v>
      </c>
      <c r="G30" s="117">
        <f>ROUNDUP(G27*$A$2+G28*$A$3+G29*$A$4,-1)</f>
        <v>2630</v>
      </c>
      <c r="H30" s="118">
        <f>ROUNDUP(H27*$A$2+H28*$A$3+H29*$A$4,-1)</f>
        <v>2750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11610</v>
      </c>
      <c r="E37" s="39">
        <f t="shared" si="2"/>
        <v>12020</v>
      </c>
      <c r="F37" s="39">
        <f t="shared" si="2"/>
        <v>12410</v>
      </c>
      <c r="G37" s="39">
        <f t="shared" si="2"/>
        <v>12800</v>
      </c>
      <c r="H37" s="39">
        <f t="shared" si="2"/>
        <v>13260</v>
      </c>
      <c r="I37" s="39">
        <f t="shared" si="2"/>
        <v>13680</v>
      </c>
      <c r="J37" s="39">
        <f t="shared" si="2"/>
        <v>14100</v>
      </c>
      <c r="K37" s="39">
        <f t="shared" si="2"/>
        <v>14610</v>
      </c>
      <c r="L37" s="39">
        <f>ROUNDUP(M37-$B$28-M11+L11,-1)</f>
        <v>15030</v>
      </c>
      <c r="M37" s="40">
        <f>ROUNDUP(B27+M11,-1)</f>
        <v>15440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11880</v>
      </c>
      <c r="E38" s="39">
        <f t="shared" si="3"/>
        <v>12310</v>
      </c>
      <c r="F38" s="39">
        <f t="shared" si="3"/>
        <v>12700</v>
      </c>
      <c r="G38" s="39">
        <f t="shared" si="3"/>
        <v>13090</v>
      </c>
      <c r="H38" s="39">
        <f t="shared" si="3"/>
        <v>13550</v>
      </c>
      <c r="I38" s="39">
        <f t="shared" si="3"/>
        <v>14000</v>
      </c>
      <c r="J38" s="39">
        <f t="shared" si="3"/>
        <v>14440</v>
      </c>
      <c r="K38" s="39">
        <f t="shared" si="3"/>
        <v>14970</v>
      </c>
      <c r="L38" s="39">
        <f t="shared" si="3"/>
        <v>15420</v>
      </c>
      <c r="M38" s="40">
        <f>ROUNDUP(M37+M18,-1)</f>
        <v>15850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10770</v>
      </c>
      <c r="F57" s="103">
        <f>ROUNDUP(E57+$B$30-E30+F30,-1)</f>
        <v>11300</v>
      </c>
      <c r="G57" s="104">
        <f>ROUNDUP(F57+$B$30-F30+G30,-1)</f>
        <v>11670</v>
      </c>
      <c r="H57" s="105">
        <f>ROUNDUP(G57+$B$30-G30+H30,-1)</f>
        <v>12040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320*2</f>
        <v>640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47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4540</v>
      </c>
      <c r="E11" s="172">
        <f t="shared" si="0"/>
        <v>4640</v>
      </c>
      <c r="F11" s="172">
        <f t="shared" si="0"/>
        <v>4700</v>
      </c>
      <c r="G11" s="172">
        <f t="shared" si="0"/>
        <v>4760</v>
      </c>
      <c r="H11" s="172">
        <f t="shared" si="0"/>
        <v>4920</v>
      </c>
      <c r="I11" s="172">
        <f t="shared" si="0"/>
        <v>5010</v>
      </c>
      <c r="J11" s="172">
        <f t="shared" si="0"/>
        <v>5110</v>
      </c>
      <c r="K11" s="172">
        <f t="shared" si="0"/>
        <v>5330</v>
      </c>
      <c r="L11" s="172">
        <f t="shared" si="0"/>
        <v>5420</v>
      </c>
      <c r="M11" s="40">
        <f t="shared" si="0"/>
        <v>5510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360</v>
      </c>
      <c r="E18" s="172">
        <f t="shared" si="1"/>
        <v>390</v>
      </c>
      <c r="F18" s="172">
        <f t="shared" si="1"/>
        <v>390</v>
      </c>
      <c r="G18" s="172">
        <f t="shared" si="1"/>
        <v>390</v>
      </c>
      <c r="H18" s="172">
        <f t="shared" si="1"/>
        <v>390</v>
      </c>
      <c r="I18" s="172">
        <f t="shared" si="1"/>
        <v>420</v>
      </c>
      <c r="J18" s="172">
        <f t="shared" si="1"/>
        <v>450</v>
      </c>
      <c r="K18" s="172">
        <f t="shared" si="1"/>
        <v>480</v>
      </c>
      <c r="L18" s="172">
        <f t="shared" si="1"/>
        <v>520</v>
      </c>
      <c r="M18" s="40">
        <f t="shared" si="1"/>
        <v>550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2870</v>
      </c>
      <c r="F30" s="116">
        <f>ROUNDUP(F27*$A$2+F28*$A$3+F29*$A$4,-1)</f>
        <v>3210</v>
      </c>
      <c r="G30" s="117">
        <f>ROUNDUP(G27*$A$2+G28*$A$3+G29*$A$4,-1)</f>
        <v>3370</v>
      </c>
      <c r="H30" s="118">
        <f>ROUNDUP(H27*$A$2+H28*$A$3+H29*$A$4,-1)</f>
        <v>3520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12660</v>
      </c>
      <c r="E37" s="39">
        <f t="shared" si="2"/>
        <v>13100</v>
      </c>
      <c r="F37" s="39">
        <f t="shared" si="2"/>
        <v>13500</v>
      </c>
      <c r="G37" s="39">
        <f t="shared" si="2"/>
        <v>13900</v>
      </c>
      <c r="H37" s="39">
        <f t="shared" si="2"/>
        <v>14400</v>
      </c>
      <c r="I37" s="39">
        <f t="shared" si="2"/>
        <v>14830</v>
      </c>
      <c r="J37" s="39">
        <f t="shared" si="2"/>
        <v>15270</v>
      </c>
      <c r="K37" s="39">
        <f t="shared" si="2"/>
        <v>15830</v>
      </c>
      <c r="L37" s="39">
        <f>ROUNDUP(M37-$B$28-M11+L11,-1)</f>
        <v>16260</v>
      </c>
      <c r="M37" s="40">
        <f>ROUNDUP(B27+M11,-1)</f>
        <v>16690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13020</v>
      </c>
      <c r="E38" s="39">
        <f t="shared" si="3"/>
        <v>13490</v>
      </c>
      <c r="F38" s="39">
        <f t="shared" si="3"/>
        <v>13890</v>
      </c>
      <c r="G38" s="39">
        <f t="shared" si="3"/>
        <v>14290</v>
      </c>
      <c r="H38" s="39">
        <f t="shared" si="3"/>
        <v>14790</v>
      </c>
      <c r="I38" s="39">
        <f t="shared" si="3"/>
        <v>15250</v>
      </c>
      <c r="J38" s="39">
        <f t="shared" si="3"/>
        <v>15720</v>
      </c>
      <c r="K38" s="39">
        <f t="shared" si="3"/>
        <v>16310</v>
      </c>
      <c r="L38" s="39">
        <f t="shared" si="3"/>
        <v>16780</v>
      </c>
      <c r="M38" s="40">
        <f>ROUNDUP(M37+M18,-1)</f>
        <v>17240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11410</v>
      </c>
      <c r="F57" s="103">
        <f>ROUNDUP(E57+$B$30-E30+F30,-1)</f>
        <v>12000</v>
      </c>
      <c r="G57" s="104">
        <f>ROUNDUP(F57+$B$30-F30+G30,-1)</f>
        <v>12410</v>
      </c>
      <c r="H57" s="105">
        <f>ROUNDUP(G57+$B$30-G30+H30,-1)</f>
        <v>12810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B8:C8"/>
    <mergeCell ref="B9:C9"/>
    <mergeCell ref="B10:C10"/>
    <mergeCell ref="C29:D29"/>
    <mergeCell ref="C30:D30"/>
    <mergeCell ref="B17:C17"/>
    <mergeCell ref="B18:C18"/>
    <mergeCell ref="C26:D26"/>
    <mergeCell ref="C27:D27"/>
    <mergeCell ref="C28:D28"/>
    <mergeCell ref="C59:D59"/>
    <mergeCell ref="M64:O65"/>
    <mergeCell ref="B37:C37"/>
    <mergeCell ref="B38:C38"/>
    <mergeCell ref="B11:C11"/>
    <mergeCell ref="B12:C12"/>
    <mergeCell ref="B13:M13"/>
    <mergeCell ref="B14:C14"/>
    <mergeCell ref="B15:C15"/>
    <mergeCell ref="B16:C16"/>
    <mergeCell ref="B2:H4"/>
    <mergeCell ref="K1:Q4"/>
    <mergeCell ref="D5:F5"/>
    <mergeCell ref="B36:C36"/>
    <mergeCell ref="L46:O48"/>
    <mergeCell ref="C58:D58"/>
    <mergeCell ref="C56:D56"/>
    <mergeCell ref="C57:D57"/>
    <mergeCell ref="B6:M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450*2</f>
        <v>900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48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6260</v>
      </c>
      <c r="E11" s="172">
        <f t="shared" si="0"/>
        <v>6380</v>
      </c>
      <c r="F11" s="172">
        <f t="shared" si="0"/>
        <v>6470</v>
      </c>
      <c r="G11" s="172">
        <f t="shared" si="0"/>
        <v>6560</v>
      </c>
      <c r="H11" s="172">
        <f t="shared" si="0"/>
        <v>6770</v>
      </c>
      <c r="I11" s="172">
        <f t="shared" si="0"/>
        <v>6890</v>
      </c>
      <c r="J11" s="172">
        <f t="shared" si="0"/>
        <v>7000</v>
      </c>
      <c r="K11" s="172">
        <f t="shared" si="0"/>
        <v>7300</v>
      </c>
      <c r="L11" s="172">
        <f t="shared" si="0"/>
        <v>7420</v>
      </c>
      <c r="M11" s="40">
        <f t="shared" si="0"/>
        <v>7540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500</v>
      </c>
      <c r="E18" s="172">
        <f t="shared" si="1"/>
        <v>540</v>
      </c>
      <c r="F18" s="172">
        <f t="shared" si="1"/>
        <v>540</v>
      </c>
      <c r="G18" s="172">
        <f t="shared" si="1"/>
        <v>540</v>
      </c>
      <c r="H18" s="172">
        <f t="shared" si="1"/>
        <v>540</v>
      </c>
      <c r="I18" s="172">
        <f t="shared" si="1"/>
        <v>590</v>
      </c>
      <c r="J18" s="172">
        <f t="shared" si="1"/>
        <v>630</v>
      </c>
      <c r="K18" s="172">
        <f t="shared" si="1"/>
        <v>680</v>
      </c>
      <c r="L18" s="172">
        <f t="shared" si="1"/>
        <v>720</v>
      </c>
      <c r="M18" s="40">
        <f t="shared" si="1"/>
        <v>770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3910</v>
      </c>
      <c r="F30" s="116">
        <f>ROUNDUP(F27*$A$2+F28*$A$3+F29*$A$4,-1)</f>
        <v>4350</v>
      </c>
      <c r="G30" s="117">
        <f>ROUNDUP(G27*$A$2+G28*$A$3+G29*$A$4,-1)</f>
        <v>4560</v>
      </c>
      <c r="H30" s="118">
        <f>ROUNDUP(H27*$A$2+H28*$A$3+H29*$A$4,-1)</f>
        <v>4770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14380</v>
      </c>
      <c r="E37" s="39">
        <f t="shared" si="2"/>
        <v>14840</v>
      </c>
      <c r="F37" s="39">
        <f t="shared" si="2"/>
        <v>15270</v>
      </c>
      <c r="G37" s="39">
        <f t="shared" si="2"/>
        <v>15700</v>
      </c>
      <c r="H37" s="39">
        <f t="shared" si="2"/>
        <v>16250</v>
      </c>
      <c r="I37" s="39">
        <f t="shared" si="2"/>
        <v>16710</v>
      </c>
      <c r="J37" s="39">
        <f t="shared" si="2"/>
        <v>17160</v>
      </c>
      <c r="K37" s="39">
        <f t="shared" si="2"/>
        <v>17800</v>
      </c>
      <c r="L37" s="39">
        <f>ROUNDUP(M37-$B$28-M11+L11,-1)</f>
        <v>18260</v>
      </c>
      <c r="M37" s="40">
        <f>ROUNDUP(B27+M11,-1)</f>
        <v>18720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14880</v>
      </c>
      <c r="E38" s="39">
        <f t="shared" si="3"/>
        <v>15380</v>
      </c>
      <c r="F38" s="39">
        <f t="shared" si="3"/>
        <v>15810</v>
      </c>
      <c r="G38" s="39">
        <f t="shared" si="3"/>
        <v>16240</v>
      </c>
      <c r="H38" s="39">
        <f t="shared" si="3"/>
        <v>16790</v>
      </c>
      <c r="I38" s="39">
        <f t="shared" si="3"/>
        <v>17300</v>
      </c>
      <c r="J38" s="39">
        <f t="shared" si="3"/>
        <v>17790</v>
      </c>
      <c r="K38" s="39">
        <f t="shared" si="3"/>
        <v>18480</v>
      </c>
      <c r="L38" s="39">
        <f t="shared" si="3"/>
        <v>18980</v>
      </c>
      <c r="M38" s="40">
        <f>ROUNDUP(M37+M18,-1)</f>
        <v>19490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12450</v>
      </c>
      <c r="F57" s="103">
        <f>ROUNDUP(E57+$B$30-E30+F30,-1)</f>
        <v>13140</v>
      </c>
      <c r="G57" s="104">
        <f>ROUNDUP(F57+$B$30-F30+G30,-1)</f>
        <v>13600</v>
      </c>
      <c r="H57" s="105">
        <f>ROUNDUP(G57+$B$30-G30+H30,-1)</f>
        <v>14060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600*2</f>
        <v>1200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49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8240</v>
      </c>
      <c r="E11" s="172">
        <f t="shared" si="0"/>
        <v>8390</v>
      </c>
      <c r="F11" s="172">
        <f t="shared" si="0"/>
        <v>8510</v>
      </c>
      <c r="G11" s="172">
        <f t="shared" si="0"/>
        <v>8630</v>
      </c>
      <c r="H11" s="172">
        <f t="shared" si="0"/>
        <v>8900</v>
      </c>
      <c r="I11" s="172">
        <f t="shared" si="0"/>
        <v>9050</v>
      </c>
      <c r="J11" s="172">
        <f t="shared" si="0"/>
        <v>9190</v>
      </c>
      <c r="K11" s="172">
        <f t="shared" si="0"/>
        <v>9580</v>
      </c>
      <c r="L11" s="172">
        <f t="shared" si="0"/>
        <v>9730</v>
      </c>
      <c r="M11" s="40">
        <f t="shared" si="0"/>
        <v>9880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660</v>
      </c>
      <c r="E18" s="172">
        <f t="shared" si="1"/>
        <v>720</v>
      </c>
      <c r="F18" s="172">
        <f t="shared" si="1"/>
        <v>720</v>
      </c>
      <c r="G18" s="172">
        <f t="shared" si="1"/>
        <v>720</v>
      </c>
      <c r="H18" s="172">
        <f t="shared" si="1"/>
        <v>730</v>
      </c>
      <c r="I18" s="172">
        <f t="shared" si="1"/>
        <v>780</v>
      </c>
      <c r="J18" s="172">
        <f t="shared" si="1"/>
        <v>840</v>
      </c>
      <c r="K18" s="172">
        <f t="shared" si="1"/>
        <v>900</v>
      </c>
      <c r="L18" s="172">
        <f t="shared" si="1"/>
        <v>960</v>
      </c>
      <c r="M18" s="40">
        <f t="shared" si="1"/>
        <v>1020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5110</v>
      </c>
      <c r="F30" s="116">
        <f>ROUNDUP(F27*$A$2+F28*$A$3+F29*$A$4,-1)</f>
        <v>5670</v>
      </c>
      <c r="G30" s="117">
        <f>ROUNDUP(G27*$A$2+G28*$A$3+G29*$A$4,-1)</f>
        <v>5940</v>
      </c>
      <c r="H30" s="118">
        <f>ROUNDUP(H27*$A$2+H28*$A$3+H29*$A$4,-1)</f>
        <v>6210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16360</v>
      </c>
      <c r="E37" s="39">
        <f t="shared" si="2"/>
        <v>16850</v>
      </c>
      <c r="F37" s="39">
        <f t="shared" si="2"/>
        <v>17310</v>
      </c>
      <c r="G37" s="39">
        <f t="shared" si="2"/>
        <v>17770</v>
      </c>
      <c r="H37" s="39">
        <f t="shared" si="2"/>
        <v>18380</v>
      </c>
      <c r="I37" s="39">
        <f t="shared" si="2"/>
        <v>18870</v>
      </c>
      <c r="J37" s="39">
        <f t="shared" si="2"/>
        <v>19350</v>
      </c>
      <c r="K37" s="39">
        <f t="shared" si="2"/>
        <v>20080</v>
      </c>
      <c r="L37" s="39">
        <f>ROUNDUP(M37-$B$28-M11+L11,-1)</f>
        <v>20570</v>
      </c>
      <c r="M37" s="40">
        <f>ROUNDUP(B27+M11,-1)</f>
        <v>21060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17020</v>
      </c>
      <c r="E38" s="39">
        <f t="shared" si="3"/>
        <v>17570</v>
      </c>
      <c r="F38" s="39">
        <f t="shared" si="3"/>
        <v>18030</v>
      </c>
      <c r="G38" s="39">
        <f t="shared" si="3"/>
        <v>18490</v>
      </c>
      <c r="H38" s="39">
        <f t="shared" si="3"/>
        <v>19110</v>
      </c>
      <c r="I38" s="39">
        <f t="shared" si="3"/>
        <v>19650</v>
      </c>
      <c r="J38" s="39">
        <f t="shared" si="3"/>
        <v>20190</v>
      </c>
      <c r="K38" s="39">
        <f t="shared" si="3"/>
        <v>20980</v>
      </c>
      <c r="L38" s="39">
        <f t="shared" si="3"/>
        <v>21530</v>
      </c>
      <c r="M38" s="40">
        <f>ROUNDUP(M37+M18,-1)</f>
        <v>22080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13650</v>
      </c>
      <c r="F57" s="103">
        <f>ROUNDUP(E57+$B$30-E30+F30,-1)</f>
        <v>14460</v>
      </c>
      <c r="G57" s="104">
        <f>ROUNDUP(F57+$B$30-F30+G30,-1)</f>
        <v>14980</v>
      </c>
      <c r="H57" s="105">
        <f>ROUNDUP(G57+$B$30-G30+H30,-1)</f>
        <v>15500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800*2</f>
        <v>1600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1:24" ht="23.25">
      <c r="A5" s="189"/>
      <c r="B5" s="8" t="s">
        <v>1</v>
      </c>
      <c r="D5" s="214" t="s">
        <v>50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10880</v>
      </c>
      <c r="E11" s="172">
        <f t="shared" si="0"/>
        <v>11070</v>
      </c>
      <c r="F11" s="172">
        <f t="shared" si="0"/>
        <v>11230</v>
      </c>
      <c r="G11" s="172">
        <f t="shared" si="0"/>
        <v>11390</v>
      </c>
      <c r="H11" s="172">
        <f t="shared" si="0"/>
        <v>11740</v>
      </c>
      <c r="I11" s="172">
        <f t="shared" si="0"/>
        <v>11930</v>
      </c>
      <c r="J11" s="172">
        <f t="shared" si="0"/>
        <v>12110</v>
      </c>
      <c r="K11" s="172">
        <f t="shared" si="0"/>
        <v>12620</v>
      </c>
      <c r="L11" s="172">
        <f t="shared" si="0"/>
        <v>12810</v>
      </c>
      <c r="M11" s="40">
        <f t="shared" si="0"/>
        <v>13000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880</v>
      </c>
      <c r="E18" s="172">
        <f t="shared" si="1"/>
        <v>960</v>
      </c>
      <c r="F18" s="172">
        <f t="shared" si="1"/>
        <v>960</v>
      </c>
      <c r="G18" s="172">
        <f t="shared" si="1"/>
        <v>960</v>
      </c>
      <c r="H18" s="172">
        <f t="shared" si="1"/>
        <v>970</v>
      </c>
      <c r="I18" s="172">
        <f t="shared" si="1"/>
        <v>1040</v>
      </c>
      <c r="J18" s="172">
        <f t="shared" si="1"/>
        <v>1120</v>
      </c>
      <c r="K18" s="172">
        <f t="shared" si="1"/>
        <v>1200</v>
      </c>
      <c r="L18" s="172">
        <f t="shared" si="1"/>
        <v>1280</v>
      </c>
      <c r="M18" s="40">
        <f t="shared" si="1"/>
        <v>1360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6710</v>
      </c>
      <c r="F30" s="116">
        <f>ROUNDUP(F27*$A$2+F28*$A$3+F29*$A$4,-1)</f>
        <v>7430</v>
      </c>
      <c r="G30" s="117">
        <f>ROUNDUP(G27*$A$2+G28*$A$3+G29*$A$4,-1)</f>
        <v>7780</v>
      </c>
      <c r="H30" s="118">
        <f>ROUNDUP(H27*$A$2+H28*$A$3+H29*$A$4,-1)</f>
        <v>8130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19000</v>
      </c>
      <c r="E37" s="39">
        <f t="shared" si="2"/>
        <v>19530</v>
      </c>
      <c r="F37" s="39">
        <f t="shared" si="2"/>
        <v>20030</v>
      </c>
      <c r="G37" s="39">
        <f t="shared" si="2"/>
        <v>20530</v>
      </c>
      <c r="H37" s="39">
        <f t="shared" si="2"/>
        <v>21220</v>
      </c>
      <c r="I37" s="39">
        <f t="shared" si="2"/>
        <v>21750</v>
      </c>
      <c r="J37" s="39">
        <f t="shared" si="2"/>
        <v>22270</v>
      </c>
      <c r="K37" s="39">
        <f t="shared" si="2"/>
        <v>23120</v>
      </c>
      <c r="L37" s="39">
        <f>ROUNDUP(M37-$B$28-M11+L11,-1)</f>
        <v>23650</v>
      </c>
      <c r="M37" s="40">
        <f>ROUNDUP(B27+M11,-1)</f>
        <v>24180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19880</v>
      </c>
      <c r="E38" s="39">
        <f t="shared" si="3"/>
        <v>20490</v>
      </c>
      <c r="F38" s="39">
        <f t="shared" si="3"/>
        <v>20990</v>
      </c>
      <c r="G38" s="39">
        <f t="shared" si="3"/>
        <v>21490</v>
      </c>
      <c r="H38" s="39">
        <f t="shared" si="3"/>
        <v>22190</v>
      </c>
      <c r="I38" s="39">
        <f t="shared" si="3"/>
        <v>22790</v>
      </c>
      <c r="J38" s="39">
        <f t="shared" si="3"/>
        <v>23390</v>
      </c>
      <c r="K38" s="39">
        <f t="shared" si="3"/>
        <v>24320</v>
      </c>
      <c r="L38" s="39">
        <f t="shared" si="3"/>
        <v>24930</v>
      </c>
      <c r="M38" s="40">
        <f>ROUNDUP(M37+M18,-1)</f>
        <v>25540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15250</v>
      </c>
      <c r="F57" s="103">
        <f>ROUNDUP(E57+$B$30-E30+F30,-1)</f>
        <v>16220</v>
      </c>
      <c r="G57" s="104">
        <f>ROUNDUP(F57+$B$30-F30+G30,-1)</f>
        <v>16820</v>
      </c>
      <c r="H57" s="105">
        <f>ROUNDUP(G57+$B$30-G30+H30,-1)</f>
        <v>17420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1000*2</f>
        <v>2000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51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13520</v>
      </c>
      <c r="E11" s="172">
        <f t="shared" si="0"/>
        <v>13750</v>
      </c>
      <c r="F11" s="172">
        <f t="shared" si="0"/>
        <v>13950</v>
      </c>
      <c r="G11" s="172">
        <f t="shared" si="0"/>
        <v>14150</v>
      </c>
      <c r="H11" s="172">
        <f t="shared" si="0"/>
        <v>14580</v>
      </c>
      <c r="I11" s="172">
        <f t="shared" si="0"/>
        <v>14810</v>
      </c>
      <c r="J11" s="172">
        <f t="shared" si="0"/>
        <v>15030</v>
      </c>
      <c r="K11" s="172">
        <f t="shared" si="0"/>
        <v>15660</v>
      </c>
      <c r="L11" s="172">
        <f t="shared" si="0"/>
        <v>15890</v>
      </c>
      <c r="M11" s="40">
        <f t="shared" si="0"/>
        <v>16120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1100</v>
      </c>
      <c r="E18" s="172">
        <f t="shared" si="1"/>
        <v>1200</v>
      </c>
      <c r="F18" s="172">
        <f t="shared" si="1"/>
        <v>1200</v>
      </c>
      <c r="G18" s="172">
        <f t="shared" si="1"/>
        <v>1200</v>
      </c>
      <c r="H18" s="172">
        <f t="shared" si="1"/>
        <v>1200</v>
      </c>
      <c r="I18" s="172">
        <f t="shared" si="1"/>
        <v>1300</v>
      </c>
      <c r="J18" s="172">
        <f t="shared" si="1"/>
        <v>1400</v>
      </c>
      <c r="K18" s="172">
        <f t="shared" si="1"/>
        <v>1500</v>
      </c>
      <c r="L18" s="172">
        <f t="shared" si="1"/>
        <v>1600</v>
      </c>
      <c r="M18" s="40">
        <f t="shared" si="1"/>
        <v>1700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8310</v>
      </c>
      <c r="F30" s="116">
        <f>ROUNDUP(F27*$A$2+F28*$A$3+F29*$A$4,-1)</f>
        <v>9190</v>
      </c>
      <c r="G30" s="117">
        <f>ROUNDUP(G27*$A$2+G28*$A$3+G29*$A$4,-1)</f>
        <v>9620</v>
      </c>
      <c r="H30" s="118">
        <f>ROUNDUP(H27*$A$2+H28*$A$3+H29*$A$4,-1)</f>
        <v>10050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21640</v>
      </c>
      <c r="E37" s="39">
        <f t="shared" si="2"/>
        <v>22210</v>
      </c>
      <c r="F37" s="39">
        <f t="shared" si="2"/>
        <v>22750</v>
      </c>
      <c r="G37" s="39">
        <f t="shared" si="2"/>
        <v>23290</v>
      </c>
      <c r="H37" s="39">
        <f t="shared" si="2"/>
        <v>24060</v>
      </c>
      <c r="I37" s="39">
        <f t="shared" si="2"/>
        <v>24630</v>
      </c>
      <c r="J37" s="39">
        <f t="shared" si="2"/>
        <v>25190</v>
      </c>
      <c r="K37" s="39">
        <f t="shared" si="2"/>
        <v>26160</v>
      </c>
      <c r="L37" s="39">
        <f>ROUNDUP(M37-$B$28-M11+L11,-1)</f>
        <v>26730</v>
      </c>
      <c r="M37" s="40">
        <f>ROUNDUP(B27+M11,-1)</f>
        <v>27300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22740</v>
      </c>
      <c r="E38" s="39">
        <f t="shared" si="3"/>
        <v>23410</v>
      </c>
      <c r="F38" s="39">
        <f t="shared" si="3"/>
        <v>23950</v>
      </c>
      <c r="G38" s="39">
        <f t="shared" si="3"/>
        <v>24490</v>
      </c>
      <c r="H38" s="39">
        <f t="shared" si="3"/>
        <v>25260</v>
      </c>
      <c r="I38" s="39">
        <f t="shared" si="3"/>
        <v>25930</v>
      </c>
      <c r="J38" s="39">
        <f t="shared" si="3"/>
        <v>26590</v>
      </c>
      <c r="K38" s="39">
        <f t="shared" si="3"/>
        <v>27660</v>
      </c>
      <c r="L38" s="39">
        <f t="shared" si="3"/>
        <v>28330</v>
      </c>
      <c r="M38" s="40">
        <f>ROUNDUP(M37+M18,-1)</f>
        <v>29000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16850</v>
      </c>
      <c r="F57" s="103">
        <f>ROUNDUP(E57+$B$30-E30+F30,-1)</f>
        <v>17980</v>
      </c>
      <c r="G57" s="104">
        <f>ROUNDUP(F57+$B$30-F30+G30,-1)</f>
        <v>18660</v>
      </c>
      <c r="H57" s="105">
        <f>ROUNDUP(G57+$B$30-G30+H30,-1)</f>
        <v>19340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1200*2</f>
        <v>2400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52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/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16160</v>
      </c>
      <c r="E11" s="172">
        <f t="shared" si="0"/>
        <v>16430</v>
      </c>
      <c r="F11" s="172">
        <f t="shared" si="0"/>
        <v>16670</v>
      </c>
      <c r="G11" s="172">
        <f t="shared" si="0"/>
        <v>16910</v>
      </c>
      <c r="H11" s="172">
        <f t="shared" si="0"/>
        <v>17420</v>
      </c>
      <c r="I11" s="172">
        <f t="shared" si="0"/>
        <v>17690</v>
      </c>
      <c r="J11" s="172">
        <f t="shared" si="0"/>
        <v>17950</v>
      </c>
      <c r="K11" s="172">
        <f t="shared" si="0"/>
        <v>18700</v>
      </c>
      <c r="L11" s="172">
        <f t="shared" si="0"/>
        <v>18970</v>
      </c>
      <c r="M11" s="40">
        <f t="shared" si="0"/>
        <v>19240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1320</v>
      </c>
      <c r="E18" s="172">
        <f t="shared" si="1"/>
        <v>1440</v>
      </c>
      <c r="F18" s="172">
        <f t="shared" si="1"/>
        <v>1440</v>
      </c>
      <c r="G18" s="172">
        <f t="shared" si="1"/>
        <v>1440</v>
      </c>
      <c r="H18" s="172">
        <f t="shared" si="1"/>
        <v>1440</v>
      </c>
      <c r="I18" s="172">
        <f t="shared" si="1"/>
        <v>1560</v>
      </c>
      <c r="J18" s="172">
        <f t="shared" si="1"/>
        <v>1680</v>
      </c>
      <c r="K18" s="172">
        <f t="shared" si="1"/>
        <v>1800</v>
      </c>
      <c r="L18" s="172">
        <f t="shared" si="1"/>
        <v>1920</v>
      </c>
      <c r="M18" s="40">
        <f t="shared" si="1"/>
        <v>2040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9910</v>
      </c>
      <c r="F30" s="116">
        <f>ROUNDUP(F27*$A$2+F28*$A$3+F29*$A$4,-1)</f>
        <v>10950</v>
      </c>
      <c r="G30" s="117">
        <f>ROUNDUP(G27*$A$2+G28*$A$3+G29*$A$4,-1)</f>
        <v>11460</v>
      </c>
      <c r="H30" s="118">
        <f>ROUNDUP(H27*$A$2+H28*$A$3+H29*$A$4,-1)</f>
        <v>11970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24280</v>
      </c>
      <c r="E37" s="39">
        <f t="shared" si="2"/>
        <v>24890</v>
      </c>
      <c r="F37" s="39">
        <f t="shared" si="2"/>
        <v>25470</v>
      </c>
      <c r="G37" s="39">
        <f t="shared" si="2"/>
        <v>26050</v>
      </c>
      <c r="H37" s="39">
        <f t="shared" si="2"/>
        <v>26900</v>
      </c>
      <c r="I37" s="39">
        <f t="shared" si="2"/>
        <v>27510</v>
      </c>
      <c r="J37" s="39">
        <f t="shared" si="2"/>
        <v>28110</v>
      </c>
      <c r="K37" s="39">
        <f t="shared" si="2"/>
        <v>29200</v>
      </c>
      <c r="L37" s="39">
        <f>ROUNDUP(M37-$B$28-M11+L11,-1)</f>
        <v>29810</v>
      </c>
      <c r="M37" s="40">
        <f>ROUNDUP(B27+M11,-1)</f>
        <v>30420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25600</v>
      </c>
      <c r="E38" s="39">
        <f t="shared" si="3"/>
        <v>26330</v>
      </c>
      <c r="F38" s="39">
        <f t="shared" si="3"/>
        <v>26910</v>
      </c>
      <c r="G38" s="39">
        <f t="shared" si="3"/>
        <v>27490</v>
      </c>
      <c r="H38" s="39">
        <f t="shared" si="3"/>
        <v>28340</v>
      </c>
      <c r="I38" s="39">
        <f t="shared" si="3"/>
        <v>29070</v>
      </c>
      <c r="J38" s="39">
        <f t="shared" si="3"/>
        <v>29790</v>
      </c>
      <c r="K38" s="39">
        <f t="shared" si="3"/>
        <v>31000</v>
      </c>
      <c r="L38" s="39">
        <f t="shared" si="3"/>
        <v>31730</v>
      </c>
      <c r="M38" s="40">
        <f>ROUNDUP(M37+M18,-1)</f>
        <v>32460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18450</v>
      </c>
      <c r="F57" s="103">
        <f>ROUNDUP(E57+$B$30-E30+F30,-1)</f>
        <v>19740</v>
      </c>
      <c r="G57" s="104">
        <f>ROUNDUP(F57+$B$30-F30+G30,-1)</f>
        <v>20500</v>
      </c>
      <c r="H57" s="105">
        <f>ROUNDUP(G57+$B$30-G30+H30,-1)</f>
        <v>21260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28125" style="1" bestFit="1" customWidth="1"/>
    <col min="2" max="2" width="16.421875" style="1" customWidth="1"/>
    <col min="3" max="3" width="12.8515625" style="1" customWidth="1"/>
    <col min="4" max="11" width="11.421875" style="1" customWidth="1"/>
    <col min="12" max="13" width="11.140625" style="1" bestFit="1" customWidth="1"/>
    <col min="14" max="14" width="25.28125" style="1" customWidth="1"/>
    <col min="15" max="16384" width="9.140625" style="1" customWidth="1"/>
  </cols>
  <sheetData>
    <row r="1" spans="2:24" ht="24.75" customHeight="1">
      <c r="B1" s="2" t="s">
        <v>0</v>
      </c>
      <c r="D1" s="3"/>
      <c r="E1" s="3"/>
      <c r="F1" s="3"/>
      <c r="G1" s="3"/>
      <c r="H1" s="3"/>
      <c r="I1" s="3"/>
      <c r="J1" s="3"/>
      <c r="K1" s="212" t="s">
        <v>40</v>
      </c>
      <c r="L1" s="212"/>
      <c r="M1" s="212"/>
      <c r="N1" s="212"/>
      <c r="O1" s="212"/>
      <c r="P1" s="212"/>
      <c r="Q1" s="212"/>
      <c r="R1" s="4"/>
      <c r="S1" s="4"/>
      <c r="T1" s="5"/>
      <c r="U1" s="5"/>
      <c r="V1" s="5"/>
      <c r="W1" s="6"/>
      <c r="X1" s="6"/>
    </row>
    <row r="2" spans="1:24" ht="25.5" customHeight="1">
      <c r="A2" s="188">
        <f>1400*2</f>
        <v>2800</v>
      </c>
      <c r="B2" s="213" t="s">
        <v>39</v>
      </c>
      <c r="C2" s="213"/>
      <c r="D2" s="213"/>
      <c r="E2" s="213"/>
      <c r="F2" s="213"/>
      <c r="G2" s="213"/>
      <c r="H2" s="213"/>
      <c r="I2" s="7"/>
      <c r="J2" s="7"/>
      <c r="K2" s="212"/>
      <c r="L2" s="212"/>
      <c r="M2" s="212"/>
      <c r="N2" s="212"/>
      <c r="O2" s="212"/>
      <c r="P2" s="212"/>
      <c r="Q2" s="212"/>
      <c r="R2" s="4"/>
      <c r="S2" s="4"/>
      <c r="T2" s="5"/>
      <c r="U2" s="5"/>
      <c r="V2" s="5"/>
      <c r="W2" s="6"/>
      <c r="X2" s="6"/>
    </row>
    <row r="3" spans="1:24" ht="27" customHeight="1">
      <c r="A3" s="188">
        <f>143*2</f>
        <v>286</v>
      </c>
      <c r="B3" s="213"/>
      <c r="C3" s="213"/>
      <c r="D3" s="213"/>
      <c r="E3" s="213"/>
      <c r="F3" s="213"/>
      <c r="G3" s="213"/>
      <c r="H3" s="213"/>
      <c r="I3" s="7"/>
      <c r="J3" s="7"/>
      <c r="K3" s="212"/>
      <c r="L3" s="212"/>
      <c r="M3" s="212"/>
      <c r="N3" s="212"/>
      <c r="O3" s="212"/>
      <c r="P3" s="212"/>
      <c r="Q3" s="212"/>
      <c r="R3" s="4"/>
      <c r="S3" s="4"/>
      <c r="T3" s="5"/>
      <c r="U3" s="5"/>
      <c r="V3" s="5"/>
      <c r="W3" s="6"/>
      <c r="X3" s="6"/>
    </row>
    <row r="4" spans="1:24" ht="26.25" customHeight="1">
      <c r="A4" s="188">
        <f>11.6*2</f>
        <v>23.2</v>
      </c>
      <c r="B4" s="213"/>
      <c r="C4" s="213"/>
      <c r="D4" s="213"/>
      <c r="E4" s="213"/>
      <c r="F4" s="213"/>
      <c r="G4" s="213"/>
      <c r="H4" s="213"/>
      <c r="I4" s="7"/>
      <c r="J4" s="7"/>
      <c r="K4" s="212"/>
      <c r="L4" s="212"/>
      <c r="M4" s="212"/>
      <c r="N4" s="212"/>
      <c r="O4" s="212"/>
      <c r="P4" s="212"/>
      <c r="Q4" s="212"/>
      <c r="R4" s="4"/>
      <c r="S4" s="4"/>
      <c r="T4" s="5"/>
      <c r="U4" s="5"/>
      <c r="V4" s="5"/>
      <c r="W4" s="6"/>
      <c r="X4" s="6"/>
    </row>
    <row r="5" spans="2:24" ht="23.25">
      <c r="B5" s="8" t="s">
        <v>1</v>
      </c>
      <c r="D5" s="214" t="s">
        <v>53</v>
      </c>
      <c r="E5" s="214"/>
      <c r="F5" s="214"/>
      <c r="G5" s="9"/>
      <c r="H5" s="9"/>
      <c r="I5" s="9"/>
      <c r="J5" s="7"/>
      <c r="K5" s="7"/>
      <c r="L5" s="7"/>
      <c r="M5" s="7"/>
      <c r="N5" s="10"/>
      <c r="O5" s="10"/>
      <c r="P5" s="10"/>
      <c r="Q5" s="10"/>
      <c r="R5" s="10"/>
      <c r="S5" s="10"/>
      <c r="T5" s="5"/>
      <c r="U5" s="5"/>
      <c r="V5" s="5"/>
      <c r="W5" s="6"/>
      <c r="X5" s="6"/>
    </row>
    <row r="6" spans="2:13" s="20" customFormat="1" ht="19.5" hidden="1" thickBot="1">
      <c r="B6" s="209" t="s">
        <v>3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1:13" ht="24" hidden="1" thickBot="1">
      <c r="A7" s="1"/>
      <c r="B7" s="210" t="s">
        <v>33</v>
      </c>
      <c r="C7" s="211"/>
      <c r="D7" s="169">
        <v>120</v>
      </c>
      <c r="E7" s="170">
        <v>130</v>
      </c>
      <c r="F7" s="170">
        <v>140</v>
      </c>
      <c r="G7" s="170">
        <v>150</v>
      </c>
      <c r="H7" s="170">
        <v>160</v>
      </c>
      <c r="I7" s="170">
        <v>170</v>
      </c>
      <c r="J7" s="170">
        <v>180</v>
      </c>
      <c r="K7" s="170">
        <v>190</v>
      </c>
      <c r="L7" s="170">
        <v>200</v>
      </c>
      <c r="M7" s="171">
        <v>210</v>
      </c>
    </row>
    <row r="8" spans="1:23" ht="24" hidden="1" thickBot="1">
      <c r="A8" s="1"/>
      <c r="B8" s="206" t="s">
        <v>35</v>
      </c>
      <c r="C8" s="207"/>
      <c r="D8" s="39">
        <v>6.6</v>
      </c>
      <c r="E8" s="39">
        <v>6.7</v>
      </c>
      <c r="F8" s="39">
        <v>6.8</v>
      </c>
      <c r="G8" s="39">
        <v>6.9</v>
      </c>
      <c r="H8" s="39">
        <v>7.1</v>
      </c>
      <c r="I8" s="39">
        <v>7.2</v>
      </c>
      <c r="J8" s="39">
        <v>7.3</v>
      </c>
      <c r="K8" s="39">
        <v>7.6</v>
      </c>
      <c r="L8" s="39">
        <v>7.7</v>
      </c>
      <c r="M8" s="40">
        <v>7.8</v>
      </c>
      <c r="N8" s="173"/>
      <c r="O8" s="41"/>
      <c r="P8" s="41"/>
      <c r="Q8" s="41"/>
      <c r="R8" s="41"/>
      <c r="S8" s="41"/>
      <c r="T8" s="41"/>
      <c r="U8" s="41"/>
      <c r="V8" s="41"/>
      <c r="W8" s="41"/>
    </row>
    <row r="9" spans="1:23" ht="24" hidden="1" thickBot="1">
      <c r="A9" s="1"/>
      <c r="B9" s="198" t="s">
        <v>36</v>
      </c>
      <c r="C9" s="199"/>
      <c r="D9" s="172">
        <v>1.1</v>
      </c>
      <c r="E9" s="172">
        <v>1.2</v>
      </c>
      <c r="F9" s="172">
        <v>1.2</v>
      </c>
      <c r="G9" s="172">
        <v>1.2</v>
      </c>
      <c r="H9" s="172">
        <v>1.3</v>
      </c>
      <c r="I9" s="172">
        <v>1.4</v>
      </c>
      <c r="J9" s="172">
        <v>1.5</v>
      </c>
      <c r="K9" s="172">
        <v>1.6</v>
      </c>
      <c r="L9" s="172">
        <v>1.7</v>
      </c>
      <c r="M9" s="40">
        <v>1.8</v>
      </c>
      <c r="N9" s="173"/>
      <c r="O9" s="41"/>
      <c r="P9" s="41"/>
      <c r="Q9" s="41"/>
      <c r="R9" s="41"/>
      <c r="S9" s="41"/>
      <c r="T9" s="41"/>
      <c r="U9" s="41"/>
      <c r="V9" s="41"/>
      <c r="W9" s="41"/>
    </row>
    <row r="10" spans="2:13" ht="24" hidden="1" thickBot="1">
      <c r="B10" s="198" t="s">
        <v>37</v>
      </c>
      <c r="C10" s="199"/>
      <c r="D10" s="172">
        <v>3</v>
      </c>
      <c r="E10" s="172"/>
      <c r="F10" s="172"/>
      <c r="G10" s="172"/>
      <c r="H10" s="172"/>
      <c r="I10" s="172"/>
      <c r="J10" s="172"/>
      <c r="K10" s="172"/>
      <c r="L10" s="172"/>
      <c r="M10" s="40"/>
    </row>
    <row r="11" spans="2:13" ht="24" hidden="1" thickBot="1">
      <c r="B11" s="198" t="s">
        <v>38</v>
      </c>
      <c r="C11" s="199"/>
      <c r="D11" s="172">
        <f aca="true" t="shared" si="0" ref="D11:M11">ROUNDUP(D8*$A$2+D9*$A$3,-1)</f>
        <v>18800</v>
      </c>
      <c r="E11" s="172">
        <f t="shared" si="0"/>
        <v>19110</v>
      </c>
      <c r="F11" s="172">
        <f t="shared" si="0"/>
        <v>19390</v>
      </c>
      <c r="G11" s="172">
        <f t="shared" si="0"/>
        <v>19670</v>
      </c>
      <c r="H11" s="172">
        <f t="shared" si="0"/>
        <v>20260</v>
      </c>
      <c r="I11" s="172">
        <f t="shared" si="0"/>
        <v>20570</v>
      </c>
      <c r="J11" s="172">
        <f t="shared" si="0"/>
        <v>20870</v>
      </c>
      <c r="K11" s="172">
        <f t="shared" si="0"/>
        <v>21740</v>
      </c>
      <c r="L11" s="172">
        <f t="shared" si="0"/>
        <v>22050</v>
      </c>
      <c r="M11" s="40">
        <f t="shared" si="0"/>
        <v>22360</v>
      </c>
    </row>
    <row r="12" spans="2:15" ht="23.25" hidden="1">
      <c r="B12" s="208"/>
      <c r="C12" s="2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8"/>
      <c r="O12" s="168"/>
    </row>
    <row r="13" spans="2:13" ht="19.5" hidden="1" thickBot="1">
      <c r="B13" s="209" t="s">
        <v>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2:13" ht="24" hidden="1" thickBot="1">
      <c r="B14" s="210" t="s">
        <v>34</v>
      </c>
      <c r="C14" s="211"/>
      <c r="D14" s="169">
        <v>120</v>
      </c>
      <c r="E14" s="170">
        <v>130</v>
      </c>
      <c r="F14" s="170">
        <v>140</v>
      </c>
      <c r="G14" s="170">
        <v>150</v>
      </c>
      <c r="H14" s="170">
        <v>160</v>
      </c>
      <c r="I14" s="170">
        <v>170</v>
      </c>
      <c r="J14" s="170">
        <v>180</v>
      </c>
      <c r="K14" s="170">
        <v>190</v>
      </c>
      <c r="L14" s="170">
        <v>200</v>
      </c>
      <c r="M14" s="171">
        <v>210</v>
      </c>
    </row>
    <row r="15" spans="2:13" ht="24" hidden="1" thickBot="1">
      <c r="B15" s="206" t="s">
        <v>35</v>
      </c>
      <c r="C15" s="207"/>
      <c r="D15" s="39">
        <v>7.7</v>
      </c>
      <c r="E15" s="39">
        <v>7.9</v>
      </c>
      <c r="F15" s="39">
        <v>8</v>
      </c>
      <c r="G15" s="39">
        <v>8.1</v>
      </c>
      <c r="H15" s="39">
        <v>8.3</v>
      </c>
      <c r="I15" s="39">
        <v>8.5</v>
      </c>
      <c r="J15" s="39">
        <v>8.7</v>
      </c>
      <c r="K15" s="39">
        <v>9.1</v>
      </c>
      <c r="L15" s="39">
        <v>9.3</v>
      </c>
      <c r="M15" s="40">
        <v>9.5</v>
      </c>
    </row>
    <row r="16" spans="2:13" ht="24" hidden="1" thickBot="1">
      <c r="B16" s="198" t="s">
        <v>36</v>
      </c>
      <c r="C16" s="199"/>
      <c r="D16" s="172"/>
      <c r="E16" s="172"/>
      <c r="F16" s="172"/>
      <c r="G16" s="172"/>
      <c r="H16" s="172"/>
      <c r="I16" s="172"/>
      <c r="J16" s="172"/>
      <c r="K16" s="172"/>
      <c r="L16" s="172"/>
      <c r="M16" s="40"/>
    </row>
    <row r="17" spans="2:13" ht="24" hidden="1" thickBot="1">
      <c r="B17" s="198" t="s">
        <v>37</v>
      </c>
      <c r="C17" s="199"/>
      <c r="D17" s="172"/>
      <c r="E17" s="172"/>
      <c r="F17" s="172"/>
      <c r="G17" s="172"/>
      <c r="H17" s="172"/>
      <c r="I17" s="172"/>
      <c r="J17" s="172"/>
      <c r="K17" s="172"/>
      <c r="L17" s="172"/>
      <c r="M17" s="40"/>
    </row>
    <row r="18" spans="2:13" ht="24" hidden="1" thickBot="1">
      <c r="B18" s="198" t="s">
        <v>38</v>
      </c>
      <c r="C18" s="199"/>
      <c r="D18" s="172">
        <f aca="true" t="shared" si="1" ref="D18:M18">ROUNDUP((D15-D8)*$A$2/2,-1)</f>
        <v>1540</v>
      </c>
      <c r="E18" s="172">
        <f t="shared" si="1"/>
        <v>1680</v>
      </c>
      <c r="F18" s="172">
        <f t="shared" si="1"/>
        <v>1680</v>
      </c>
      <c r="G18" s="172">
        <f t="shared" si="1"/>
        <v>1680</v>
      </c>
      <c r="H18" s="172">
        <f t="shared" si="1"/>
        <v>1680</v>
      </c>
      <c r="I18" s="172">
        <f t="shared" si="1"/>
        <v>1820</v>
      </c>
      <c r="J18" s="172">
        <f t="shared" si="1"/>
        <v>1960</v>
      </c>
      <c r="K18" s="172">
        <f t="shared" si="1"/>
        <v>2100</v>
      </c>
      <c r="L18" s="172">
        <f t="shared" si="1"/>
        <v>2240</v>
      </c>
      <c r="M18" s="40">
        <f t="shared" si="1"/>
        <v>2380</v>
      </c>
    </row>
    <row r="19" ht="15" hidden="1"/>
    <row r="20" ht="15" hidden="1"/>
    <row r="21" ht="15" hidden="1"/>
    <row r="22" ht="15" hidden="1"/>
    <row r="23" spans="2:8" ht="30" hidden="1">
      <c r="B23" s="80" t="s">
        <v>18</v>
      </c>
      <c r="C23" s="81"/>
      <c r="D23" s="19"/>
      <c r="E23" s="19"/>
      <c r="F23" s="19"/>
      <c r="G23" s="19"/>
      <c r="H23" s="19"/>
    </row>
    <row r="24" spans="2:8" ht="15.75" hidden="1" thickBot="1">
      <c r="B24" s="86"/>
      <c r="C24" s="87"/>
      <c r="D24" s="59"/>
      <c r="E24" s="59"/>
      <c r="F24" s="59"/>
      <c r="G24" s="59"/>
      <c r="H24" s="58">
        <v>270</v>
      </c>
    </row>
    <row r="25" spans="2:8" ht="15.75" hidden="1" thickBot="1">
      <c r="B25" s="89"/>
      <c r="C25" s="90"/>
      <c r="D25" s="91"/>
      <c r="E25" s="91"/>
      <c r="F25" s="91"/>
      <c r="G25" s="91"/>
      <c r="H25" s="91"/>
    </row>
    <row r="26" spans="2:8" ht="21" hidden="1" thickBot="1">
      <c r="B26" s="95"/>
      <c r="C26" s="191" t="s">
        <v>19</v>
      </c>
      <c r="D26" s="192"/>
      <c r="E26" s="96" t="s">
        <v>20</v>
      </c>
      <c r="F26" s="97">
        <v>135</v>
      </c>
      <c r="G26" s="98">
        <v>145</v>
      </c>
      <c r="H26" s="99">
        <v>155</v>
      </c>
    </row>
    <row r="27" spans="2:13" ht="24" hidden="1" thickBot="1">
      <c r="B27" s="95">
        <f>ROUNDUP(5588.18*2,-1)</f>
        <v>11180</v>
      </c>
      <c r="C27" s="206" t="s">
        <v>35</v>
      </c>
      <c r="D27" s="207"/>
      <c r="E27" s="102">
        <v>4</v>
      </c>
      <c r="F27" s="103">
        <v>4.4</v>
      </c>
      <c r="G27" s="104">
        <v>4.6</v>
      </c>
      <c r="H27" s="105">
        <v>4.8</v>
      </c>
      <c r="J27" s="113"/>
      <c r="K27" s="113"/>
      <c r="L27" s="113"/>
      <c r="M27" s="113"/>
    </row>
    <row r="28" spans="2:13" ht="24" hidden="1" thickBot="1">
      <c r="B28" s="95">
        <f>170*2</f>
        <v>340</v>
      </c>
      <c r="C28" s="198" t="s">
        <v>36</v>
      </c>
      <c r="D28" s="199"/>
      <c r="E28" s="109">
        <v>0.9</v>
      </c>
      <c r="F28" s="110">
        <v>1</v>
      </c>
      <c r="G28" s="111">
        <v>1.1</v>
      </c>
      <c r="H28" s="112">
        <v>1.2</v>
      </c>
      <c r="J28" s="113"/>
      <c r="K28" s="113"/>
      <c r="L28" s="113"/>
      <c r="M28" s="113"/>
    </row>
    <row r="29" spans="2:13" ht="18.75" customHeight="1" hidden="1" thickBot="1">
      <c r="B29" s="95">
        <f>ROUNDUP(3904.34*2+725,-1)</f>
        <v>8540</v>
      </c>
      <c r="C29" s="198" t="s">
        <v>37</v>
      </c>
      <c r="D29" s="199"/>
      <c r="E29" s="115">
        <v>2.2</v>
      </c>
      <c r="F29" s="116">
        <v>4.4</v>
      </c>
      <c r="G29" s="117">
        <v>4.4</v>
      </c>
      <c r="H29" s="118">
        <v>4.4</v>
      </c>
      <c r="J29" s="119"/>
      <c r="K29" s="119"/>
      <c r="L29" s="119"/>
      <c r="M29" s="119"/>
    </row>
    <row r="30" spans="2:8" ht="24" hidden="1" thickBot="1">
      <c r="B30">
        <f>125*2</f>
        <v>250</v>
      </c>
      <c r="C30" s="198" t="s">
        <v>38</v>
      </c>
      <c r="D30" s="199"/>
      <c r="E30" s="115">
        <f>ROUNDUP(E27*$A$2+E28*$A$3+E29*$A$4,-1)</f>
        <v>11510</v>
      </c>
      <c r="F30" s="116">
        <f>ROUNDUP(F27*$A$2+F28*$A$3+F29*$A$4,-1)</f>
        <v>12710</v>
      </c>
      <c r="G30" s="117">
        <f>ROUNDUP(G27*$A$2+G28*$A$3+G29*$A$4,-1)</f>
        <v>13300</v>
      </c>
      <c r="H30" s="118">
        <f>ROUNDUP(H27*$A$2+H28*$A$3+H29*$A$4,-1)</f>
        <v>13890</v>
      </c>
    </row>
    <row r="31" ht="15" hidden="1"/>
    <row r="32" spans="2:19" ht="33.75">
      <c r="B32" s="174" t="s">
        <v>3</v>
      </c>
      <c r="C32" s="175"/>
      <c r="D32" s="175"/>
      <c r="E32" s="176"/>
      <c r="F32" s="176"/>
      <c r="G32" s="176"/>
      <c r="H32" s="176"/>
      <c r="I32" s="177"/>
      <c r="J32" s="177"/>
      <c r="K32" s="177"/>
      <c r="L32" s="177"/>
      <c r="M32" s="177"/>
      <c r="N32" s="177"/>
      <c r="O32" s="177"/>
      <c r="P32" s="177"/>
      <c r="Q32" s="175"/>
      <c r="R32" s="175"/>
      <c r="S32" s="175"/>
    </row>
    <row r="33" spans="4:16" ht="19.5" thickBot="1">
      <c r="D33" s="20"/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</row>
    <row r="34" spans="2:19" ht="15.75">
      <c r="B34" s="21"/>
      <c r="C34" s="22"/>
      <c r="D34" s="23"/>
      <c r="E34" s="24"/>
      <c r="F34" s="25"/>
      <c r="G34" s="25"/>
      <c r="H34" s="26">
        <v>90</v>
      </c>
      <c r="I34" s="26">
        <v>100</v>
      </c>
      <c r="J34" s="26">
        <v>105</v>
      </c>
      <c r="K34" s="26">
        <v>120</v>
      </c>
      <c r="L34" s="26">
        <v>135</v>
      </c>
      <c r="M34" s="26">
        <v>155</v>
      </c>
      <c r="N34" s="25"/>
      <c r="O34" s="25"/>
      <c r="P34" s="26"/>
      <c r="Q34" s="27"/>
      <c r="R34" s="14"/>
      <c r="S34" s="14"/>
    </row>
    <row r="35" spans="2:19" ht="21" thickBot="1">
      <c r="B35" s="28"/>
      <c r="C35" s="14"/>
      <c r="D35" s="29"/>
      <c r="E35" s="29"/>
      <c r="F35" s="29"/>
      <c r="G35" s="29"/>
      <c r="H35" s="30">
        <v>210</v>
      </c>
      <c r="I35" s="29"/>
      <c r="J35" s="29"/>
      <c r="K35" s="29"/>
      <c r="L35" s="29"/>
      <c r="M35" s="29"/>
      <c r="N35" s="29"/>
      <c r="O35" s="31"/>
      <c r="P35" s="32"/>
      <c r="Q35" s="33"/>
      <c r="R35" s="14"/>
      <c r="S35" s="14"/>
    </row>
    <row r="36" spans="2:19" ht="24" thickBot="1">
      <c r="B36" s="200" t="s">
        <v>4</v>
      </c>
      <c r="C36" s="201"/>
      <c r="D36" s="34">
        <v>120</v>
      </c>
      <c r="E36" s="35">
        <v>130</v>
      </c>
      <c r="F36" s="35">
        <v>140</v>
      </c>
      <c r="G36" s="35">
        <v>150</v>
      </c>
      <c r="H36" s="35">
        <v>160</v>
      </c>
      <c r="I36" s="35">
        <v>170</v>
      </c>
      <c r="J36" s="35">
        <v>180</v>
      </c>
      <c r="K36" s="35">
        <v>190</v>
      </c>
      <c r="L36" s="35">
        <v>200</v>
      </c>
      <c r="M36" s="36">
        <v>210</v>
      </c>
      <c r="N36" s="37"/>
      <c r="O36" s="37"/>
      <c r="P36" s="37"/>
      <c r="Q36" s="38"/>
      <c r="R36" s="14"/>
      <c r="S36" s="14"/>
    </row>
    <row r="37" spans="2:19" ht="24" thickBot="1">
      <c r="B37" s="202" t="s">
        <v>33</v>
      </c>
      <c r="C37" s="203"/>
      <c r="D37" s="39">
        <f aca="true" t="shared" si="2" ref="D37:K37">ROUNDUP(E37-$B$28-E11+D11,-1)</f>
        <v>26920</v>
      </c>
      <c r="E37" s="39">
        <f t="shared" si="2"/>
        <v>27570</v>
      </c>
      <c r="F37" s="39">
        <f t="shared" si="2"/>
        <v>28190</v>
      </c>
      <c r="G37" s="39">
        <f t="shared" si="2"/>
        <v>28810</v>
      </c>
      <c r="H37" s="39">
        <f t="shared" si="2"/>
        <v>29740</v>
      </c>
      <c r="I37" s="39">
        <f t="shared" si="2"/>
        <v>30390</v>
      </c>
      <c r="J37" s="39">
        <f t="shared" si="2"/>
        <v>31030</v>
      </c>
      <c r="K37" s="39">
        <f t="shared" si="2"/>
        <v>32240</v>
      </c>
      <c r="L37" s="39">
        <f>ROUNDUP(M37-$B$28-M11+L11,-1)</f>
        <v>32890</v>
      </c>
      <c r="M37" s="40">
        <f>ROUNDUP(B27+M11,-1)</f>
        <v>33540</v>
      </c>
      <c r="N37" s="41"/>
      <c r="O37" s="42"/>
      <c r="P37" s="41"/>
      <c r="Q37" s="38"/>
      <c r="R37" s="14"/>
      <c r="S37" s="14"/>
    </row>
    <row r="38" spans="2:19" ht="24.75" customHeight="1" thickBot="1">
      <c r="B38" s="204" t="s">
        <v>34</v>
      </c>
      <c r="C38" s="205"/>
      <c r="D38" s="39">
        <f aca="true" t="shared" si="3" ref="D38:L38">ROUNDUP(D37+D18,-1)</f>
        <v>28460</v>
      </c>
      <c r="E38" s="39">
        <f t="shared" si="3"/>
        <v>29250</v>
      </c>
      <c r="F38" s="39">
        <f t="shared" si="3"/>
        <v>29870</v>
      </c>
      <c r="G38" s="39">
        <f t="shared" si="3"/>
        <v>30490</v>
      </c>
      <c r="H38" s="39">
        <f t="shared" si="3"/>
        <v>31420</v>
      </c>
      <c r="I38" s="39">
        <f t="shared" si="3"/>
        <v>32210</v>
      </c>
      <c r="J38" s="39">
        <f t="shared" si="3"/>
        <v>32990</v>
      </c>
      <c r="K38" s="39">
        <f t="shared" si="3"/>
        <v>34340</v>
      </c>
      <c r="L38" s="39">
        <f t="shared" si="3"/>
        <v>35130</v>
      </c>
      <c r="M38" s="40">
        <f>ROUNDUP(M37+M18,-1)</f>
        <v>35920</v>
      </c>
      <c r="N38" s="14"/>
      <c r="O38" s="14"/>
      <c r="P38" s="44"/>
      <c r="Q38" s="38"/>
      <c r="R38" s="14"/>
      <c r="S38" s="14"/>
    </row>
    <row r="39" spans="2:19" ht="26.25">
      <c r="B39" s="28"/>
      <c r="C39" s="165"/>
      <c r="D39" s="166"/>
      <c r="E39" s="166"/>
      <c r="G39" s="45">
        <v>6.4</v>
      </c>
      <c r="H39" s="46"/>
      <c r="I39" s="47"/>
      <c r="J39" s="47"/>
      <c r="K39" s="14"/>
      <c r="L39" s="48" t="s">
        <v>2</v>
      </c>
      <c r="M39" s="14"/>
      <c r="N39" s="14"/>
      <c r="O39" s="14"/>
      <c r="P39" s="44"/>
      <c r="Q39" s="38"/>
      <c r="R39" s="14"/>
      <c r="S39" s="14"/>
    </row>
    <row r="40" spans="2:19" ht="23.25">
      <c r="B40" s="28"/>
      <c r="C40" s="165"/>
      <c r="D40" s="165"/>
      <c r="E40" s="167"/>
      <c r="G40" s="11">
        <v>180</v>
      </c>
      <c r="H40" s="49">
        <v>7.8</v>
      </c>
      <c r="I40" s="50">
        <v>180</v>
      </c>
      <c r="J40" s="50"/>
      <c r="K40" s="51"/>
      <c r="L40" s="52" t="s">
        <v>5</v>
      </c>
      <c r="M40" s="53"/>
      <c r="N40" s="52"/>
      <c r="O40" s="41" t="s">
        <v>6</v>
      </c>
      <c r="P40" s="14"/>
      <c r="Q40" s="54"/>
      <c r="R40" s="55"/>
      <c r="S40" s="14"/>
    </row>
    <row r="41" spans="2:19" ht="23.25">
      <c r="B41" s="28"/>
      <c r="C41" s="165"/>
      <c r="D41" s="165"/>
      <c r="E41" s="167"/>
      <c r="G41" s="11">
        <v>240</v>
      </c>
      <c r="H41" s="49"/>
      <c r="I41" s="50">
        <v>240</v>
      </c>
      <c r="J41" s="50"/>
      <c r="K41" s="51"/>
      <c r="L41" s="52" t="s">
        <v>7</v>
      </c>
      <c r="M41" s="53"/>
      <c r="N41" s="52"/>
      <c r="O41" s="52" t="s">
        <v>8</v>
      </c>
      <c r="P41" s="14"/>
      <c r="Q41" s="54"/>
      <c r="R41" s="55"/>
      <c r="S41" s="14"/>
    </row>
    <row r="42" spans="2:19" ht="23.25">
      <c r="B42" s="28"/>
      <c r="C42" s="165"/>
      <c r="D42" s="165"/>
      <c r="E42" s="167"/>
      <c r="G42" s="11">
        <v>320</v>
      </c>
      <c r="H42" s="56"/>
      <c r="I42" s="50">
        <v>320</v>
      </c>
      <c r="J42" s="50"/>
      <c r="K42" s="51"/>
      <c r="L42" s="52" t="s">
        <v>9</v>
      </c>
      <c r="M42" s="53"/>
      <c r="N42" s="52"/>
      <c r="O42" s="52" t="s">
        <v>10</v>
      </c>
      <c r="P42" s="14"/>
      <c r="Q42" s="54"/>
      <c r="R42" s="55"/>
      <c r="S42" s="14"/>
    </row>
    <row r="43" spans="2:19" ht="23.25">
      <c r="B43" s="28"/>
      <c r="C43" s="165"/>
      <c r="D43" s="165"/>
      <c r="E43" s="167"/>
      <c r="G43" s="11">
        <v>450</v>
      </c>
      <c r="H43" s="56"/>
      <c r="I43" s="57">
        <v>450</v>
      </c>
      <c r="J43" s="58"/>
      <c r="K43" s="59"/>
      <c r="L43" s="52" t="s">
        <v>11</v>
      </c>
      <c r="M43" s="53"/>
      <c r="N43" s="52"/>
      <c r="O43" s="52" t="s">
        <v>12</v>
      </c>
      <c r="P43" s="14"/>
      <c r="Q43" s="54"/>
      <c r="R43" s="55"/>
      <c r="S43" s="14"/>
    </row>
    <row r="44" spans="2:19" ht="23.25">
      <c r="B44" s="28"/>
      <c r="C44" s="165"/>
      <c r="D44" s="165"/>
      <c r="E44" s="167"/>
      <c r="G44" s="11">
        <v>600</v>
      </c>
      <c r="H44" s="56"/>
      <c r="I44" s="60">
        <v>600</v>
      </c>
      <c r="J44" s="61"/>
      <c r="K44" s="62"/>
      <c r="L44" s="52" t="s">
        <v>13</v>
      </c>
      <c r="M44" s="53"/>
      <c r="N44" s="52"/>
      <c r="O44" s="52" t="s">
        <v>14</v>
      </c>
      <c r="P44" s="14"/>
      <c r="Q44" s="54"/>
      <c r="R44" s="55"/>
      <c r="S44" s="14"/>
    </row>
    <row r="45" spans="2:19" ht="23.25">
      <c r="B45" s="28"/>
      <c r="C45" s="165"/>
      <c r="D45" s="165"/>
      <c r="E45" s="167"/>
      <c r="G45" s="11">
        <v>800</v>
      </c>
      <c r="H45" s="56"/>
      <c r="I45" s="47">
        <v>800</v>
      </c>
      <c r="J45" s="47"/>
      <c r="K45" s="14"/>
      <c r="L45" s="52" t="s">
        <v>15</v>
      </c>
      <c r="M45" s="53"/>
      <c r="N45" s="52"/>
      <c r="O45" s="52" t="s">
        <v>16</v>
      </c>
      <c r="P45" s="14"/>
      <c r="Q45" s="54"/>
      <c r="R45" s="55"/>
      <c r="S45" s="14"/>
    </row>
    <row r="46" spans="2:19" ht="23.25" customHeight="1">
      <c r="B46" s="28"/>
      <c r="C46" s="165"/>
      <c r="D46" s="165"/>
      <c r="E46" s="167"/>
      <c r="G46" s="11">
        <v>1000</v>
      </c>
      <c r="H46" s="46"/>
      <c r="I46" s="63">
        <v>1000</v>
      </c>
      <c r="J46" s="63"/>
      <c r="K46" s="64"/>
      <c r="L46" s="190" t="s">
        <v>17</v>
      </c>
      <c r="M46" s="190"/>
      <c r="N46" s="190"/>
      <c r="O46" s="190"/>
      <c r="P46" s="14"/>
      <c r="Q46" s="54"/>
      <c r="R46" s="65"/>
      <c r="S46" s="14"/>
    </row>
    <row r="47" spans="2:19" ht="23.25">
      <c r="B47" s="28"/>
      <c r="C47" s="165"/>
      <c r="D47" s="165"/>
      <c r="E47" s="167"/>
      <c r="G47" s="11">
        <v>1200</v>
      </c>
      <c r="H47" s="46"/>
      <c r="I47" s="63">
        <v>1200</v>
      </c>
      <c r="J47" s="63"/>
      <c r="K47" s="64"/>
      <c r="L47" s="190"/>
      <c r="M47" s="190"/>
      <c r="N47" s="190"/>
      <c r="O47" s="190"/>
      <c r="P47" s="14"/>
      <c r="Q47" s="54"/>
      <c r="R47" s="65"/>
      <c r="S47" s="14"/>
    </row>
    <row r="48" spans="2:19" ht="25.5">
      <c r="B48" s="28"/>
      <c r="C48" s="165"/>
      <c r="D48" s="165"/>
      <c r="E48" s="167"/>
      <c r="G48" s="11">
        <v>1400</v>
      </c>
      <c r="H48" s="46"/>
      <c r="I48" s="63">
        <v>1400</v>
      </c>
      <c r="J48" s="63"/>
      <c r="K48" s="64"/>
      <c r="L48" s="190"/>
      <c r="M48" s="190"/>
      <c r="N48" s="190"/>
      <c r="O48" s="190"/>
      <c r="P48" s="66"/>
      <c r="Q48" s="38"/>
      <c r="R48" s="67"/>
      <c r="S48" s="14"/>
    </row>
    <row r="49" spans="2:19" ht="25.5">
      <c r="B49" s="28"/>
      <c r="C49" s="165"/>
      <c r="D49" s="165"/>
      <c r="E49" s="167"/>
      <c r="G49" s="11">
        <v>1600</v>
      </c>
      <c r="H49" s="63"/>
      <c r="I49" s="63">
        <v>1600</v>
      </c>
      <c r="J49" s="63"/>
      <c r="K49" s="64"/>
      <c r="P49" s="66"/>
      <c r="Q49" s="38"/>
      <c r="R49" s="67"/>
      <c r="S49" s="14"/>
    </row>
    <row r="50" spans="2:19" ht="13.5" thickBot="1">
      <c r="B50" s="68"/>
      <c r="C50" s="69"/>
      <c r="D50" s="69"/>
      <c r="E50" s="70"/>
      <c r="F50" s="71"/>
      <c r="G50" s="72"/>
      <c r="H50" s="73"/>
      <c r="I50" s="74"/>
      <c r="J50" s="74"/>
      <c r="K50" s="75"/>
      <c r="L50" s="76"/>
      <c r="M50" s="76"/>
      <c r="N50" s="76"/>
      <c r="O50" s="76"/>
      <c r="P50" s="76"/>
      <c r="Q50" s="77"/>
      <c r="S50" s="14"/>
    </row>
    <row r="51" spans="4:19" ht="12.75">
      <c r="D51" s="43"/>
      <c r="E51" s="78"/>
      <c r="F51" s="78"/>
      <c r="G51" s="78"/>
      <c r="H51" s="78"/>
      <c r="I51" s="79"/>
      <c r="J51" s="79"/>
      <c r="K51" s="64"/>
      <c r="L51" s="14"/>
      <c r="S51" s="14"/>
    </row>
    <row r="52" spans="12:20" ht="12.75">
      <c r="L52" s="12"/>
      <c r="M52" s="12"/>
      <c r="N52" s="12"/>
      <c r="O52" s="15"/>
      <c r="P52" s="17"/>
      <c r="R52" s="16"/>
      <c r="S52" s="16"/>
      <c r="T52" s="16"/>
    </row>
    <row r="53" spans="2:38" ht="30">
      <c r="B53" s="80" t="s">
        <v>18</v>
      </c>
      <c r="C53" s="81"/>
      <c r="D53" s="19"/>
      <c r="E53" s="19"/>
      <c r="F53" s="19"/>
      <c r="G53" s="19"/>
      <c r="H53" s="19"/>
      <c r="I53" s="81"/>
      <c r="J53" s="19"/>
      <c r="K53" s="19"/>
      <c r="L53" s="19"/>
      <c r="M53" s="19"/>
      <c r="N53" s="82"/>
      <c r="O53" s="17"/>
      <c r="P53" s="17"/>
      <c r="Q53" s="17"/>
      <c r="R53" s="17"/>
      <c r="S53" s="17"/>
      <c r="T53" s="83"/>
      <c r="U53" s="83"/>
      <c r="V53" s="83"/>
      <c r="W53" s="84"/>
      <c r="X53" s="84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ht="15.75" thickBot="1">
      <c r="B54" s="86"/>
      <c r="C54" s="87"/>
      <c r="D54" s="59"/>
      <c r="E54" s="59"/>
      <c r="F54" s="59"/>
      <c r="G54" s="59"/>
      <c r="H54" s="58">
        <v>270</v>
      </c>
      <c r="I54" s="87"/>
      <c r="J54" s="59"/>
      <c r="K54" s="59"/>
      <c r="L54" s="59"/>
      <c r="M54" s="59"/>
      <c r="N54" s="88"/>
      <c r="O54" s="83"/>
      <c r="P54" s="83"/>
      <c r="Q54" s="83"/>
      <c r="R54" s="83"/>
      <c r="S54" s="83"/>
      <c r="T54" s="83"/>
      <c r="U54" s="82"/>
      <c r="V54" s="83"/>
      <c r="W54" s="84"/>
      <c r="X54" s="84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ht="15.75" thickBot="1">
      <c r="B55" s="89"/>
      <c r="C55" s="90"/>
      <c r="D55" s="91"/>
      <c r="E55" s="91"/>
      <c r="F55" s="91"/>
      <c r="G55" s="91"/>
      <c r="H55" s="91"/>
      <c r="I55" s="90"/>
      <c r="J55" s="91"/>
      <c r="K55" s="91"/>
      <c r="L55" s="91"/>
      <c r="M55" s="91"/>
      <c r="N55" s="92"/>
      <c r="O55" s="93"/>
      <c r="P55" s="93"/>
      <c r="Q55" s="94"/>
      <c r="R55" s="83"/>
      <c r="S55" s="83"/>
      <c r="T55" s="83"/>
      <c r="U55" s="82"/>
      <c r="V55" s="82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ht="21" thickBot="1">
      <c r="B56" s="95"/>
      <c r="C56" s="191" t="s">
        <v>19</v>
      </c>
      <c r="D56" s="192"/>
      <c r="E56" s="96" t="s">
        <v>20</v>
      </c>
      <c r="F56" s="97">
        <v>135</v>
      </c>
      <c r="G56" s="98">
        <v>145</v>
      </c>
      <c r="H56" s="99">
        <v>155</v>
      </c>
      <c r="I56" s="100"/>
      <c r="J56" s="100"/>
      <c r="K56" s="100"/>
      <c r="L56" s="100"/>
      <c r="M56" s="83"/>
      <c r="N56" s="83"/>
      <c r="O56" s="83"/>
      <c r="P56" s="83"/>
      <c r="Q56" s="101"/>
      <c r="R56" s="83"/>
      <c r="S56" s="83"/>
      <c r="T56" s="83"/>
      <c r="U56" s="82"/>
      <c r="V56" s="82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ht="20.25" customHeight="1">
      <c r="B57" s="95"/>
      <c r="C57" s="193" t="s">
        <v>44</v>
      </c>
      <c r="D57" s="194"/>
      <c r="E57" s="102">
        <f>ROUNDUP(B29+E30,-1)</f>
        <v>20050</v>
      </c>
      <c r="F57" s="103">
        <f>ROUNDUP(E57+$B$30-E30+F30,-1)</f>
        <v>21500</v>
      </c>
      <c r="G57" s="104">
        <f>ROUNDUP(F57+$B$30-F30+G30,-1)</f>
        <v>22340</v>
      </c>
      <c r="H57" s="105">
        <f>ROUNDUP(G57+$B$30-G30+H30,-1)</f>
        <v>23180</v>
      </c>
      <c r="I57" s="106"/>
      <c r="J57" s="106"/>
      <c r="K57" s="106"/>
      <c r="L57" s="106"/>
      <c r="M57" s="83"/>
      <c r="N57" s="83"/>
      <c r="O57" s="83"/>
      <c r="P57" s="83"/>
      <c r="Q57" s="107"/>
      <c r="R57" s="108"/>
      <c r="S57" s="108"/>
      <c r="T57" s="108"/>
      <c r="U57" s="82"/>
      <c r="V57" s="82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ht="43.5" customHeight="1">
      <c r="B58" s="95"/>
      <c r="C58" s="193" t="s">
        <v>45</v>
      </c>
      <c r="D58" s="194"/>
      <c r="E58" s="109">
        <v>69</v>
      </c>
      <c r="F58" s="110">
        <v>79</v>
      </c>
      <c r="G58" s="111">
        <v>89</v>
      </c>
      <c r="H58" s="112">
        <v>99</v>
      </c>
      <c r="I58" s="113"/>
      <c r="J58" s="113"/>
      <c r="K58" s="113"/>
      <c r="L58" s="113"/>
      <c r="M58" s="83"/>
      <c r="N58" s="83"/>
      <c r="O58" s="83"/>
      <c r="P58" s="83"/>
      <c r="Q58" s="107"/>
      <c r="R58" s="108"/>
      <c r="S58" s="114"/>
      <c r="T58" s="114"/>
      <c r="U58" s="82"/>
      <c r="V58" s="82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ht="51" customHeight="1" thickBot="1">
      <c r="B59" s="95"/>
      <c r="C59" s="195" t="s">
        <v>21</v>
      </c>
      <c r="D59" s="196"/>
      <c r="E59" s="115">
        <v>3180</v>
      </c>
      <c r="F59" s="116">
        <v>3345</v>
      </c>
      <c r="G59" s="117">
        <v>3385</v>
      </c>
      <c r="H59" s="118">
        <v>3590</v>
      </c>
      <c r="I59" s="119"/>
      <c r="J59" s="119"/>
      <c r="K59" s="119"/>
      <c r="L59" s="120"/>
      <c r="M59" s="121" t="s">
        <v>2</v>
      </c>
      <c r="N59" s="83"/>
      <c r="O59" s="83"/>
      <c r="P59" s="83"/>
      <c r="Q59" s="107"/>
      <c r="R59" s="108"/>
      <c r="S59" s="114"/>
      <c r="T59" s="114"/>
      <c r="U59" s="82"/>
      <c r="V59" s="82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ht="18">
      <c r="B60" s="95"/>
      <c r="C60" s="114"/>
      <c r="D60" s="114"/>
      <c r="E60" s="114"/>
      <c r="F60" s="114"/>
      <c r="G60" s="114"/>
      <c r="H60" s="83"/>
      <c r="I60" s="114"/>
      <c r="J60" s="114"/>
      <c r="K60" s="114"/>
      <c r="L60" s="114"/>
      <c r="M60" s="122" t="s">
        <v>22</v>
      </c>
      <c r="N60" s="84"/>
      <c r="O60" s="84"/>
      <c r="P60" s="83"/>
      <c r="Q60" s="123"/>
      <c r="R60" s="124"/>
      <c r="S60" s="124"/>
      <c r="T60" s="114"/>
      <c r="U60" s="82"/>
      <c r="V60" s="82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ht="20.25">
      <c r="B61" s="125"/>
      <c r="C61" s="166"/>
      <c r="D61" s="166"/>
      <c r="E61" s="114"/>
      <c r="F61" s="126"/>
      <c r="G61" s="127"/>
      <c r="H61" s="127"/>
      <c r="I61" s="84"/>
      <c r="J61" s="14"/>
      <c r="K61" s="128"/>
      <c r="L61" s="84"/>
      <c r="M61" s="122" t="s">
        <v>23</v>
      </c>
      <c r="N61" s="84"/>
      <c r="O61" s="129" t="s">
        <v>12</v>
      </c>
      <c r="P61" s="83"/>
      <c r="Q61" s="123"/>
      <c r="R61" s="124"/>
      <c r="S61" s="124"/>
      <c r="T61" s="114"/>
      <c r="U61" s="82"/>
      <c r="V61" s="82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ht="20.25">
      <c r="B62" s="125"/>
      <c r="C62" s="166"/>
      <c r="D62" s="166"/>
      <c r="E62" s="114"/>
      <c r="F62" s="126">
        <v>4</v>
      </c>
      <c r="G62" s="127"/>
      <c r="H62" s="127">
        <v>180</v>
      </c>
      <c r="I62" s="84"/>
      <c r="J62" s="14"/>
      <c r="K62" s="84"/>
      <c r="L62" s="130"/>
      <c r="M62" s="122" t="s">
        <v>24</v>
      </c>
      <c r="N62" s="84"/>
      <c r="O62" s="129" t="s">
        <v>25</v>
      </c>
      <c r="P62" s="84"/>
      <c r="Q62" s="123"/>
      <c r="R62" s="124"/>
      <c r="S62" s="124"/>
      <c r="T62" s="114"/>
      <c r="U62" s="82"/>
      <c r="V62" s="82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ht="20.25">
      <c r="B63" s="125"/>
      <c r="C63" s="166"/>
      <c r="D63" s="166"/>
      <c r="E63" s="83"/>
      <c r="F63" s="127">
        <v>1.8</v>
      </c>
      <c r="G63" s="127"/>
      <c r="H63" s="127">
        <v>240</v>
      </c>
      <c r="I63" s="84"/>
      <c r="J63" s="14"/>
      <c r="K63" s="84"/>
      <c r="L63" s="14"/>
      <c r="M63" s="131" t="s">
        <v>26</v>
      </c>
      <c r="N63" s="84"/>
      <c r="O63" s="129" t="s">
        <v>27</v>
      </c>
      <c r="P63" s="84"/>
      <c r="Q63" s="132"/>
      <c r="R63" s="133"/>
      <c r="S63" s="133"/>
      <c r="T63" s="114"/>
      <c r="U63" s="82"/>
      <c r="V63" s="82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ht="20.25">
      <c r="B64" s="125"/>
      <c r="C64" s="166"/>
      <c r="D64" s="166"/>
      <c r="E64" s="83"/>
      <c r="F64" s="127">
        <f>F62+F63</f>
        <v>5.8</v>
      </c>
      <c r="G64" s="134"/>
      <c r="H64" s="135">
        <v>320</v>
      </c>
      <c r="I64" s="84"/>
      <c r="J64" s="14"/>
      <c r="K64" s="84"/>
      <c r="L64" s="14"/>
      <c r="M64" s="197" t="s">
        <v>17</v>
      </c>
      <c r="N64" s="197"/>
      <c r="O64" s="197"/>
      <c r="P64" s="83"/>
      <c r="Q64" s="132"/>
      <c r="R64" s="133"/>
      <c r="S64" s="133"/>
      <c r="T64" s="114"/>
      <c r="U64" s="82"/>
      <c r="V64" s="136"/>
      <c r="W64" s="136"/>
      <c r="X64" s="136"/>
      <c r="Y64" s="136"/>
      <c r="Z64" s="136"/>
      <c r="AA64" s="136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ht="20.25">
      <c r="B65" s="125"/>
      <c r="C65" s="166"/>
      <c r="D65" s="166"/>
      <c r="E65" s="83"/>
      <c r="F65" s="127"/>
      <c r="G65" s="134"/>
      <c r="H65" s="137">
        <v>450</v>
      </c>
      <c r="I65" s="84"/>
      <c r="J65" s="14"/>
      <c r="K65" s="84"/>
      <c r="L65" s="14"/>
      <c r="M65" s="197"/>
      <c r="N65" s="197"/>
      <c r="O65" s="197"/>
      <c r="P65" s="83"/>
      <c r="Q65" s="101"/>
      <c r="R65" s="83"/>
      <c r="S65" s="83"/>
      <c r="T65" s="83"/>
      <c r="U65" s="82"/>
      <c r="V65" s="136"/>
      <c r="W65" s="136"/>
      <c r="X65" s="136"/>
      <c r="Y65" s="136"/>
      <c r="Z65" s="136"/>
      <c r="AA65" s="136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ht="20.25">
      <c r="B66" s="125"/>
      <c r="C66" s="166"/>
      <c r="D66" s="166"/>
      <c r="E66" s="83"/>
      <c r="F66" s="127"/>
      <c r="G66" s="134"/>
      <c r="H66" s="137">
        <v>600</v>
      </c>
      <c r="I66" s="84"/>
      <c r="J66" s="14"/>
      <c r="K66" s="84"/>
      <c r="L66" s="138"/>
      <c r="M66" s="84"/>
      <c r="N66" s="84"/>
      <c r="O66" s="84"/>
      <c r="P66" s="83"/>
      <c r="Q66" s="139"/>
      <c r="R66" s="140"/>
      <c r="S66" s="140"/>
      <c r="T66" s="83"/>
      <c r="U66" s="82"/>
      <c r="V66" s="82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ht="20.25">
      <c r="B67" s="125"/>
      <c r="C67" s="166"/>
      <c r="D67" s="166"/>
      <c r="E67" s="83"/>
      <c r="F67" s="134"/>
      <c r="G67" s="134"/>
      <c r="H67" s="134">
        <v>800</v>
      </c>
      <c r="I67" s="84"/>
      <c r="J67" s="14"/>
      <c r="K67" s="84"/>
      <c r="L67" s="138"/>
      <c r="M67" s="141"/>
      <c r="N67" s="141"/>
      <c r="O67" s="141"/>
      <c r="P67" s="83"/>
      <c r="Q67" s="139"/>
      <c r="R67" s="140"/>
      <c r="S67" s="140"/>
      <c r="T67" s="83"/>
      <c r="U67" s="82"/>
      <c r="V67" s="82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ht="20.25">
      <c r="B68" s="125"/>
      <c r="C68" s="166"/>
      <c r="D68" s="166"/>
      <c r="E68" s="83"/>
      <c r="F68" s="134"/>
      <c r="G68" s="134"/>
      <c r="H68" s="134">
        <v>1000</v>
      </c>
      <c r="I68" s="84"/>
      <c r="J68" s="14"/>
      <c r="K68" s="14"/>
      <c r="L68" s="14"/>
      <c r="M68" s="141"/>
      <c r="N68" s="141"/>
      <c r="O68" s="141"/>
      <c r="P68" s="83"/>
      <c r="Q68" s="101"/>
      <c r="R68" s="83"/>
      <c r="S68" s="83"/>
      <c r="T68" s="83"/>
      <c r="U68" s="82"/>
      <c r="V68" s="8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2:38" ht="20.25">
      <c r="B69" s="125"/>
      <c r="C69" s="166"/>
      <c r="D69" s="166"/>
      <c r="E69" s="83"/>
      <c r="F69" s="127"/>
      <c r="G69" s="134"/>
      <c r="H69" s="142">
        <v>1200</v>
      </c>
      <c r="I69" s="84"/>
      <c r="J69" s="14"/>
      <c r="K69" s="14"/>
      <c r="L69" s="14"/>
      <c r="M69" s="141"/>
      <c r="N69" s="141"/>
      <c r="O69" s="141"/>
      <c r="P69" s="83"/>
      <c r="Q69" s="101"/>
      <c r="R69" s="83"/>
      <c r="S69" s="83"/>
      <c r="T69" s="83"/>
      <c r="U69" s="82"/>
      <c r="V69" s="82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2:31" ht="20.25">
      <c r="B70" s="125"/>
      <c r="C70" s="166"/>
      <c r="D70" s="166"/>
      <c r="E70" s="83"/>
      <c r="F70" s="134"/>
      <c r="G70" s="143"/>
      <c r="H70" s="143">
        <v>1400</v>
      </c>
      <c r="I70" s="144"/>
      <c r="J70" s="14"/>
      <c r="K70" s="141"/>
      <c r="L70" s="141"/>
      <c r="M70" s="141"/>
      <c r="N70" s="84"/>
      <c r="O70" s="83"/>
      <c r="P70" s="83"/>
      <c r="Q70" s="101"/>
      <c r="R70" s="83"/>
      <c r="S70" s="83"/>
      <c r="T70" s="83"/>
      <c r="U70" s="82"/>
      <c r="V70" s="82"/>
      <c r="AC70" s="84"/>
      <c r="AD70" s="84"/>
      <c r="AE70" s="145"/>
    </row>
    <row r="71" spans="2:31" ht="20.25">
      <c r="B71" s="125"/>
      <c r="C71" s="166"/>
      <c r="D71" s="166"/>
      <c r="E71" s="83"/>
      <c r="F71" s="143"/>
      <c r="G71" s="143"/>
      <c r="H71" s="143">
        <v>1600</v>
      </c>
      <c r="I71" s="144"/>
      <c r="J71" s="141"/>
      <c r="K71" s="141"/>
      <c r="L71" s="141"/>
      <c r="M71" s="141"/>
      <c r="N71" s="84"/>
      <c r="O71" s="83"/>
      <c r="P71" s="83"/>
      <c r="Q71" s="101"/>
      <c r="R71" s="83"/>
      <c r="S71" s="83"/>
      <c r="T71" s="83"/>
      <c r="U71" s="82"/>
      <c r="V71" s="82"/>
      <c r="AE71" s="145"/>
    </row>
    <row r="72" spans="2:31" ht="15.75" thickBot="1">
      <c r="B72" s="146"/>
      <c r="C72" s="147"/>
      <c r="D72" s="147"/>
      <c r="E72" s="147"/>
      <c r="F72" s="148"/>
      <c r="G72" s="148"/>
      <c r="H72" s="148"/>
      <c r="I72" s="147"/>
      <c r="J72" s="147"/>
      <c r="K72" s="147"/>
      <c r="L72" s="147"/>
      <c r="M72" s="147"/>
      <c r="N72" s="147"/>
      <c r="O72" s="147"/>
      <c r="P72" s="147"/>
      <c r="Q72" s="149"/>
      <c r="R72" s="83"/>
      <c r="S72" s="83"/>
      <c r="T72" s="83"/>
      <c r="U72" s="82"/>
      <c r="V72" s="82"/>
      <c r="AE72" s="150"/>
    </row>
    <row r="73" spans="12:23" ht="12.75">
      <c r="L73" s="13"/>
      <c r="M73" s="14"/>
      <c r="N73" s="14"/>
      <c r="U73" s="151"/>
      <c r="V73" s="151"/>
      <c r="W73" s="152"/>
    </row>
    <row r="74" spans="12:23" ht="12.75">
      <c r="L74" s="13"/>
      <c r="U74" s="153"/>
      <c r="V74" s="152"/>
      <c r="W74" s="152"/>
    </row>
    <row r="75" spans="25:27" ht="12.75">
      <c r="Y75" s="154"/>
      <c r="Z75" s="154"/>
      <c r="AA75" s="154"/>
    </row>
    <row r="77" spans="10:12" ht="13.5" thickBot="1">
      <c r="J77" s="14"/>
      <c r="K77" s="14"/>
      <c r="L77" s="14"/>
    </row>
    <row r="78" spans="2:17" ht="13.5" thickTop="1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80"/>
      <c r="M78" s="180"/>
      <c r="N78" s="180"/>
      <c r="O78" s="180"/>
      <c r="P78" s="180"/>
      <c r="Q78" s="181"/>
    </row>
    <row r="79" spans="2:17" ht="30">
      <c r="B79" s="155"/>
      <c r="C79" s="156" t="s">
        <v>28</v>
      </c>
      <c r="D79" s="14"/>
      <c r="E79" s="83"/>
      <c r="F79" s="83"/>
      <c r="G79" s="83"/>
      <c r="H79" s="83"/>
      <c r="I79" s="83"/>
      <c r="J79" s="83"/>
      <c r="K79" s="83"/>
      <c r="L79" s="14"/>
      <c r="M79" s="14"/>
      <c r="N79" s="14"/>
      <c r="O79" s="14"/>
      <c r="P79" s="14"/>
      <c r="Q79" s="182"/>
    </row>
    <row r="80" spans="2:17" ht="30">
      <c r="B80" s="155"/>
      <c r="C80" s="157" t="s">
        <v>29</v>
      </c>
      <c r="D80" s="14"/>
      <c r="E80" s="83"/>
      <c r="F80" s="83"/>
      <c r="G80" s="83"/>
      <c r="H80" s="83"/>
      <c r="I80" s="83"/>
      <c r="J80" s="83"/>
      <c r="K80" s="83"/>
      <c r="L80" s="14"/>
      <c r="M80" s="14"/>
      <c r="N80" s="14"/>
      <c r="O80" s="14"/>
      <c r="P80" s="14"/>
      <c r="Q80" s="182"/>
    </row>
    <row r="81" spans="2:17" ht="30">
      <c r="B81" s="155"/>
      <c r="C81" s="157" t="s">
        <v>30</v>
      </c>
      <c r="D81" s="14"/>
      <c r="E81" s="83"/>
      <c r="F81" s="83"/>
      <c r="G81" s="83"/>
      <c r="H81" s="83"/>
      <c r="I81" s="83"/>
      <c r="J81" s="83"/>
      <c r="K81" s="83"/>
      <c r="L81" s="14"/>
      <c r="M81" s="14"/>
      <c r="N81" s="14"/>
      <c r="O81" s="14"/>
      <c r="P81" s="14"/>
      <c r="Q81" s="182"/>
    </row>
    <row r="82" spans="2:17" ht="30">
      <c r="B82" s="155"/>
      <c r="C82" s="158" t="s">
        <v>31</v>
      </c>
      <c r="D82" s="14"/>
      <c r="E82" s="83"/>
      <c r="F82" s="83"/>
      <c r="G82" s="83"/>
      <c r="H82" s="83"/>
      <c r="I82" s="83"/>
      <c r="J82" s="83"/>
      <c r="K82" s="83"/>
      <c r="L82" s="14"/>
      <c r="M82" s="14"/>
      <c r="N82" s="14"/>
      <c r="O82" s="14"/>
      <c r="P82" s="14"/>
      <c r="Q82" s="182"/>
    </row>
    <row r="83" spans="2:17" ht="13.5" thickBot="1">
      <c r="B83" s="159"/>
      <c r="C83" s="183"/>
      <c r="D83" s="183"/>
      <c r="E83" s="183"/>
      <c r="F83" s="183"/>
      <c r="G83" s="183"/>
      <c r="H83" s="183"/>
      <c r="I83" s="183"/>
      <c r="J83" s="183"/>
      <c r="K83" s="183"/>
      <c r="L83" s="184"/>
      <c r="M83" s="184"/>
      <c r="N83" s="184"/>
      <c r="O83" s="184"/>
      <c r="P83" s="184"/>
      <c r="Q83" s="185"/>
    </row>
    <row r="84" spans="2:12" ht="13.5" thickTop="1">
      <c r="B84" s="14"/>
      <c r="C84" s="83"/>
      <c r="D84" s="83"/>
      <c r="E84" s="83"/>
      <c r="F84" s="83"/>
      <c r="G84" s="83"/>
      <c r="H84" s="83"/>
      <c r="I84" s="83"/>
      <c r="J84" s="83"/>
      <c r="K84" s="83"/>
      <c r="L84" s="14"/>
    </row>
    <row r="85" spans="10:12" ht="12.75">
      <c r="J85" s="14"/>
      <c r="K85" s="14"/>
      <c r="L85" s="14"/>
    </row>
    <row r="86" spans="2:4" ht="23.25">
      <c r="B86" s="186" t="s">
        <v>42</v>
      </c>
      <c r="C86" s="160"/>
      <c r="D86" s="160"/>
    </row>
    <row r="87" spans="2:4" ht="23.25">
      <c r="B87" s="186" t="s">
        <v>43</v>
      </c>
      <c r="C87" s="160"/>
      <c r="D87" s="160"/>
    </row>
    <row r="88" spans="2:4" ht="23.25">
      <c r="B88" s="187" t="s">
        <v>32</v>
      </c>
      <c r="C88" s="160"/>
      <c r="D88" s="160"/>
    </row>
    <row r="97" ht="15">
      <c r="L97" s="161"/>
    </row>
    <row r="98" ht="14.25">
      <c r="L98" s="162"/>
    </row>
    <row r="99" ht="14.25">
      <c r="L99" s="162"/>
    </row>
    <row r="100" spans="8:11" ht="12.75">
      <c r="H100" s="163"/>
      <c r="I100" s="43"/>
      <c r="J100" s="43"/>
      <c r="K100" s="43"/>
    </row>
    <row r="101" spans="8:11" ht="12.75">
      <c r="H101" s="163"/>
      <c r="I101" s="43"/>
      <c r="J101" s="43"/>
      <c r="K101" s="43"/>
    </row>
    <row r="102" spans="7:11" ht="12.75">
      <c r="G102" s="164"/>
      <c r="H102" s="164"/>
      <c r="I102" s="164"/>
      <c r="J102" s="164"/>
      <c r="K102" s="164"/>
    </row>
    <row r="103" spans="7:11" ht="12.75">
      <c r="G103" s="164"/>
      <c r="H103" s="164"/>
      <c r="I103" s="164"/>
      <c r="J103" s="164"/>
      <c r="K103" s="164"/>
    </row>
  </sheetData>
  <sheetProtection/>
  <mergeCells count="30">
    <mergeCell ref="K1:Q4"/>
    <mergeCell ref="B2:H4"/>
    <mergeCell ref="D5:F5"/>
    <mergeCell ref="B6:M6"/>
    <mergeCell ref="B7:C7"/>
    <mergeCell ref="B8:C8"/>
    <mergeCell ref="B9:C9"/>
    <mergeCell ref="B10:C10"/>
    <mergeCell ref="B11:C11"/>
    <mergeCell ref="B12:C12"/>
    <mergeCell ref="B13:M13"/>
    <mergeCell ref="B14:C14"/>
    <mergeCell ref="B15:C15"/>
    <mergeCell ref="B16:C16"/>
    <mergeCell ref="B17:C17"/>
    <mergeCell ref="B18:C18"/>
    <mergeCell ref="C26:D26"/>
    <mergeCell ref="C27:D27"/>
    <mergeCell ref="C28:D28"/>
    <mergeCell ref="C29:D29"/>
    <mergeCell ref="C30:D30"/>
    <mergeCell ref="B36:C36"/>
    <mergeCell ref="B37:C37"/>
    <mergeCell ref="B38:C38"/>
    <mergeCell ref="L46:O48"/>
    <mergeCell ref="C56:D56"/>
    <mergeCell ref="C57:D57"/>
    <mergeCell ref="C58:D58"/>
    <mergeCell ref="C59:D59"/>
    <mergeCell ref="M64:O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Инна</cp:lastModifiedBy>
  <cp:lastPrinted>2017-12-28T12:17:57Z</cp:lastPrinted>
  <dcterms:created xsi:type="dcterms:W3CDTF">2017-12-11T06:55:57Z</dcterms:created>
  <dcterms:modified xsi:type="dcterms:W3CDTF">2017-12-28T12:21:00Z</dcterms:modified>
  <cp:category/>
  <cp:version/>
  <cp:contentType/>
  <cp:contentStatus/>
</cp:coreProperties>
</file>