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5580" windowHeight="4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<sst xmlns="http://schemas.openxmlformats.org/spreadsheetml/2006/main" count="103" uniqueCount="98">
  <si>
    <t>Mpe/m</t>
  </si>
  <si>
    <t>m/Mpe</t>
  </si>
  <si>
    <t>M∞/m</t>
  </si>
  <si>
    <t>Mpe/2M∞</t>
  </si>
  <si>
    <r>
      <t>M∞/m/√2</t>
    </r>
    <r>
      <rPr>
        <b/>
        <sz val="8"/>
        <rFont val="Arial Narrow"/>
        <family val="2"/>
      </rPr>
      <t></t>
    </r>
  </si>
  <si>
    <r>
      <t>R/R</t>
    </r>
    <r>
      <rPr>
        <b/>
        <sz val="5"/>
        <rFont val="Arial Cyr"/>
        <family val="2"/>
      </rPr>
      <t>0</t>
    </r>
  </si>
  <si>
    <t>t</t>
  </si>
  <si>
    <r>
      <t>R/R</t>
    </r>
    <r>
      <rPr>
        <b/>
        <sz val="5"/>
        <rFont val="Arial Cyr"/>
        <family val="2"/>
      </rPr>
      <t>0</t>
    </r>
    <r>
      <rPr>
        <b/>
        <sz val="10"/>
        <rFont val="Arial Cyr"/>
        <family val="2"/>
      </rPr>
      <t>/√2=X</t>
    </r>
  </si>
  <si>
    <t>(1-(a1t+...)*EXP(-X2))/2</t>
  </si>
  <si>
    <t>Δ</t>
  </si>
  <si>
    <t>площадь</t>
  </si>
  <si>
    <t>сечения</t>
  </si>
  <si>
    <t>каната</t>
  </si>
  <si>
    <t>уменьша-</t>
  </si>
  <si>
    <t>ющаяся</t>
  </si>
  <si>
    <t>требушета</t>
  </si>
  <si>
    <t>или</t>
  </si>
  <si>
    <t>запасе</t>
  </si>
  <si>
    <t>Mтpe/m</t>
  </si>
  <si>
    <t>(относительная)</t>
  </si>
  <si>
    <t>отношение</t>
  </si>
  <si>
    <t>массы</t>
  </si>
  <si>
    <t>симметричного</t>
  </si>
  <si>
    <t>концевая</t>
  </si>
  <si>
    <t>разрывной</t>
  </si>
  <si>
    <t xml:space="preserve"> = 1,5 км/с</t>
  </si>
  <si>
    <t>или при</t>
  </si>
  <si>
    <t>км/с</t>
  </si>
  <si>
    <t>полезной</t>
  </si>
  <si>
    <t>нагрузке</t>
  </si>
  <si>
    <t>ракетными</t>
  </si>
  <si>
    <t>системами</t>
  </si>
  <si>
    <t>ЖРД(3км/с)</t>
  </si>
  <si>
    <t>(нулевом</t>
  </si>
  <si>
    <t>прочности)</t>
  </si>
  <si>
    <r>
      <t>на% или в разы</t>
    </r>
    <r>
      <rPr>
        <b/>
        <sz val="10"/>
        <rFont val="Arial Cyr"/>
        <family val="0"/>
      </rPr>
      <t>↑</t>
    </r>
  </si>
  <si>
    <t xml:space="preserve">   параметры симметричных космических требушетов</t>
  </si>
  <si>
    <t>(для несимметричных требушетов пар-ры вычисляют, складывая его из двух половин от соотв. симметричных)</t>
  </si>
  <si>
    <r>
      <t>©</t>
    </r>
    <r>
      <rPr>
        <sz val="10"/>
        <rFont val="Arial Cyr"/>
        <family val="0"/>
      </rPr>
      <t xml:space="preserve"> 2005 Княгиничев И.В.</t>
    </r>
  </si>
  <si>
    <r>
      <t>EXP(</t>
    </r>
    <r>
      <rPr>
        <b/>
        <sz val="9"/>
        <rFont val="Arial Cyr"/>
        <family val="2"/>
      </rPr>
      <t>–</t>
    </r>
    <r>
      <rPr>
        <b/>
        <sz val="7"/>
        <rFont val="Arial Narrow"/>
        <family val="2"/>
      </rPr>
      <t>(R/R</t>
    </r>
    <r>
      <rPr>
        <b/>
        <sz val="4"/>
        <rFont val="Arial Narrow"/>
        <family val="2"/>
      </rPr>
      <t>0</t>
    </r>
    <r>
      <rPr>
        <b/>
        <sz val="7"/>
        <rFont val="Arial Narrow"/>
        <family val="2"/>
      </rPr>
      <t>)²/2)</t>
    </r>
  </si>
  <si>
    <r>
      <t>V</t>
    </r>
    <r>
      <rPr>
        <b/>
        <sz val="8"/>
        <rFont val="Arial Narrow"/>
        <family val="2"/>
      </rPr>
      <t>концевая</t>
    </r>
  </si>
  <si>
    <r>
      <t>V</t>
    </r>
    <r>
      <rPr>
        <b/>
        <sz val="6"/>
        <rFont val="Arial Narrow"/>
        <family val="2"/>
      </rPr>
      <t>разрывная</t>
    </r>
  </si>
  <si>
    <t>к массе кажд.</t>
  </si>
  <si>
    <t>из 2-х грузов</t>
  </si>
  <si>
    <t xml:space="preserve">"обменный требушет разгоняет свой полезный груз на удвоенную концевую скорость" </t>
  </si>
  <si>
    <t>Земля</t>
  </si>
  <si>
    <t>требушет</t>
  </si>
  <si>
    <t>первая космич.</t>
  </si>
  <si>
    <t>старт</t>
  </si>
  <si>
    <t>7,74 км/с</t>
  </si>
  <si>
    <r>
      <t>7,74 км/с+V</t>
    </r>
    <r>
      <rPr>
        <b/>
        <sz val="10"/>
        <rFont val="Arial Narrow"/>
        <family val="2"/>
      </rPr>
      <t>конц</t>
    </r>
  </si>
  <si>
    <r>
      <t xml:space="preserve">  7,74 км/с-V</t>
    </r>
    <r>
      <rPr>
        <b/>
        <sz val="9"/>
        <rFont val="Arial Narrow"/>
        <family val="2"/>
      </rPr>
      <t>конц</t>
    </r>
  </si>
  <si>
    <t>на высоте 280 км</t>
  </si>
  <si>
    <t>посадка</t>
  </si>
  <si>
    <t>многоразовойракеты</t>
  </si>
  <si>
    <t>экватор</t>
  </si>
  <si>
    <t>период 1,5 часа</t>
  </si>
  <si>
    <t>ровно</t>
  </si>
  <si>
    <t>её хар. скорость снижается</t>
  </si>
  <si>
    <t>на по ср. с оббычной РН</t>
  </si>
  <si>
    <t>на Vконц по ср. с обычн. РН</t>
  </si>
  <si>
    <t>к Луне или ГСО</t>
  </si>
  <si>
    <t>например,</t>
  </si>
  <si>
    <t>если он в перигее Тр-та будет опускаться в атмосферу</t>
  </si>
  <si>
    <t>В РАЗЫ↑</t>
  </si>
  <si>
    <t>ИЛИ НА %</t>
  </si>
  <si>
    <t>ВЫИГРЫШ</t>
  </si>
  <si>
    <t>В ОТНОС.</t>
  </si>
  <si>
    <t>обычными</t>
  </si>
  <si>
    <t>по сравн. с</t>
  </si>
  <si>
    <r>
      <t>V</t>
    </r>
    <r>
      <rPr>
        <b/>
        <sz val="11"/>
        <rFont val="Arial Narrow"/>
        <family val="2"/>
      </rPr>
      <t>конц</t>
    </r>
  </si>
  <si>
    <r>
      <t>V(R</t>
    </r>
    <r>
      <rPr>
        <b/>
        <sz val="6"/>
        <rFont val="Arial Narrow"/>
        <family val="2"/>
      </rPr>
      <t>0</t>
    </r>
    <r>
      <rPr>
        <b/>
        <sz val="9"/>
        <rFont val="Arial Narrow"/>
        <family val="2"/>
      </rPr>
      <t>)</t>
    </r>
    <r>
      <rPr>
        <b/>
        <sz val="7"/>
        <rFont val="Arial Narrow"/>
        <family val="2"/>
      </rPr>
      <t>=1,5 км/с</t>
    </r>
  </si>
  <si>
    <r>
      <t>скорость</t>
    </r>
    <r>
      <rPr>
        <sz val="6"/>
        <rFont val="Arial Narrow"/>
        <family val="2"/>
      </rPr>
      <t>,</t>
    </r>
    <r>
      <rPr>
        <sz val="7"/>
        <rFont val="Arial Narrow"/>
        <family val="2"/>
      </rPr>
      <t>если</t>
    </r>
  </si>
  <si>
    <r>
      <t>при</t>
    </r>
    <r>
      <rPr>
        <b/>
        <sz val="11"/>
        <rFont val="Arial Narrow"/>
        <family val="2"/>
      </rPr>
      <t xml:space="preserve"> </t>
    </r>
    <r>
      <rPr>
        <b/>
        <u val="single"/>
        <sz val="11"/>
        <rFont val="Arial Narrow"/>
        <family val="2"/>
      </rPr>
      <t>НЗП</t>
    </r>
  </si>
  <si>
    <r>
      <t>НЗП</t>
    </r>
    <r>
      <rPr>
        <sz val="11"/>
        <rFont val="Arial Narrow"/>
        <family val="2"/>
      </rPr>
      <t xml:space="preserve"> и V</t>
    </r>
  </si>
  <si>
    <r>
      <t xml:space="preserve">то же, но просто для вывода в космос, </t>
    </r>
    <r>
      <rPr>
        <sz val="7"/>
        <rFont val="Arial Narrow"/>
        <family val="2"/>
      </rPr>
      <t>=</t>
    </r>
    <r>
      <rPr>
        <sz val="8"/>
        <rFont val="Arial Cyr"/>
        <family val="2"/>
      </rPr>
      <t>√</t>
    </r>
    <r>
      <rPr>
        <sz val="10"/>
        <rFont val="Arial Cyr"/>
        <family val="2"/>
      </rPr>
      <t>‾</t>
    </r>
  </si>
  <si>
    <t>(к геостационарной</t>
  </si>
  <si>
    <r>
      <t>до такого конца можно долететь и на самолёте</t>
    </r>
    <r>
      <rPr>
        <b/>
        <sz val="9"/>
        <rFont val="Arial Cyr"/>
        <family val="0"/>
      </rPr>
      <t>↑,</t>
    </r>
  </si>
  <si>
    <r>
      <t>орбите</t>
    </r>
    <r>
      <rPr>
        <i/>
        <sz val="10"/>
        <rFont val="Arial Cyr"/>
        <family val="2"/>
      </rPr>
      <t xml:space="preserve"> в апогее </t>
    </r>
    <r>
      <rPr>
        <i/>
        <u val="single"/>
        <sz val="10"/>
        <rFont val="Arial Cyr"/>
        <family val="2"/>
      </rPr>
      <t>этой</t>
    </r>
    <r>
      <rPr>
        <i/>
        <sz val="10"/>
        <rFont val="Arial Cyr"/>
        <family val="2"/>
      </rPr>
      <t>)</t>
    </r>
  </si>
  <si>
    <r>
      <t>∙</t>
    </r>
    <r>
      <rPr>
        <b/>
        <sz val="10"/>
        <rFont val="Arial Cyr"/>
        <family val="2"/>
      </rPr>
      <t>для перехода к ГСО</t>
    </r>
  </si>
  <si>
    <r>
      <t>∙</t>
    </r>
    <r>
      <rPr>
        <b/>
        <sz val="10"/>
        <rFont val="Arial Cyr"/>
        <family val="2"/>
      </rPr>
      <t>для полётов к Луне</t>
    </r>
  </si>
  <si>
    <t>звонить</t>
  </si>
  <si>
    <t>автору</t>
  </si>
  <si>
    <t>или проф. Растолковский</t>
  </si>
  <si>
    <t>спросить Растолковского</t>
  </si>
  <si>
    <r>
      <t>здесь</t>
    </r>
    <r>
      <rPr>
        <b/>
        <sz val="9"/>
        <rFont val="Arial Narrow"/>
        <family val="2"/>
      </rPr>
      <t xml:space="preserve"> отцепляемся и выходим на вытянутую эллиптическую орбиту,</t>
    </r>
  </si>
  <si>
    <t>это и даёт</t>
  </si>
  <si>
    <t>выигрыш</t>
  </si>
  <si>
    <t xml:space="preserve">           суточное вращение Земли</t>
  </si>
  <si>
    <t xml:space="preserve">           скорость на экваторе</t>
  </si>
  <si>
    <r>
      <t xml:space="preserve">  V</t>
    </r>
    <r>
      <rPr>
        <b/>
        <sz val="9"/>
        <rFont val="Arial Narrow"/>
        <family val="2"/>
      </rPr>
      <t>хар и ПН</t>
    </r>
  </si>
  <si>
    <t>Байконур</t>
  </si>
  <si>
    <t>м/с     полюс</t>
  </si>
  <si>
    <t>м/с</t>
  </si>
  <si>
    <t>м/с по ср. с Байконуром</t>
  </si>
  <si>
    <t>⌂</t>
  </si>
  <si>
    <r>
      <t>48</t>
    </r>
    <r>
      <rPr>
        <b/>
        <sz val="10"/>
        <rFont val="Arial Cyr"/>
        <family val="0"/>
      </rPr>
      <t>º</t>
    </r>
    <r>
      <rPr>
        <sz val="10"/>
        <rFont val="Arial Narrow"/>
        <family val="2"/>
      </rPr>
      <t xml:space="preserve"> широты</t>
    </r>
  </si>
  <si>
    <t xml:space="preserve">        выигрыш от запуска с экватора лишь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</si>
</sst>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"/>
    <numFmt numFmtId="166" formatCode="0.0"/>
    <numFmt numFmtId="167" formatCode="0.000"/>
    <numFmt numFmtId="168" formatCode="0.00000000"/>
    <numFmt numFmtId="169" formatCode="0.00000000000"/>
    <numFmt numFmtId="170" formatCode="0.00000"/>
    <numFmt numFmtId="171" formatCode="0.000000"/>
    <numFmt numFmtId="172" formatCode="0.0E+00"/>
    <numFmt numFmtId="173" formatCode="0.0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name val="Arial Narrow"/>
      <family val="2"/>
    </font>
    <font>
      <b/>
      <sz val="5"/>
      <name val="Arial Cyr"/>
      <family val="2"/>
    </font>
    <font>
      <b/>
      <sz val="7"/>
      <name val="Arial Cyr"/>
      <family val="2"/>
    </font>
    <font>
      <b/>
      <sz val="10"/>
      <name val="Arial Narrow"/>
      <family val="2"/>
    </font>
    <font>
      <b/>
      <sz val="7"/>
      <name val="Arial Unicode MS"/>
      <family val="2"/>
    </font>
    <font>
      <b/>
      <sz val="6"/>
      <name val="Arial Cyr"/>
      <family val="2"/>
    </font>
    <font>
      <sz val="6"/>
      <name val="Arial Cyr"/>
      <family val="2"/>
    </font>
    <font>
      <b/>
      <sz val="4"/>
      <name val="Arial Cyr"/>
      <family val="2"/>
    </font>
    <font>
      <b/>
      <sz val="7"/>
      <name val="Arial Narrow"/>
      <family val="2"/>
    </font>
    <font>
      <sz val="9"/>
      <name val="Arial Cyr"/>
      <family val="0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4"/>
      <name val="Arial Narrow"/>
      <family val="2"/>
    </font>
    <font>
      <b/>
      <sz val="6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9"/>
      <name val="Arial Cyr"/>
      <family val="2"/>
    </font>
    <font>
      <b/>
      <sz val="9"/>
      <name val="Arial Narrow"/>
      <family val="2"/>
    </font>
    <font>
      <sz val="11"/>
      <name val="Arial Cyr"/>
      <family val="0"/>
    </font>
    <font>
      <sz val="20"/>
      <name val="Arial Cyr"/>
      <family val="0"/>
    </font>
    <font>
      <b/>
      <sz val="11"/>
      <name val="Arial Cyr"/>
      <family val="2"/>
    </font>
    <font>
      <b/>
      <sz val="11"/>
      <name val="Arial Narrow"/>
      <family val="2"/>
    </font>
    <font>
      <sz val="11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b/>
      <u val="single"/>
      <sz val="11"/>
      <name val="Arial Narrow"/>
      <family val="2"/>
    </font>
    <font>
      <i/>
      <sz val="10"/>
      <name val="Arial Cyr"/>
      <family val="2"/>
    </font>
    <font>
      <i/>
      <u val="single"/>
      <sz val="10"/>
      <name val="Arial Cyr"/>
      <family val="2"/>
    </font>
    <font>
      <b/>
      <sz val="10"/>
      <name val="Arial"/>
      <family val="2"/>
    </font>
    <font>
      <i/>
      <sz val="8"/>
      <name val="Arial Cyr"/>
      <family val="2"/>
    </font>
    <font>
      <b/>
      <u val="single"/>
      <sz val="14"/>
      <name val="Arial Cyr"/>
      <family val="2"/>
    </font>
    <font>
      <b/>
      <u val="single"/>
      <sz val="9"/>
      <name val="Arial Narrow"/>
      <family val="2"/>
    </font>
    <font>
      <b/>
      <i/>
      <sz val="10"/>
      <name val="Arial Cyr"/>
      <family val="2"/>
    </font>
    <font>
      <b/>
      <i/>
      <sz val="8"/>
      <name val="Arial Narrow"/>
      <family val="2"/>
    </font>
    <font>
      <b/>
      <i/>
      <sz val="6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indent="1"/>
    </xf>
    <xf numFmtId="0" fontId="2" fillId="0" borderId="1" xfId="0" applyNumberFormat="1" applyFont="1" applyBorder="1" applyAlignment="1">
      <alignment horizontal="left" indent="1"/>
    </xf>
    <xf numFmtId="167" fontId="2" fillId="0" borderId="1" xfId="0" applyNumberFormat="1" applyFont="1" applyBorder="1" applyAlignment="1">
      <alignment horizontal="right" indent="1"/>
    </xf>
    <xf numFmtId="164" fontId="6" fillId="0" borderId="1" xfId="0" applyNumberFormat="1" applyFont="1" applyBorder="1" applyAlignment="1">
      <alignment horizontal="left" indent="1"/>
    </xf>
    <xf numFmtId="2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 horizontal="right"/>
    </xf>
    <xf numFmtId="172" fontId="2" fillId="0" borderId="1" xfId="0" applyNumberFormat="1" applyFont="1" applyBorder="1" applyAlignment="1">
      <alignment horizontal="left" indent="1"/>
    </xf>
    <xf numFmtId="2" fontId="2" fillId="0" borderId="1" xfId="0" applyNumberFormat="1" applyFont="1" applyBorder="1" applyAlignment="1">
      <alignment horizontal="left" indent="1"/>
    </xf>
    <xf numFmtId="168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7" fontId="2" fillId="0" borderId="1" xfId="0" applyNumberFormat="1" applyFont="1" applyBorder="1" applyAlignment="1">
      <alignment horizontal="left" indent="1"/>
    </xf>
    <xf numFmtId="167" fontId="2" fillId="0" borderId="1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3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left" indent="1"/>
    </xf>
    <xf numFmtId="1" fontId="2" fillId="0" borderId="1" xfId="0" applyNumberFormat="1" applyFont="1" applyBorder="1" applyAlignment="1">
      <alignment horizontal="left" indent="1"/>
    </xf>
    <xf numFmtId="11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167" fontId="0" fillId="0" borderId="4" xfId="0" applyNumberForma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5" fillId="0" borderId="5" xfId="0" applyFont="1" applyBorder="1" applyAlignment="1">
      <alignment horizontal="center"/>
    </xf>
    <xf numFmtId="167" fontId="2" fillId="0" borderId="6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9" fontId="7" fillId="0" borderId="1" xfId="0" applyNumberFormat="1" applyFont="1" applyBorder="1" applyAlignment="1">
      <alignment horizontal="left" indent="1"/>
    </xf>
    <xf numFmtId="1" fontId="7" fillId="0" borderId="1" xfId="0" applyNumberFormat="1" applyFont="1" applyBorder="1" applyAlignment="1">
      <alignment horizontal="left" indent="1"/>
    </xf>
    <xf numFmtId="2" fontId="7" fillId="0" borderId="1" xfId="0" applyNumberFormat="1" applyFont="1" applyBorder="1" applyAlignment="1">
      <alignment horizontal="left" indent="1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3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9" fontId="4" fillId="0" borderId="1" xfId="0" applyNumberFormat="1" applyFont="1" applyBorder="1" applyAlignment="1">
      <alignment horizontal="center" vertical="center"/>
    </xf>
    <xf numFmtId="9" fontId="1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3" xfId="0" applyNumberFormat="1" applyFont="1" applyBorder="1" applyAlignment="1">
      <alignment horizontal="left" indent="1"/>
    </xf>
    <xf numFmtId="2" fontId="2" fillId="0" borderId="9" xfId="0" applyNumberFormat="1" applyFont="1" applyBorder="1" applyAlignment="1">
      <alignment horizontal="left" indent="1"/>
    </xf>
    <xf numFmtId="166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5" fillId="0" borderId="0" xfId="0" applyFont="1" applyAlignment="1">
      <alignment horizontal="right"/>
    </xf>
    <xf numFmtId="0" fontId="2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5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15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1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right"/>
    </xf>
    <xf numFmtId="1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  <xf numFmtId="0" fontId="22" fillId="0" borderId="14" xfId="0" applyFont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7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73</xdr:row>
      <xdr:rowOff>95250</xdr:rowOff>
    </xdr:from>
    <xdr:to>
      <xdr:col>15</xdr:col>
      <xdr:colOff>247650</xdr:colOff>
      <xdr:row>92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23825" y="12782550"/>
          <a:ext cx="3448050" cy="3267075"/>
        </a:xfrm>
        <a:prstGeom prst="donut">
          <a:avLst>
            <a:gd name="adj" fmla="val -39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371475</xdr:colOff>
      <xdr:row>75</xdr:row>
      <xdr:rowOff>38100</xdr:rowOff>
    </xdr:from>
    <xdr:to>
      <xdr:col>7</xdr:col>
      <xdr:colOff>581025</xdr:colOff>
      <xdr:row>77</xdr:row>
      <xdr:rowOff>66675</xdr:rowOff>
    </xdr:to>
    <xdr:sp>
      <xdr:nvSpPr>
        <xdr:cNvPr id="2" name="AutoShape 10"/>
        <xdr:cNvSpPr>
          <a:spLocks/>
        </xdr:cNvSpPr>
      </xdr:nvSpPr>
      <xdr:spPr>
        <a:xfrm rot="20601421">
          <a:off x="2305050" y="13049250"/>
          <a:ext cx="219075" cy="381000"/>
        </a:xfrm>
        <a:prstGeom prst="upArrow">
          <a:avLst>
            <a:gd name="adj1" fmla="val -12356"/>
            <a:gd name="adj2" fmla="val -1950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66675</xdr:colOff>
      <xdr:row>78</xdr:row>
      <xdr:rowOff>28575</xdr:rowOff>
    </xdr:from>
    <xdr:to>
      <xdr:col>11</xdr:col>
      <xdr:colOff>409575</xdr:colOff>
      <xdr:row>89</xdr:row>
      <xdr:rowOff>47625</xdr:rowOff>
    </xdr:to>
    <xdr:sp>
      <xdr:nvSpPr>
        <xdr:cNvPr id="3" name="AutoShape 2"/>
        <xdr:cNvSpPr>
          <a:spLocks/>
        </xdr:cNvSpPr>
      </xdr:nvSpPr>
      <xdr:spPr>
        <a:xfrm flipV="1">
          <a:off x="647700" y="13582650"/>
          <a:ext cx="2333625" cy="1885950"/>
        </a:xfrm>
        <a:prstGeom prst="circularArrow">
          <a:avLst>
            <a:gd name="adj1" fmla="val 52143726"/>
            <a:gd name="adj2" fmla="val -9336430"/>
            <a:gd name="adj3" fmla="val -5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352425</xdr:colOff>
      <xdr:row>72</xdr:row>
      <xdr:rowOff>142875</xdr:rowOff>
    </xdr:from>
    <xdr:to>
      <xdr:col>6</xdr:col>
      <xdr:colOff>647700</xdr:colOff>
      <xdr:row>74</xdr:row>
      <xdr:rowOff>104775</xdr:rowOff>
    </xdr:to>
    <xdr:sp>
      <xdr:nvSpPr>
        <xdr:cNvPr id="4" name="AutoShape 3"/>
        <xdr:cNvSpPr>
          <a:spLocks/>
        </xdr:cNvSpPr>
      </xdr:nvSpPr>
      <xdr:spPr>
        <a:xfrm>
          <a:off x="933450" y="12668250"/>
          <a:ext cx="933450" cy="2857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228600</xdr:colOff>
      <xdr:row>71</xdr:row>
      <xdr:rowOff>133350</xdr:rowOff>
    </xdr:from>
    <xdr:to>
      <xdr:col>7</xdr:col>
      <xdr:colOff>228600</xdr:colOff>
      <xdr:row>75</xdr:row>
      <xdr:rowOff>57150</xdr:rowOff>
    </xdr:to>
    <xdr:sp>
      <xdr:nvSpPr>
        <xdr:cNvPr id="5" name="AutoShape 4"/>
        <xdr:cNvSpPr>
          <a:spLocks/>
        </xdr:cNvSpPr>
      </xdr:nvSpPr>
      <xdr:spPr>
        <a:xfrm rot="5323821" flipH="1">
          <a:off x="1447800" y="12496800"/>
          <a:ext cx="714375" cy="571500"/>
        </a:xfrm>
        <a:prstGeom prst="circularArrow">
          <a:avLst>
            <a:gd name="adj1" fmla="val 40606703"/>
            <a:gd name="adj2" fmla="val 1385726"/>
            <a:gd name="adj3" fmla="val -10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638175</xdr:colOff>
      <xdr:row>71</xdr:row>
      <xdr:rowOff>152400</xdr:rowOff>
    </xdr:from>
    <xdr:to>
      <xdr:col>6</xdr:col>
      <xdr:colOff>638175</xdr:colOff>
      <xdr:row>75</xdr:row>
      <xdr:rowOff>28575</xdr:rowOff>
    </xdr:to>
    <xdr:sp>
      <xdr:nvSpPr>
        <xdr:cNvPr id="6" name="Line 8"/>
        <xdr:cNvSpPr>
          <a:spLocks/>
        </xdr:cNvSpPr>
      </xdr:nvSpPr>
      <xdr:spPr>
        <a:xfrm>
          <a:off x="1857375" y="12515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504825</xdr:colOff>
      <xdr:row>75</xdr:row>
      <xdr:rowOff>0</xdr:rowOff>
    </xdr:from>
    <xdr:to>
      <xdr:col>7</xdr:col>
      <xdr:colOff>466725</xdr:colOff>
      <xdr:row>76</xdr:row>
      <xdr:rowOff>133350</xdr:rowOff>
    </xdr:to>
    <xdr:sp>
      <xdr:nvSpPr>
        <xdr:cNvPr id="7" name="Arc 9"/>
        <xdr:cNvSpPr>
          <a:spLocks/>
        </xdr:cNvSpPr>
      </xdr:nvSpPr>
      <xdr:spPr>
        <a:xfrm rot="10562499" flipV="1">
          <a:off x="1085850" y="13011150"/>
          <a:ext cx="1314450" cy="304800"/>
        </a:xfrm>
        <a:prstGeom prst="arc">
          <a:avLst>
            <a:gd name="adj1" fmla="val -53790199"/>
            <a:gd name="adj2" fmla="val -167194"/>
            <a:gd name="adj3" fmla="val 49875"/>
          </a:avLst>
        </a:prstGeom>
        <a:noFill/>
        <a:ln w="9525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68</xdr:row>
      <xdr:rowOff>161925</xdr:rowOff>
    </xdr:from>
    <xdr:to>
      <xdr:col>6</xdr:col>
      <xdr:colOff>638175</xdr:colOff>
      <xdr:row>72</xdr:row>
      <xdr:rowOff>9525</xdr:rowOff>
    </xdr:to>
    <xdr:sp>
      <xdr:nvSpPr>
        <xdr:cNvPr id="8" name="Line 12"/>
        <xdr:cNvSpPr>
          <a:spLocks/>
        </xdr:cNvSpPr>
      </xdr:nvSpPr>
      <xdr:spPr>
        <a:xfrm>
          <a:off x="28575" y="12030075"/>
          <a:ext cx="1828800" cy="5048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123825</xdr:colOff>
      <xdr:row>71</xdr:row>
      <xdr:rowOff>123825</xdr:rowOff>
    </xdr:from>
    <xdr:to>
      <xdr:col>16</xdr:col>
      <xdr:colOff>676275</xdr:colOff>
      <xdr:row>93</xdr:row>
      <xdr:rowOff>114300</xdr:rowOff>
    </xdr:to>
    <xdr:sp>
      <xdr:nvSpPr>
        <xdr:cNvPr id="9" name="AutoShape 14"/>
        <xdr:cNvSpPr>
          <a:spLocks/>
        </xdr:cNvSpPr>
      </xdr:nvSpPr>
      <xdr:spPr>
        <a:xfrm>
          <a:off x="1343025" y="12487275"/>
          <a:ext cx="3343275" cy="3724275"/>
        </a:xfrm>
        <a:custGeom>
          <a:pathLst>
            <a:path h="391" w="310">
              <a:moveTo>
                <a:pt x="310" y="391"/>
              </a:moveTo>
              <a:cubicBezTo>
                <a:pt x="295" y="347"/>
                <a:pt x="254" y="187"/>
                <a:pt x="220" y="125"/>
              </a:cubicBezTo>
              <a:cubicBezTo>
                <a:pt x="186" y="63"/>
                <a:pt x="143" y="40"/>
                <a:pt x="106" y="20"/>
              </a:cubicBezTo>
              <a:cubicBezTo>
                <a:pt x="69" y="0"/>
                <a:pt x="22" y="8"/>
                <a:pt x="0" y="5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="75" zoomScaleNormal="75" zoomScaleSheetLayoutView="100" workbookViewId="0" topLeftCell="A66">
      <selection activeCell="A92" sqref="A92"/>
    </sheetView>
  </sheetViews>
  <sheetFormatPr defaultColWidth="9.00390625" defaultRowHeight="12.75"/>
  <cols>
    <col min="1" max="1" width="7.625" style="16" customWidth="1"/>
    <col min="2" max="2" width="10.00390625" style="0" hidden="1" customWidth="1"/>
    <col min="3" max="3" width="6.375" style="15" hidden="1" customWidth="1"/>
    <col min="4" max="4" width="8.375" style="16" customWidth="1"/>
    <col min="5" max="5" width="7.25390625" style="12" hidden="1" customWidth="1"/>
    <col min="6" max="6" width="9.625" style="0" hidden="1" customWidth="1"/>
    <col min="7" max="7" width="9.375" style="16" customWidth="1"/>
    <col min="8" max="8" width="8.375" style="0" customWidth="1"/>
    <col min="9" max="9" width="10.875" style="0" hidden="1" customWidth="1"/>
    <col min="10" max="10" width="9.00390625" style="0" hidden="1" customWidth="1"/>
    <col min="11" max="11" width="11.875" style="0" hidden="1" customWidth="1"/>
    <col min="12" max="12" width="7.25390625" style="0" customWidth="1"/>
    <col min="13" max="13" width="10.25390625" style="0" hidden="1" customWidth="1"/>
    <col min="14" max="14" width="0" style="0" hidden="1" customWidth="1"/>
    <col min="15" max="15" width="2.625" style="0" customWidth="1"/>
  </cols>
  <sheetData>
    <row r="1" ht="18">
      <c r="A1" s="53" t="s">
        <v>36</v>
      </c>
    </row>
    <row r="2" ht="12.75">
      <c r="A2" s="63" t="s">
        <v>44</v>
      </c>
    </row>
    <row r="3" spans="1:12" ht="12.75">
      <c r="A3" s="46"/>
      <c r="G3" s="49" t="s">
        <v>38</v>
      </c>
      <c r="L3" t="s">
        <v>83</v>
      </c>
    </row>
    <row r="4" ht="13.5">
      <c r="A4" s="54" t="s">
        <v>37</v>
      </c>
    </row>
    <row r="5" spans="1:15" ht="16.5">
      <c r="A5" s="47" t="s">
        <v>40</v>
      </c>
      <c r="B5" s="24"/>
      <c r="C5" s="25"/>
      <c r="D5" s="59" t="s">
        <v>13</v>
      </c>
      <c r="E5" s="26"/>
      <c r="F5" s="24"/>
      <c r="G5" s="55" t="s">
        <v>20</v>
      </c>
      <c r="H5" s="86" t="s">
        <v>23</v>
      </c>
      <c r="I5" s="24"/>
      <c r="J5" s="24"/>
      <c r="K5" s="24"/>
      <c r="L5" s="91" t="s">
        <v>66</v>
      </c>
      <c r="O5" s="119" t="s">
        <v>75</v>
      </c>
    </row>
    <row r="6" spans="1:15" ht="12.75" customHeight="1">
      <c r="A6" s="48" t="s">
        <v>41</v>
      </c>
      <c r="B6" s="27"/>
      <c r="C6" s="28"/>
      <c r="D6" s="45" t="s">
        <v>14</v>
      </c>
      <c r="E6" s="29"/>
      <c r="F6" s="27"/>
      <c r="G6" s="60" t="s">
        <v>21</v>
      </c>
      <c r="H6" s="87" t="s">
        <v>72</v>
      </c>
      <c r="I6" s="27"/>
      <c r="J6" s="27"/>
      <c r="K6" s="27"/>
      <c r="L6" s="80" t="s">
        <v>67</v>
      </c>
      <c r="O6" s="120"/>
    </row>
    <row r="7" spans="1:15" ht="16.5">
      <c r="A7" s="97" t="s">
        <v>73</v>
      </c>
      <c r="B7" s="27"/>
      <c r="C7" s="28"/>
      <c r="D7" s="30" t="s">
        <v>10</v>
      </c>
      <c r="E7" s="29"/>
      <c r="F7" s="27"/>
      <c r="G7" s="37" t="s">
        <v>12</v>
      </c>
      <c r="H7" s="82" t="s">
        <v>71</v>
      </c>
      <c r="I7" s="27"/>
      <c r="J7" s="27"/>
      <c r="K7" s="27"/>
      <c r="L7" s="92" t="s">
        <v>28</v>
      </c>
      <c r="O7" s="120"/>
    </row>
    <row r="8" spans="1:15" ht="16.5">
      <c r="A8" s="31" t="s">
        <v>33</v>
      </c>
      <c r="B8" s="27"/>
      <c r="C8" s="28"/>
      <c r="D8" s="30" t="s">
        <v>11</v>
      </c>
      <c r="E8" s="29"/>
      <c r="F8" s="27"/>
      <c r="G8" s="88" t="s">
        <v>22</v>
      </c>
      <c r="H8" s="81" t="s">
        <v>26</v>
      </c>
      <c r="I8" s="27"/>
      <c r="J8" s="27"/>
      <c r="K8" s="27"/>
      <c r="L8" s="93" t="s">
        <v>29</v>
      </c>
      <c r="O8" s="120"/>
    </row>
    <row r="9" spans="1:15" ht="16.5">
      <c r="A9" s="31" t="s">
        <v>17</v>
      </c>
      <c r="B9" s="27"/>
      <c r="C9" s="28"/>
      <c r="D9" s="30" t="s">
        <v>12</v>
      </c>
      <c r="E9" s="29"/>
      <c r="F9" s="27"/>
      <c r="G9" s="39" t="s">
        <v>15</v>
      </c>
      <c r="H9" s="98" t="s">
        <v>74</v>
      </c>
      <c r="I9" s="27"/>
      <c r="J9" s="27"/>
      <c r="K9" s="27"/>
      <c r="L9" s="94" t="s">
        <v>69</v>
      </c>
      <c r="O9" s="120"/>
    </row>
    <row r="10" spans="1:16" ht="13.5">
      <c r="A10" s="83" t="s">
        <v>34</v>
      </c>
      <c r="B10" s="27"/>
      <c r="C10" s="28"/>
      <c r="D10" s="31" t="s">
        <v>15</v>
      </c>
      <c r="E10" s="29"/>
      <c r="F10" s="27"/>
      <c r="G10" s="38" t="s">
        <v>42</v>
      </c>
      <c r="H10" s="82" t="s">
        <v>24</v>
      </c>
      <c r="I10" s="27"/>
      <c r="J10" s="27"/>
      <c r="K10" s="27"/>
      <c r="L10" s="94" t="s">
        <v>68</v>
      </c>
      <c r="O10" s="120"/>
      <c r="P10" s="31"/>
    </row>
    <row r="11" spans="1:16" ht="16.5">
      <c r="A11" s="90" t="s">
        <v>16</v>
      </c>
      <c r="B11" s="27"/>
      <c r="C11" s="28"/>
      <c r="D11" s="89" t="s">
        <v>19</v>
      </c>
      <c r="E11" s="29"/>
      <c r="F11" s="27"/>
      <c r="G11" s="38" t="s">
        <v>43</v>
      </c>
      <c r="H11" s="81" t="s">
        <v>25</v>
      </c>
      <c r="I11" s="27"/>
      <c r="J11" s="27"/>
      <c r="K11" s="27"/>
      <c r="L11" s="95" t="s">
        <v>30</v>
      </c>
      <c r="O11" s="120"/>
      <c r="P11" s="85"/>
    </row>
    <row r="12" spans="1:15" ht="18.75" customHeight="1">
      <c r="A12" s="43" t="s">
        <v>5</v>
      </c>
      <c r="B12" s="1" t="s">
        <v>7</v>
      </c>
      <c r="C12" s="32" t="s">
        <v>6</v>
      </c>
      <c r="D12" s="33" t="s">
        <v>39</v>
      </c>
      <c r="E12" s="34" t="s">
        <v>8</v>
      </c>
      <c r="F12" s="36" t="s">
        <v>9</v>
      </c>
      <c r="G12" s="35" t="s">
        <v>18</v>
      </c>
      <c r="H12" s="84" t="s">
        <v>70</v>
      </c>
      <c r="I12" s="41" t="s">
        <v>2</v>
      </c>
      <c r="J12" s="42" t="s">
        <v>4</v>
      </c>
      <c r="K12" s="23" t="s">
        <v>3</v>
      </c>
      <c r="L12" s="95" t="s">
        <v>31</v>
      </c>
      <c r="M12" s="22" t="s">
        <v>0</v>
      </c>
      <c r="N12" s="1" t="s">
        <v>1</v>
      </c>
      <c r="O12" s="120"/>
    </row>
    <row r="13" spans="1:15" ht="18" customHeight="1">
      <c r="A13" s="1">
        <v>0</v>
      </c>
      <c r="B13" s="1"/>
      <c r="C13" s="14"/>
      <c r="D13" s="56">
        <f>EXP(-B13*B13)</f>
        <v>1</v>
      </c>
      <c r="E13" s="57"/>
      <c r="F13" s="58"/>
      <c r="G13" s="56">
        <f>2*$E13*$I13</f>
        <v>0</v>
      </c>
      <c r="H13" s="43" t="s">
        <v>27</v>
      </c>
      <c r="I13" s="35"/>
      <c r="J13" s="44"/>
      <c r="K13" s="35"/>
      <c r="L13" s="96" t="s">
        <v>32</v>
      </c>
      <c r="M13" s="22"/>
      <c r="N13" s="1"/>
      <c r="O13" s="121"/>
    </row>
    <row r="14" spans="1:15" ht="15" customHeight="1">
      <c r="A14" s="1">
        <v>0.1</v>
      </c>
      <c r="B14" s="5">
        <f>A14/SQRT(2)</f>
        <v>0.07071067811865475</v>
      </c>
      <c r="C14" s="14">
        <f>1/(1+0.3275911*B14)</f>
        <v>0.9773602427844932</v>
      </c>
      <c r="D14" s="17">
        <f>EXP(-B14*B14)</f>
        <v>0.9950124791926823</v>
      </c>
      <c r="E14" s="11">
        <f>1/2-(0.254829592*C14-0.284496736*C14*C14+1.421413741*C14*C14*C14-1.453152027*C14*C14*C14*C14+1.061405429*C14*C14*C14*C14*C14)*D14/2</f>
        <v>0.03982789439716977</v>
      </c>
      <c r="F14" s="9">
        <f>E14-K14</f>
        <v>-2.1056028302254837E-06</v>
      </c>
      <c r="G14" s="14">
        <f>2*$E14*$I14</f>
        <v>0.020066828970017516</v>
      </c>
      <c r="H14" s="10">
        <f>A14*1.5</f>
        <v>0.15000000000000002</v>
      </c>
      <c r="I14" s="7">
        <f>SQRT(2*PI())*A14*EXP(A14*A14/2)</f>
        <v>0.25191928011443526</v>
      </c>
      <c r="J14" s="2">
        <f>A14*EXP(A14*A14/2)</f>
        <v>0.1005012520859401</v>
      </c>
      <c r="K14" s="3">
        <v>0.03983</v>
      </c>
      <c r="L14" s="18">
        <f aca="true" t="shared" si="0" ref="L14:L32">EXP(2*H14/2.6)-1</f>
        <v>0.1223050103450638</v>
      </c>
      <c r="M14" s="18">
        <f>EXP(2*I14/2.6)-1</f>
        <v>0.21383414128384715</v>
      </c>
      <c r="N14" s="18">
        <f>EXP(2*J14/2.6)-1</f>
        <v>0.08037548871860811</v>
      </c>
      <c r="O14" s="64">
        <f aca="true" t="shared" si="1" ref="O14:O24">EXP(H14/2.6)-1</f>
        <v>0.059388979716640034</v>
      </c>
    </row>
    <row r="15" spans="1:15" ht="15" customHeight="1">
      <c r="A15" s="1">
        <v>0.2</v>
      </c>
      <c r="B15" s="5">
        <f aca="true" t="shared" si="2" ref="B15:B64">A15/SQRT(2)</f>
        <v>0.1414213562373095</v>
      </c>
      <c r="C15" s="14">
        <f aca="true" t="shared" si="3" ref="C15:C64">1/(1+0.3275911*B15)</f>
        <v>0.9557229081780441</v>
      </c>
      <c r="D15" s="17">
        <f aca="true" t="shared" si="4" ref="D15:D64">EXP(-B15*B15)</f>
        <v>0.9801986733067553</v>
      </c>
      <c r="E15" s="11">
        <f aca="true" t="shared" si="5" ref="E15:E47">1/2-(0.254829592*C15-0.284496736*C15*C15+1.421413741*C15*C15*C15-1.453152027*C15*C15*C15*C15+1.061405429*C15*C15*C15*C15*C15)*D15/2</f>
        <v>0.07925968462447525</v>
      </c>
      <c r="F15" s="9">
        <f aca="true" t="shared" si="6" ref="F15:F43">E15-K15</f>
        <v>-3.15375524750916E-07</v>
      </c>
      <c r="G15" s="14">
        <f aca="true" t="shared" si="7" ref="G15:G64">2*$E15*$I15</f>
        <v>0.08107522359637798</v>
      </c>
      <c r="H15" s="10">
        <f>A15*1.5</f>
        <v>0.30000000000000004</v>
      </c>
      <c r="I15" s="7">
        <f>SQRT(2*PI())*A15*EXP(A15*A15/2)</f>
        <v>0.5114531049455002</v>
      </c>
      <c r="J15" s="2">
        <f>A15*EXP(A15*A15/2)</f>
        <v>0.20404026800535116</v>
      </c>
      <c r="K15" s="3">
        <v>0.07926</v>
      </c>
      <c r="L15" s="18">
        <f t="shared" si="0"/>
        <v>0.2595685362456337</v>
      </c>
      <c r="M15" s="8">
        <f aca="true" t="shared" si="8" ref="M15:M64">2*$E15*$I15</f>
        <v>0.08107522359637798</v>
      </c>
      <c r="N15" s="2">
        <f aca="true" t="shared" si="9" ref="N15:N64">1/M15</f>
        <v>12.334224386211558</v>
      </c>
      <c r="O15" s="65">
        <f t="shared" si="1"/>
        <v>0.1223050103450638</v>
      </c>
    </row>
    <row r="16" spans="1:15" ht="15" customHeight="1">
      <c r="A16" s="1">
        <v>0.3</v>
      </c>
      <c r="B16" s="5">
        <f t="shared" si="2"/>
        <v>0.21213203435596423</v>
      </c>
      <c r="C16" s="14">
        <f t="shared" si="3"/>
        <v>0.9350228616280769</v>
      </c>
      <c r="D16" s="17">
        <f t="shared" si="4"/>
        <v>0.9559974818331</v>
      </c>
      <c r="E16" s="11">
        <f t="shared" si="5"/>
        <v>0.11791135391517632</v>
      </c>
      <c r="F16" s="9">
        <f t="shared" si="6"/>
        <v>1.3539151763192203E-06</v>
      </c>
      <c r="G16" s="14">
        <f t="shared" si="7"/>
        <v>0.18549835490596187</v>
      </c>
      <c r="H16" s="10">
        <f>A16*1.5</f>
        <v>0.44999999999999996</v>
      </c>
      <c r="I16" s="7">
        <f>SQRT(2*PI())*A16*EXP(A16*A16/2)</f>
        <v>0.7866009029096834</v>
      </c>
      <c r="J16" s="2">
        <f>A16*EXP(A16*A16/2)</f>
        <v>0.3138083579726151</v>
      </c>
      <c r="K16" s="3">
        <v>0.11791</v>
      </c>
      <c r="L16" s="18">
        <f t="shared" si="0"/>
        <v>0.4136200791014726</v>
      </c>
      <c r="M16" s="8">
        <f t="shared" si="8"/>
        <v>0.18549835490596187</v>
      </c>
      <c r="N16" s="2">
        <f t="shared" si="9"/>
        <v>5.3908833881947285</v>
      </c>
      <c r="O16" s="65">
        <f t="shared" si="1"/>
        <v>0.18895755984033036</v>
      </c>
    </row>
    <row r="17" spans="1:15" ht="15" customHeight="1">
      <c r="A17" s="1">
        <v>0.4</v>
      </c>
      <c r="B17" s="5">
        <f t="shared" si="2"/>
        <v>0.282842712474619</v>
      </c>
      <c r="C17" s="14">
        <f t="shared" si="3"/>
        <v>0.9152004919600305</v>
      </c>
      <c r="D17" s="17">
        <f t="shared" si="4"/>
        <v>0.9231163463866358</v>
      </c>
      <c r="E17" s="11">
        <f t="shared" si="5"/>
        <v>0.1554216923480891</v>
      </c>
      <c r="F17" s="9">
        <f t="shared" si="6"/>
        <v>1.6923480891106735E-06</v>
      </c>
      <c r="G17" s="14">
        <f t="shared" si="7"/>
        <v>0.33762540122330215</v>
      </c>
      <c r="H17" s="10">
        <f aca="true" t="shared" si="10" ref="H17:H23">A17*1.5</f>
        <v>0.6000000000000001</v>
      </c>
      <c r="I17" s="7">
        <f aca="true" t="shared" si="11" ref="I17:I23">SQRT(2*PI())*A17*EXP(A17*A17/2)</f>
        <v>1.086159197350463</v>
      </c>
      <c r="J17" s="2">
        <f aca="true" t="shared" si="12" ref="J17:J23">A17*EXP(A17*A17/2)</f>
        <v>0.4333148270699835</v>
      </c>
      <c r="K17" s="3">
        <v>0.15542</v>
      </c>
      <c r="L17" s="18">
        <f t="shared" si="0"/>
        <v>0.5865128974999683</v>
      </c>
      <c r="M17" s="8">
        <f t="shared" si="8"/>
        <v>0.33762540122330215</v>
      </c>
      <c r="N17" s="2">
        <f t="shared" si="9"/>
        <v>2.961862455777164</v>
      </c>
      <c r="O17" s="65">
        <f t="shared" si="1"/>
        <v>0.2595685362456337</v>
      </c>
    </row>
    <row r="18" spans="1:15" ht="15" customHeight="1">
      <c r="A18" s="1">
        <v>0.5</v>
      </c>
      <c r="B18" s="5">
        <f t="shared" si="2"/>
        <v>0.35355339059327373</v>
      </c>
      <c r="C18" s="14">
        <f t="shared" si="3"/>
        <v>0.896201138057007</v>
      </c>
      <c r="D18" s="17">
        <f t="shared" si="4"/>
        <v>0.8824969025845955</v>
      </c>
      <c r="E18" s="11">
        <f t="shared" si="5"/>
        <v>0.19146246272399398</v>
      </c>
      <c r="F18" s="9">
        <f t="shared" si="6"/>
        <v>2.462723993984506E-06</v>
      </c>
      <c r="G18" s="14">
        <f t="shared" si="7"/>
        <v>0.5438265235706501</v>
      </c>
      <c r="H18" s="10">
        <f>A18*1.5</f>
        <v>0.75</v>
      </c>
      <c r="I18" s="7">
        <f>SQRT(2*PI())*A18*EXP(A18*A18/2)</f>
        <v>1.4201909759058429</v>
      </c>
      <c r="J18" s="2">
        <f>A18*EXP(A18*A18/2)</f>
        <v>0.5665742265334132</v>
      </c>
      <c r="K18" s="3">
        <v>0.19146</v>
      </c>
      <c r="L18" s="18">
        <f t="shared" si="0"/>
        <v>0.7805513738412788</v>
      </c>
      <c r="M18" s="8">
        <f t="shared" si="8"/>
        <v>0.5438265235706501</v>
      </c>
      <c r="N18" s="2">
        <f t="shared" si="9"/>
        <v>1.838821676872638</v>
      </c>
      <c r="O18" s="65">
        <f t="shared" si="1"/>
        <v>0.33437302649644374</v>
      </c>
    </row>
    <row r="19" spans="1:15" ht="15" customHeight="1">
      <c r="A19" s="1">
        <v>0.6</v>
      </c>
      <c r="B19" s="5">
        <f t="shared" si="2"/>
        <v>0.42426406871192845</v>
      </c>
      <c r="C19" s="14">
        <f t="shared" si="3"/>
        <v>0.877974585499072</v>
      </c>
      <c r="D19" s="17">
        <f t="shared" si="4"/>
        <v>0.8352702114112721</v>
      </c>
      <c r="E19" s="11">
        <f t="shared" si="5"/>
        <v>0.22574693024881515</v>
      </c>
      <c r="F19" s="9">
        <f t="shared" si="6"/>
        <v>-3.069751184858749E-06</v>
      </c>
      <c r="G19" s="14">
        <f t="shared" si="7"/>
        <v>0.8129541274794169</v>
      </c>
      <c r="H19" s="10">
        <f t="shared" si="10"/>
        <v>0.8999999999999999</v>
      </c>
      <c r="I19" s="7">
        <f t="shared" si="11"/>
        <v>1.8005873359681792</v>
      </c>
      <c r="J19" s="2">
        <f t="shared" si="12"/>
        <v>0.718330417873086</v>
      </c>
      <c r="K19" s="3">
        <v>0.22575</v>
      </c>
      <c r="L19" s="50">
        <f t="shared" si="0"/>
        <v>0.9983217280388537</v>
      </c>
      <c r="M19" s="8">
        <f t="shared" si="8"/>
        <v>0.8129541274794169</v>
      </c>
      <c r="N19" s="2">
        <f t="shared" si="9"/>
        <v>1.2300817059635618</v>
      </c>
      <c r="O19" s="65">
        <f t="shared" si="1"/>
        <v>0.4136200791014726</v>
      </c>
    </row>
    <row r="20" spans="1:15" ht="15" customHeight="1">
      <c r="A20" s="1">
        <v>0.7</v>
      </c>
      <c r="B20" s="5">
        <f t="shared" si="2"/>
        <v>0.4949747468305832</v>
      </c>
      <c r="C20" s="14">
        <f t="shared" si="3"/>
        <v>0.8604746234010645</v>
      </c>
      <c r="D20" s="17">
        <f t="shared" si="4"/>
        <v>0.7827045382418683</v>
      </c>
      <c r="E20" s="11">
        <f t="shared" si="5"/>
        <v>0.258036416712803</v>
      </c>
      <c r="F20" s="9">
        <f t="shared" si="6"/>
        <v>-3.583287197017615E-06</v>
      </c>
      <c r="G20" s="14">
        <f t="shared" si="7"/>
        <v>1.1569141163503385</v>
      </c>
      <c r="H20" s="10">
        <f t="shared" si="10"/>
        <v>1.0499999999999998</v>
      </c>
      <c r="I20" s="7">
        <f>SQRT(2*PI())*A20*EXP(A20*A20/2)</f>
        <v>2.24176519556539</v>
      </c>
      <c r="J20" s="2">
        <f>A20*EXP(A20*A20/2)</f>
        <v>0.8943349192434206</v>
      </c>
      <c r="K20" s="3">
        <v>0.25804</v>
      </c>
      <c r="L20" s="50">
        <f t="shared" si="0"/>
        <v>1.2427264876594113</v>
      </c>
      <c r="M20" s="8">
        <f t="shared" si="8"/>
        <v>1.1569141163503385</v>
      </c>
      <c r="N20" s="2">
        <f t="shared" si="9"/>
        <v>0.864368396812939</v>
      </c>
      <c r="O20" s="65">
        <f t="shared" si="1"/>
        <v>0.4975735333062652</v>
      </c>
    </row>
    <row r="21" spans="1:15" ht="15" customHeight="1">
      <c r="A21" s="1">
        <v>0.8</v>
      </c>
      <c r="B21" s="5">
        <f t="shared" si="2"/>
        <v>0.565685424949238</v>
      </c>
      <c r="C21" s="14">
        <f t="shared" si="3"/>
        <v>0.8436586532138343</v>
      </c>
      <c r="D21" s="17">
        <f t="shared" si="4"/>
        <v>0.7261490370736909</v>
      </c>
      <c r="E21" s="11">
        <f t="shared" si="5"/>
        <v>0.28814466140995687</v>
      </c>
      <c r="F21" s="9">
        <f t="shared" si="6"/>
        <v>4.6614099568631495E-06</v>
      </c>
      <c r="G21" s="14">
        <f t="shared" si="7"/>
        <v>1.5914563398937656</v>
      </c>
      <c r="H21" s="10">
        <f t="shared" si="10"/>
        <v>1.2000000000000002</v>
      </c>
      <c r="I21" s="7">
        <f t="shared" si="11"/>
        <v>2.7615579134911097</v>
      </c>
      <c r="J21" s="2">
        <f t="shared" si="12"/>
        <v>1.1017022114687658</v>
      </c>
      <c r="K21" s="3">
        <v>0.28814</v>
      </c>
      <c r="L21" s="50">
        <f t="shared" si="0"/>
        <v>1.5170231739337448</v>
      </c>
      <c r="M21" s="8">
        <f t="shared" si="8"/>
        <v>1.5914563398937656</v>
      </c>
      <c r="N21" s="2">
        <f t="shared" si="9"/>
        <v>0.6283552837313482</v>
      </c>
      <c r="O21" s="65">
        <f t="shared" si="1"/>
        <v>0.5865128974999683</v>
      </c>
    </row>
    <row r="22" spans="1:15" ht="15" customHeight="1">
      <c r="A22" s="1">
        <v>0.9</v>
      </c>
      <c r="B22" s="5">
        <f t="shared" si="2"/>
        <v>0.6363961030678927</v>
      </c>
      <c r="C22" s="14">
        <f t="shared" si="3"/>
        <v>0.8274873425166397</v>
      </c>
      <c r="D22" s="17">
        <f t="shared" si="4"/>
        <v>0.6669768108584744</v>
      </c>
      <c r="E22" s="11">
        <f t="shared" si="5"/>
        <v>0.3159399038701093</v>
      </c>
      <c r="F22" s="9">
        <f t="shared" si="6"/>
        <v>-9.612989071428046E-08</v>
      </c>
      <c r="G22" s="14">
        <f t="shared" si="7"/>
        <v>2.13725423405688</v>
      </c>
      <c r="H22" s="10">
        <f t="shared" si="10"/>
        <v>1.35</v>
      </c>
      <c r="I22" s="7">
        <f t="shared" si="11"/>
        <v>3.3823746349805153</v>
      </c>
      <c r="J22" s="2">
        <f t="shared" si="12"/>
        <v>1.3493722500510903</v>
      </c>
      <c r="K22" s="3">
        <v>0.31594</v>
      </c>
      <c r="L22" s="50">
        <f t="shared" si="0"/>
        <v>1.8248677192604763</v>
      </c>
      <c r="M22" s="8">
        <f t="shared" si="8"/>
        <v>2.13725423405688</v>
      </c>
      <c r="N22" s="2">
        <f t="shared" si="9"/>
        <v>0.4678900544750945</v>
      </c>
      <c r="O22" s="65">
        <f t="shared" si="1"/>
        <v>0.6807342797897817</v>
      </c>
    </row>
    <row r="23" spans="1:15" ht="15" customHeight="1">
      <c r="A23" s="1">
        <v>1</v>
      </c>
      <c r="B23" s="5">
        <f t="shared" si="2"/>
        <v>0.7071067811865475</v>
      </c>
      <c r="C23" s="14">
        <f t="shared" si="3"/>
        <v>0.8119243178774831</v>
      </c>
      <c r="D23" s="17">
        <f t="shared" si="4"/>
        <v>0.6065306597126335</v>
      </c>
      <c r="E23" s="11">
        <f t="shared" si="5"/>
        <v>0.3413447361676362</v>
      </c>
      <c r="F23" s="9">
        <f t="shared" si="6"/>
        <v>4.736167636243405E-06</v>
      </c>
      <c r="G23" s="14">
        <f t="shared" si="7"/>
        <v>2.8213721874493207</v>
      </c>
      <c r="H23" s="10">
        <f t="shared" si="10"/>
        <v>1.5</v>
      </c>
      <c r="I23" s="7">
        <f t="shared" si="11"/>
        <v>4.132731354122493</v>
      </c>
      <c r="J23" s="2">
        <f t="shared" si="12"/>
        <v>1.6487212707001282</v>
      </c>
      <c r="K23" s="4">
        <v>0.34134</v>
      </c>
      <c r="L23" s="50">
        <f t="shared" si="0"/>
        <v>2.1703631948880653</v>
      </c>
      <c r="M23" s="8">
        <f t="shared" si="8"/>
        <v>2.8213721874493207</v>
      </c>
      <c r="N23" s="2">
        <f t="shared" si="9"/>
        <v>0.35443746289427214</v>
      </c>
      <c r="O23" s="65">
        <f t="shared" si="1"/>
        <v>0.7805513738412788</v>
      </c>
    </row>
    <row r="24" spans="1:15" ht="12.75">
      <c r="A24" s="1">
        <v>1.1</v>
      </c>
      <c r="B24" s="5">
        <f t="shared" si="2"/>
        <v>0.7778174593052023</v>
      </c>
      <c r="C24" s="14">
        <f t="shared" si="3"/>
        <v>0.7969358917329246</v>
      </c>
      <c r="D24" s="17">
        <f t="shared" si="4"/>
        <v>0.5460744266397094</v>
      </c>
      <c r="E24" s="11">
        <f t="shared" si="5"/>
        <v>0.36433389478709666</v>
      </c>
      <c r="F24" s="9">
        <f t="shared" si="6"/>
        <v>3.894787096669905E-06</v>
      </c>
      <c r="G24" s="14">
        <f t="shared" si="7"/>
        <v>3.6792589335099963</v>
      </c>
      <c r="H24" s="10">
        <f>A24*1.5</f>
        <v>1.6500000000000001</v>
      </c>
      <c r="I24" s="7">
        <f aca="true" t="shared" si="13" ref="I24:I64">SQRT(2*PI())*A24*EXP(A24*A24/2)</f>
        <v>5.0492954212509105</v>
      </c>
      <c r="J24" s="2">
        <f aca="true" t="shared" si="14" ref="J24:J64">A24*EXP(A24*A24/2)</f>
        <v>2.014377429774351</v>
      </c>
      <c r="K24" s="3">
        <v>0.36433</v>
      </c>
      <c r="L24" s="50">
        <f t="shared" si="0"/>
        <v>2.5581144982364603</v>
      </c>
      <c r="M24" s="8">
        <f t="shared" si="8"/>
        <v>3.6792589335099963</v>
      </c>
      <c r="N24" s="2">
        <f>1/M24</f>
        <v>0.2717938634033578</v>
      </c>
      <c r="O24" s="65">
        <f t="shared" si="1"/>
        <v>0.8862965032667744</v>
      </c>
    </row>
    <row r="25" spans="1:15" ht="12.75">
      <c r="A25" s="1">
        <v>1.2</v>
      </c>
      <c r="B25" s="5">
        <f t="shared" si="2"/>
        <v>0.8485281374238569</v>
      </c>
      <c r="C25" s="14">
        <f t="shared" si="3"/>
        <v>0.7824908189709688</v>
      </c>
      <c r="D25" s="17">
        <f t="shared" si="4"/>
        <v>0.4867522559599718</v>
      </c>
      <c r="E25" s="11">
        <f t="shared" si="5"/>
        <v>0.38493026496602467</v>
      </c>
      <c r="F25" s="9">
        <f t="shared" si="6"/>
        <v>2.6496602467673824E-07</v>
      </c>
      <c r="G25" s="14">
        <f t="shared" si="7"/>
        <v>4.757461270832876</v>
      </c>
      <c r="H25" s="10">
        <f>A25*1.5</f>
        <v>1.7999999999999998</v>
      </c>
      <c r="I25" s="7">
        <f t="shared" si="13"/>
        <v>6.179640448969097</v>
      </c>
      <c r="J25" s="2">
        <f t="shared" si="14"/>
        <v>2.465319852772665</v>
      </c>
      <c r="K25" s="3">
        <v>0.38493</v>
      </c>
      <c r="L25" s="50">
        <f t="shared" si="0"/>
        <v>2.99328972875219</v>
      </c>
      <c r="M25" s="8">
        <f t="shared" si="8"/>
        <v>4.757461270832876</v>
      </c>
      <c r="N25" s="2">
        <f t="shared" si="9"/>
        <v>0.21019614098191758</v>
      </c>
      <c r="O25" s="69">
        <f aca="true" t="shared" si="15" ref="O25:O33">EXP(H25/2.6)</f>
        <v>1.9983217280388537</v>
      </c>
    </row>
    <row r="26" spans="1:15" ht="12.75">
      <c r="A26" s="1">
        <v>1.3</v>
      </c>
      <c r="B26" s="5">
        <f t="shared" si="2"/>
        <v>0.9192388155425117</v>
      </c>
      <c r="C26" s="14">
        <f t="shared" si="3"/>
        <v>0.7685600795153856</v>
      </c>
      <c r="D26" s="17">
        <f t="shared" si="4"/>
        <v>0.42955735821073915</v>
      </c>
      <c r="E26" s="11">
        <f t="shared" si="5"/>
        <v>0.403199447579964</v>
      </c>
      <c r="F26" s="9">
        <f t="shared" si="6"/>
        <v>-5.524200359929843E-07</v>
      </c>
      <c r="G26" s="14">
        <f t="shared" si="7"/>
        <v>6.117331952026851</v>
      </c>
      <c r="H26" s="10">
        <f>A26*1.5</f>
        <v>1.9500000000000002</v>
      </c>
      <c r="I26" s="7">
        <f t="shared" si="13"/>
        <v>7.585987516530066</v>
      </c>
      <c r="J26" s="2">
        <f t="shared" si="14"/>
        <v>3.0263711589413056</v>
      </c>
      <c r="K26" s="3">
        <v>0.4032</v>
      </c>
      <c r="L26" s="50">
        <f t="shared" si="0"/>
        <v>3.4816890703380645</v>
      </c>
      <c r="M26" s="8">
        <f t="shared" si="8"/>
        <v>6.117331952026851</v>
      </c>
      <c r="N26" s="2">
        <f t="shared" si="9"/>
        <v>0.1634699584462914</v>
      </c>
      <c r="O26" s="69">
        <f t="shared" si="15"/>
        <v>2.117000016612675</v>
      </c>
    </row>
    <row r="27" spans="1:15" ht="12.75">
      <c r="A27" s="1">
        <v>1.4</v>
      </c>
      <c r="B27" s="5">
        <f t="shared" si="2"/>
        <v>0.9899494936611664</v>
      </c>
      <c r="C27" s="14">
        <f t="shared" si="3"/>
        <v>0.7551166837278034</v>
      </c>
      <c r="D27" s="17">
        <f t="shared" si="4"/>
        <v>0.3753110988513997</v>
      </c>
      <c r="E27" s="11">
        <f t="shared" si="5"/>
        <v>0.4192432862005032</v>
      </c>
      <c r="F27" s="9">
        <f t="shared" si="6"/>
        <v>3.2862005032163744E-06</v>
      </c>
      <c r="G27" s="14">
        <f t="shared" si="7"/>
        <v>7.840119355370728</v>
      </c>
      <c r="H27" s="10">
        <f aca="true" t="shared" si="16" ref="H27:H33">A27*1.5</f>
        <v>2.0999999999999996</v>
      </c>
      <c r="I27" s="7">
        <f t="shared" si="13"/>
        <v>9.350321893552266</v>
      </c>
      <c r="J27" s="2">
        <f t="shared" si="14"/>
        <v>3.7302387387011833</v>
      </c>
      <c r="K27" s="3">
        <v>0.41924</v>
      </c>
      <c r="L27" s="50">
        <f t="shared" si="0"/>
        <v>4.029822098449119</v>
      </c>
      <c r="M27" s="8">
        <f t="shared" si="8"/>
        <v>7.840119355370728</v>
      </c>
      <c r="N27" s="2">
        <f t="shared" si="9"/>
        <v>0.12754907861383113</v>
      </c>
      <c r="O27" s="69">
        <f t="shared" si="15"/>
        <v>2.2427264876594113</v>
      </c>
    </row>
    <row r="28" spans="1:15" ht="12.75">
      <c r="A28" s="1">
        <v>1.5</v>
      </c>
      <c r="B28" s="5">
        <f t="shared" si="2"/>
        <v>1.0606601717798212</v>
      </c>
      <c r="C28" s="14">
        <f t="shared" si="3"/>
        <v>0.7421354978817604</v>
      </c>
      <c r="D28" s="17">
        <f t="shared" si="4"/>
        <v>0.3246524673583498</v>
      </c>
      <c r="E28" s="11">
        <f t="shared" si="5"/>
        <v>0.4331927690234977</v>
      </c>
      <c r="F28" s="9">
        <f t="shared" si="6"/>
        <v>2.7690234976618378E-06</v>
      </c>
      <c r="G28" s="14">
        <f t="shared" si="7"/>
        <v>10.033990365470743</v>
      </c>
      <c r="H28" s="10">
        <f>A28*1.5</f>
        <v>2.25</v>
      </c>
      <c r="I28" s="7">
        <f t="shared" si="13"/>
        <v>11.581437968239111</v>
      </c>
      <c r="J28" s="2">
        <f t="shared" si="14"/>
        <v>4.620325273377047</v>
      </c>
      <c r="K28" s="3">
        <v>0.43319</v>
      </c>
      <c r="L28" s="50">
        <f t="shared" si="0"/>
        <v>4.64499454223377</v>
      </c>
      <c r="M28" s="8">
        <f t="shared" si="8"/>
        <v>10.033990365470743</v>
      </c>
      <c r="N28" s="2">
        <f t="shared" si="9"/>
        <v>0.09966124777648072</v>
      </c>
      <c r="O28" s="69">
        <f t="shared" si="15"/>
        <v>2.3759197255449878</v>
      </c>
    </row>
    <row r="29" spans="1:16" ht="12.75">
      <c r="A29" s="1">
        <v>1.6</v>
      </c>
      <c r="B29" s="5">
        <f t="shared" si="2"/>
        <v>1.131370849898476</v>
      </c>
      <c r="C29" s="14">
        <f t="shared" si="3"/>
        <v>0.7295930873341385</v>
      </c>
      <c r="D29" s="17">
        <f t="shared" si="4"/>
        <v>0.27803730045319414</v>
      </c>
      <c r="E29" s="11">
        <f t="shared" si="5"/>
        <v>0.44520070869541123</v>
      </c>
      <c r="F29" s="9">
        <f t="shared" si="6"/>
        <v>7.086954112445198E-07</v>
      </c>
      <c r="G29" s="14">
        <f t="shared" si="7"/>
        <v>12.843775219888284</v>
      </c>
      <c r="H29" s="10">
        <f t="shared" si="16"/>
        <v>2.4000000000000004</v>
      </c>
      <c r="I29" s="7">
        <f t="shared" si="13"/>
        <v>14.424702127636873</v>
      </c>
      <c r="J29" s="2">
        <f t="shared" si="14"/>
        <v>5.7546235609108525</v>
      </c>
      <c r="K29" s="3">
        <v>0.4452</v>
      </c>
      <c r="L29" s="50">
        <f t="shared" si="0"/>
        <v>5.335405658119502</v>
      </c>
      <c r="M29" s="8">
        <f t="shared" si="8"/>
        <v>12.843775219888284</v>
      </c>
      <c r="N29" s="2">
        <f t="shared" si="9"/>
        <v>0.07785872789579215</v>
      </c>
      <c r="O29" s="69">
        <f t="shared" si="15"/>
        <v>2.5170231739337448</v>
      </c>
      <c r="P29" s="101" t="s">
        <v>79</v>
      </c>
    </row>
    <row r="30" spans="1:16" ht="12.75">
      <c r="A30" s="1">
        <v>1.7</v>
      </c>
      <c r="B30" s="5">
        <f t="shared" si="2"/>
        <v>1.2020815280171306</v>
      </c>
      <c r="C30" s="14">
        <f t="shared" si="3"/>
        <v>0.717467575335124</v>
      </c>
      <c r="D30" s="17">
        <f t="shared" si="4"/>
        <v>0.23574607655586363</v>
      </c>
      <c r="E30" s="11">
        <f t="shared" si="5"/>
        <v>0.45543456666722426</v>
      </c>
      <c r="F30" s="9">
        <f t="shared" si="6"/>
        <v>4.566667224259469E-06</v>
      </c>
      <c r="G30" s="14">
        <f t="shared" si="7"/>
        <v>16.464569029883</v>
      </c>
      <c r="H30" s="10">
        <f t="shared" si="16"/>
        <v>2.55</v>
      </c>
      <c r="I30" s="7">
        <f t="shared" si="13"/>
        <v>18.075669080596256</v>
      </c>
      <c r="J30" s="2">
        <f t="shared" si="14"/>
        <v>7.211148642794738</v>
      </c>
      <c r="K30" s="3">
        <v>0.45543</v>
      </c>
      <c r="L30" s="50">
        <f t="shared" si="0"/>
        <v>6.11025751267598</v>
      </c>
      <c r="M30" s="8">
        <f t="shared" si="8"/>
        <v>16.464569029883</v>
      </c>
      <c r="N30" s="2">
        <f t="shared" si="9"/>
        <v>0.06073648196834134</v>
      </c>
      <c r="O30" s="69">
        <f t="shared" si="15"/>
        <v>2.6665066121568084</v>
      </c>
      <c r="P30" s="99" t="s">
        <v>76</v>
      </c>
    </row>
    <row r="31" spans="1:16" ht="12.75">
      <c r="A31" s="1">
        <v>1.8</v>
      </c>
      <c r="B31" s="5">
        <f t="shared" si="2"/>
        <v>1.2727922061357855</v>
      </c>
      <c r="C31" s="14">
        <f t="shared" si="3"/>
        <v>0.7057385156870966</v>
      </c>
      <c r="D31" s="17">
        <f t="shared" si="4"/>
        <v>0.1978986990836147</v>
      </c>
      <c r="E31" s="11">
        <f t="shared" si="5"/>
        <v>0.46406973320249173</v>
      </c>
      <c r="F31" s="9">
        <f t="shared" si="6"/>
        <v>-2.667975082526475E-07</v>
      </c>
      <c r="G31" s="14">
        <f t="shared" si="7"/>
        <v>21.160832042436187</v>
      </c>
      <c r="H31" s="10">
        <f t="shared" si="16"/>
        <v>2.7</v>
      </c>
      <c r="I31" s="7">
        <f t="shared" si="13"/>
        <v>22.799194311173586</v>
      </c>
      <c r="J31" s="2">
        <f t="shared" si="14"/>
        <v>9.095562569814962</v>
      </c>
      <c r="K31" s="3">
        <v>0.46407</v>
      </c>
      <c r="L31" s="50">
        <f t="shared" si="0"/>
        <v>6.979877631319886</v>
      </c>
      <c r="M31" s="8">
        <f t="shared" si="8"/>
        <v>21.160832042436187</v>
      </c>
      <c r="N31" s="2">
        <f t="shared" si="9"/>
        <v>0.047257120986291465</v>
      </c>
      <c r="O31" s="69">
        <f t="shared" si="15"/>
        <v>2.8248677192604763</v>
      </c>
      <c r="P31" s="100" t="s">
        <v>78</v>
      </c>
    </row>
    <row r="32" spans="1:15" ht="12.75">
      <c r="A32" s="1">
        <v>1.9</v>
      </c>
      <c r="B32" s="5">
        <f t="shared" si="2"/>
        <v>1.34350288425444</v>
      </c>
      <c r="C32" s="14">
        <f t="shared" si="3"/>
        <v>0.694386777693139</v>
      </c>
      <c r="D32" s="17">
        <f t="shared" si="4"/>
        <v>0.16447445657715498</v>
      </c>
      <c r="E32" s="11">
        <f t="shared" si="5"/>
        <v>0.471283506084421</v>
      </c>
      <c r="F32" s="9">
        <f t="shared" si="6"/>
        <v>3.50608442101219E-06</v>
      </c>
      <c r="G32" s="14">
        <f t="shared" si="7"/>
        <v>27.293379336530936</v>
      </c>
      <c r="H32" s="10">
        <f t="shared" si="16"/>
        <v>2.8499999999999996</v>
      </c>
      <c r="I32" s="7">
        <f t="shared" si="13"/>
        <v>28.95643384943953</v>
      </c>
      <c r="J32" s="2">
        <f t="shared" si="14"/>
        <v>11.551945752188644</v>
      </c>
      <c r="K32" s="3">
        <v>0.47128</v>
      </c>
      <c r="L32" s="50">
        <f t="shared" si="0"/>
        <v>7.955856647570805</v>
      </c>
      <c r="M32" s="8">
        <f t="shared" si="8"/>
        <v>27.293379336530936</v>
      </c>
      <c r="N32" s="2">
        <f t="shared" si="9"/>
        <v>0.03663892212356225</v>
      </c>
      <c r="O32" s="69">
        <f t="shared" si="15"/>
        <v>2.9926337309418276</v>
      </c>
    </row>
    <row r="33" spans="1:15" ht="12.75">
      <c r="A33" s="1">
        <v>2</v>
      </c>
      <c r="B33" s="5">
        <f t="shared" si="2"/>
        <v>1.414213562373095</v>
      </c>
      <c r="C33" s="14">
        <f t="shared" si="3"/>
        <v>0.6833944420333281</v>
      </c>
      <c r="D33" s="17">
        <f t="shared" si="4"/>
        <v>0.13533528323661276</v>
      </c>
      <c r="E33" s="11">
        <f t="shared" si="5"/>
        <v>0.4772499371127436</v>
      </c>
      <c r="F33" s="9">
        <f t="shared" si="6"/>
        <v>-6.288725640235526E-08</v>
      </c>
      <c r="G33" s="14">
        <f t="shared" si="7"/>
        <v>35.35776208015602</v>
      </c>
      <c r="H33" s="10">
        <f t="shared" si="16"/>
        <v>3</v>
      </c>
      <c r="I33" s="7">
        <f t="shared" si="13"/>
        <v>37.04323388082841</v>
      </c>
      <c r="J33" s="2">
        <f t="shared" si="14"/>
        <v>14.7781121978613</v>
      </c>
      <c r="K33" s="4">
        <v>0.47725</v>
      </c>
      <c r="L33" s="51">
        <f>EXP(2*H33/2.6)</f>
        <v>10.05120278750086</v>
      </c>
      <c r="M33" s="8">
        <f t="shared" si="8"/>
        <v>35.35776208015602</v>
      </c>
      <c r="N33" s="2">
        <f t="shared" si="9"/>
        <v>0.028282332963636123</v>
      </c>
      <c r="O33" s="69">
        <f t="shared" si="15"/>
        <v>3.1703631948880653</v>
      </c>
    </row>
    <row r="34" spans="1:16" ht="12.75">
      <c r="A34" s="1">
        <v>2.076</v>
      </c>
      <c r="B34" s="5">
        <f t="shared" si="2"/>
        <v>1.4679536777432727</v>
      </c>
      <c r="C34" s="14">
        <f t="shared" si="3"/>
        <v>0.6752702579945232</v>
      </c>
      <c r="D34" s="17">
        <f t="shared" si="4"/>
        <v>0.11591617249719935</v>
      </c>
      <c r="E34" s="11">
        <f t="shared" si="5"/>
        <v>0.48105308935099556</v>
      </c>
      <c r="F34" s="9">
        <f t="shared" si="6"/>
        <v>-0.0010869106490044578</v>
      </c>
      <c r="G34" s="14">
        <f t="shared" si="7"/>
        <v>43.19129787898887</v>
      </c>
      <c r="H34" s="13">
        <f>A34*1.5</f>
        <v>3.114</v>
      </c>
      <c r="I34" s="7">
        <f t="shared" si="13"/>
        <v>44.89244413465847</v>
      </c>
      <c r="J34" s="2">
        <f t="shared" si="14"/>
        <v>17.909494035874573</v>
      </c>
      <c r="K34" s="3">
        <v>0.48214</v>
      </c>
      <c r="L34" s="52">
        <f>EXP(2*H34/2.6)</f>
        <v>10.972417408156717</v>
      </c>
      <c r="M34" s="8">
        <f t="shared" si="8"/>
        <v>43.19129787898887</v>
      </c>
      <c r="N34" s="2">
        <f>1/M34</f>
        <v>0.023152812003977005</v>
      </c>
      <c r="O34" s="69">
        <f>EXP(H34/2.6)</f>
        <v>3.312463948204828</v>
      </c>
      <c r="P34" s="101" t="s">
        <v>80</v>
      </c>
    </row>
    <row r="35" spans="1:15" ht="12.75">
      <c r="A35" s="1">
        <v>2.2</v>
      </c>
      <c r="B35" s="5">
        <f t="shared" si="2"/>
        <v>1.5556349186104046</v>
      </c>
      <c r="C35" s="14">
        <f t="shared" si="3"/>
        <v>0.6624217996835193</v>
      </c>
      <c r="D35" s="17">
        <f t="shared" si="4"/>
        <v>0.08892161745938634</v>
      </c>
      <c r="E35" s="11">
        <f t="shared" si="5"/>
        <v>0.4860966005513428</v>
      </c>
      <c r="F35" s="9">
        <f t="shared" si="6"/>
        <v>-3.3994486571820026E-06</v>
      </c>
      <c r="G35" s="14">
        <f t="shared" si="7"/>
        <v>60.29174321173703</v>
      </c>
      <c r="H35" s="10">
        <f>A35*1.5</f>
        <v>3.3000000000000003</v>
      </c>
      <c r="I35" s="7">
        <f t="shared" si="13"/>
        <v>62.01621564865157</v>
      </c>
      <c r="J35" s="2">
        <f t="shared" si="14"/>
        <v>24.74089049274007</v>
      </c>
      <c r="K35" s="3">
        <v>0.4861</v>
      </c>
      <c r="L35" s="19">
        <f aca="true" t="shared" si="17" ref="L35:L64">EXP(2*H35/2.6)</f>
        <v>12.660178782560497</v>
      </c>
      <c r="M35" s="8">
        <f t="shared" si="8"/>
        <v>60.29174321173703</v>
      </c>
      <c r="N35" s="2">
        <f t="shared" si="9"/>
        <v>0.016586019025658715</v>
      </c>
      <c r="O35" s="69">
        <f aca="true" t="shared" si="18" ref="O35:O64">EXP(H35/2.6)</f>
        <v>3.5581144982364603</v>
      </c>
    </row>
    <row r="36" spans="1:15" ht="12.75">
      <c r="A36" s="1">
        <v>2.3</v>
      </c>
      <c r="B36" s="5">
        <f t="shared" si="2"/>
        <v>1.626345596729059</v>
      </c>
      <c r="C36" s="14">
        <f t="shared" si="3"/>
        <v>0.6524109042774813</v>
      </c>
      <c r="D36" s="17">
        <f t="shared" si="4"/>
        <v>0.07100535373963704</v>
      </c>
      <c r="E36" s="11">
        <f t="shared" si="5"/>
        <v>0.48927591851650165</v>
      </c>
      <c r="F36" s="9">
        <f t="shared" si="6"/>
        <v>-4.081483498341587E-06</v>
      </c>
      <c r="G36" s="14">
        <f t="shared" si="7"/>
        <v>79.4530386730331</v>
      </c>
      <c r="H36" s="10">
        <f>A36*1.5</f>
        <v>3.4499999999999997</v>
      </c>
      <c r="I36" s="7">
        <f t="shared" si="13"/>
        <v>81.19451179401692</v>
      </c>
      <c r="J36" s="2">
        <f t="shared" si="14"/>
        <v>32.39192369118613</v>
      </c>
      <c r="K36" s="3">
        <v>0.48928</v>
      </c>
      <c r="L36" s="19">
        <f t="shared" si="17"/>
        <v>14.20858207953191</v>
      </c>
      <c r="M36" s="8">
        <f t="shared" si="8"/>
        <v>79.4530386730331</v>
      </c>
      <c r="N36" s="2">
        <f t="shared" si="9"/>
        <v>0.01258605103972451</v>
      </c>
      <c r="O36" s="69">
        <f t="shared" si="18"/>
        <v>3.7694272880017077</v>
      </c>
    </row>
    <row r="37" spans="1:15" ht="12.75">
      <c r="A37" s="1">
        <v>2.4</v>
      </c>
      <c r="B37" s="5">
        <f t="shared" si="2"/>
        <v>1.6970562748477138</v>
      </c>
      <c r="C37" s="14">
        <f t="shared" si="3"/>
        <v>0.6426980848798302</v>
      </c>
      <c r="D37" s="17">
        <f t="shared" si="4"/>
        <v>0.05613476283413378</v>
      </c>
      <c r="E37" s="11">
        <f t="shared" si="5"/>
        <v>0.49180247080164</v>
      </c>
      <c r="F37" s="9">
        <f t="shared" si="6"/>
        <v>2.4708016400087907E-06</v>
      </c>
      <c r="G37" s="14">
        <f t="shared" si="7"/>
        <v>105.41198358562993</v>
      </c>
      <c r="H37" s="10">
        <f aca="true" t="shared" si="19" ref="H37:H43">A37*1.5</f>
        <v>3.5999999999999996</v>
      </c>
      <c r="I37" s="7">
        <f t="shared" si="13"/>
        <v>107.1690260256399</v>
      </c>
      <c r="J37" s="2">
        <f t="shared" si="14"/>
        <v>42.75425563106927</v>
      </c>
      <c r="K37" s="3">
        <v>0.4918</v>
      </c>
      <c r="L37" s="19">
        <f t="shared" si="17"/>
        <v>15.946362857757741</v>
      </c>
      <c r="M37" s="8">
        <f t="shared" si="8"/>
        <v>105.41198358562993</v>
      </c>
      <c r="N37" s="2">
        <f t="shared" si="9"/>
        <v>0.009486587444658644</v>
      </c>
      <c r="O37" s="69">
        <f t="shared" si="18"/>
        <v>3.99328972875219</v>
      </c>
    </row>
    <row r="38" spans="1:15" ht="12.75">
      <c r="A38" s="1">
        <v>2.5</v>
      </c>
      <c r="B38" s="5">
        <f t="shared" si="2"/>
        <v>1.7677669529663687</v>
      </c>
      <c r="C38" s="14">
        <f t="shared" si="3"/>
        <v>0.6332702238888278</v>
      </c>
      <c r="D38" s="17">
        <f t="shared" si="4"/>
        <v>0.043936933623407434</v>
      </c>
      <c r="E38" s="11">
        <f t="shared" si="5"/>
        <v>0.493790319888562</v>
      </c>
      <c r="F38" s="9">
        <f t="shared" si="6"/>
        <v>3.198885619726255E-07</v>
      </c>
      <c r="G38" s="14">
        <f t="shared" si="7"/>
        <v>140.85516164837057</v>
      </c>
      <c r="H38" s="10">
        <f>A38*1.5</f>
        <v>3.75</v>
      </c>
      <c r="I38" s="7">
        <f t="shared" si="13"/>
        <v>142.6264914226737</v>
      </c>
      <c r="J38" s="2">
        <f t="shared" si="14"/>
        <v>56.89973773381682</v>
      </c>
      <c r="K38" s="3">
        <v>0.49379</v>
      </c>
      <c r="L38" s="19">
        <f t="shared" si="17"/>
        <v>17.89668293204195</v>
      </c>
      <c r="M38" s="8">
        <f t="shared" si="8"/>
        <v>140.85516164837057</v>
      </c>
      <c r="N38" s="2">
        <f t="shared" si="9"/>
        <v>0.007099491337750122</v>
      </c>
      <c r="O38" s="69">
        <f t="shared" si="18"/>
        <v>4.230447131455723</v>
      </c>
    </row>
    <row r="39" spans="1:15" ht="12.75">
      <c r="A39" s="1">
        <v>2.6</v>
      </c>
      <c r="B39" s="5">
        <f t="shared" si="2"/>
        <v>1.8384776310850235</v>
      </c>
      <c r="C39" s="14">
        <f t="shared" si="3"/>
        <v>0.6241149622735395</v>
      </c>
      <c r="D39" s="17">
        <f t="shared" si="4"/>
        <v>0.034047454734599344</v>
      </c>
      <c r="E39" s="11">
        <f t="shared" si="5"/>
        <v>0.4953387780252018</v>
      </c>
      <c r="F39" s="9">
        <f t="shared" si="6"/>
        <v>-1.2219747981823126E-06</v>
      </c>
      <c r="G39" s="14">
        <f t="shared" si="7"/>
        <v>189.6317072811436</v>
      </c>
      <c r="H39" s="10">
        <f t="shared" si="19"/>
        <v>3.9000000000000004</v>
      </c>
      <c r="I39" s="7">
        <f t="shared" si="13"/>
        <v>191.41617383274556</v>
      </c>
      <c r="J39" s="2">
        <f t="shared" si="14"/>
        <v>76.36400489455256</v>
      </c>
      <c r="K39" s="3">
        <v>0.49534</v>
      </c>
      <c r="L39" s="19">
        <f t="shared" si="17"/>
        <v>20.085536923187668</v>
      </c>
      <c r="M39" s="8">
        <f t="shared" si="8"/>
        <v>189.6317072811436</v>
      </c>
      <c r="N39" s="2">
        <f t="shared" si="9"/>
        <v>0.005273379722924833</v>
      </c>
      <c r="O39" s="69">
        <f t="shared" si="18"/>
        <v>4.4816890703380645</v>
      </c>
    </row>
    <row r="40" spans="1:15" ht="12.75">
      <c r="A40" s="1">
        <v>2.7</v>
      </c>
      <c r="B40" s="5">
        <f t="shared" si="2"/>
        <v>1.9091883092036783</v>
      </c>
      <c r="C40" s="14">
        <f t="shared" si="3"/>
        <v>0.6152206455215409</v>
      </c>
      <c r="D40" s="17">
        <f t="shared" si="4"/>
        <v>0.026121409853918233</v>
      </c>
      <c r="E40" s="11">
        <f t="shared" si="5"/>
        <v>0.4965329768022467</v>
      </c>
      <c r="F40" s="9">
        <f t="shared" si="6"/>
        <v>2.976802246645871E-06</v>
      </c>
      <c r="G40" s="14">
        <f t="shared" si="7"/>
        <v>257.29726962894335</v>
      </c>
      <c r="H40" s="10">
        <f t="shared" si="19"/>
        <v>4.050000000000001</v>
      </c>
      <c r="I40" s="7">
        <f t="shared" si="13"/>
        <v>259.09383832467654</v>
      </c>
      <c r="J40" s="2">
        <f t="shared" si="14"/>
        <v>103.36348669920659</v>
      </c>
      <c r="K40" s="3">
        <v>0.49653</v>
      </c>
      <c r="L40" s="19">
        <f t="shared" si="17"/>
        <v>22.542098724364305</v>
      </c>
      <c r="M40" s="8">
        <f t="shared" si="8"/>
        <v>257.29726962894335</v>
      </c>
      <c r="N40" s="2">
        <f t="shared" si="9"/>
        <v>0.00388655503978776</v>
      </c>
      <c r="O40" s="69">
        <f t="shared" si="18"/>
        <v>4.747852011632661</v>
      </c>
    </row>
    <row r="41" spans="1:15" ht="12.75">
      <c r="A41" s="1">
        <v>2.8</v>
      </c>
      <c r="B41" s="5">
        <f t="shared" si="2"/>
        <v>1.9798989873223327</v>
      </c>
      <c r="C41" s="14">
        <f t="shared" si="3"/>
        <v>0.6065762741435081</v>
      </c>
      <c r="D41" s="17">
        <f t="shared" si="4"/>
        <v>0.019841094744370315</v>
      </c>
      <c r="E41" s="11">
        <f t="shared" si="5"/>
        <v>0.49744480925068957</v>
      </c>
      <c r="F41" s="9">
        <f t="shared" si="6"/>
        <v>4.809250689574718E-06</v>
      </c>
      <c r="G41" s="14">
        <f t="shared" si="7"/>
        <v>351.93076511183955</v>
      </c>
      <c r="H41" s="10">
        <f t="shared" si="19"/>
        <v>4.199999999999999</v>
      </c>
      <c r="I41" s="7">
        <f t="shared" si="13"/>
        <v>353.7385038170963</v>
      </c>
      <c r="J41" s="2">
        <f t="shared" si="14"/>
        <v>141.1212453785833</v>
      </c>
      <c r="K41" s="3">
        <v>0.49744</v>
      </c>
      <c r="L41" s="19">
        <f t="shared" si="17"/>
        <v>25.299110342047097</v>
      </c>
      <c r="M41" s="8">
        <f t="shared" si="8"/>
        <v>351.93076511183955</v>
      </c>
      <c r="N41" s="2">
        <f t="shared" si="9"/>
        <v>0.002841467979311816</v>
      </c>
      <c r="O41" s="69">
        <f t="shared" si="18"/>
        <v>5.029822098449119</v>
      </c>
    </row>
    <row r="42" spans="1:15" ht="12.75">
      <c r="A42" s="1">
        <v>2.9</v>
      </c>
      <c r="B42" s="5">
        <f t="shared" si="2"/>
        <v>2.0506096654409878</v>
      </c>
      <c r="C42" s="14">
        <f t="shared" si="3"/>
        <v>0.5981714582927036</v>
      </c>
      <c r="D42" s="17">
        <f t="shared" si="4"/>
        <v>0.014920786069067842</v>
      </c>
      <c r="E42" s="11">
        <f t="shared" si="5"/>
        <v>0.49813411978008815</v>
      </c>
      <c r="F42" s="9">
        <f t="shared" si="6"/>
        <v>4.119780088129854E-06</v>
      </c>
      <c r="G42" s="14">
        <f t="shared" si="7"/>
        <v>485.3695353469918</v>
      </c>
      <c r="H42" s="10">
        <f t="shared" si="19"/>
        <v>4.35</v>
      </c>
      <c r="I42" s="7">
        <f t="shared" si="13"/>
        <v>487.18760276978065</v>
      </c>
      <c r="J42" s="2">
        <f t="shared" si="14"/>
        <v>194.35973323228365</v>
      </c>
      <c r="K42" s="3">
        <v>0.49813</v>
      </c>
      <c r="L42" s="19">
        <f t="shared" si="17"/>
        <v>28.393318294152092</v>
      </c>
      <c r="M42" s="8">
        <f t="shared" si="8"/>
        <v>485.3695353469918</v>
      </c>
      <c r="N42" s="2">
        <f t="shared" si="9"/>
        <v>0.002060285879469336</v>
      </c>
      <c r="O42" s="69">
        <f t="shared" si="18"/>
        <v>5.3285381010322235</v>
      </c>
    </row>
    <row r="43" spans="1:15" ht="12.75">
      <c r="A43" s="1">
        <v>3</v>
      </c>
      <c r="B43" s="5">
        <f t="shared" si="2"/>
        <v>2.1213203435596424</v>
      </c>
      <c r="C43" s="14">
        <f t="shared" si="3"/>
        <v>0.5899963761056987</v>
      </c>
      <c r="D43" s="17">
        <f t="shared" si="4"/>
        <v>0.011108996538242316</v>
      </c>
      <c r="E43" s="11">
        <f t="shared" si="5"/>
        <v>0.49865003271868524</v>
      </c>
      <c r="F43" s="9">
        <f t="shared" si="6"/>
        <v>3.271868526111277E-08</v>
      </c>
      <c r="G43" s="14">
        <f t="shared" si="7"/>
        <v>675.0908240121372</v>
      </c>
      <c r="H43" s="10">
        <f t="shared" si="19"/>
        <v>4.5</v>
      </c>
      <c r="I43" s="7">
        <f t="shared" si="13"/>
        <v>676.9184595571776</v>
      </c>
      <c r="J43" s="2">
        <f t="shared" si="14"/>
        <v>270.05139390156546</v>
      </c>
      <c r="K43" s="4">
        <v>0.49865</v>
      </c>
      <c r="L43" s="19">
        <f t="shared" si="17"/>
        <v>31.865963381849053</v>
      </c>
      <c r="M43" s="8">
        <f t="shared" si="8"/>
        <v>675.0908240121372</v>
      </c>
      <c r="N43" s="2">
        <f t="shared" si="9"/>
        <v>0.0014812821689041671</v>
      </c>
      <c r="O43" s="69">
        <f t="shared" si="18"/>
        <v>5.64499454223377</v>
      </c>
    </row>
    <row r="44" spans="1:15" ht="12.75">
      <c r="A44" s="1">
        <v>3.1</v>
      </c>
      <c r="B44" s="5">
        <f t="shared" si="2"/>
        <v>2.1920310216782974</v>
      </c>
      <c r="C44" s="14">
        <f t="shared" si="3"/>
        <v>0.5820417354131283</v>
      </c>
      <c r="D44" s="20">
        <f t="shared" si="4"/>
        <v>0.008188701014374074</v>
      </c>
      <c r="E44" s="11">
        <f t="shared" si="5"/>
        <v>0.4990323287224029</v>
      </c>
      <c r="F44" s="9"/>
      <c r="G44" s="20">
        <f t="shared" si="7"/>
        <v>947.0988092245152</v>
      </c>
      <c r="H44" s="10">
        <f aca="true" t="shared" si="20" ref="H44:H51">A44*1.5</f>
        <v>4.65</v>
      </c>
      <c r="I44" s="7">
        <f t="shared" si="13"/>
        <v>948.9353241394493</v>
      </c>
      <c r="J44" s="2">
        <f t="shared" si="14"/>
        <v>378.57042216566464</v>
      </c>
      <c r="K44" s="3"/>
      <c r="L44" s="19">
        <f t="shared" si="17"/>
        <v>35.76333036292154</v>
      </c>
      <c r="M44" s="8">
        <f t="shared" si="8"/>
        <v>947.0988092245152</v>
      </c>
      <c r="N44" s="2">
        <f t="shared" si="9"/>
        <v>0.0010558560419042236</v>
      </c>
      <c r="O44" s="69">
        <f t="shared" si="18"/>
        <v>5.980245008603037</v>
      </c>
    </row>
    <row r="45" spans="1:15" ht="12.75">
      <c r="A45" s="1">
        <v>3.2</v>
      </c>
      <c r="B45" s="5">
        <f t="shared" si="2"/>
        <v>2.262741699796952</v>
      </c>
      <c r="C45" s="14">
        <f t="shared" si="3"/>
        <v>0.574298738506655</v>
      </c>
      <c r="D45" s="20">
        <f t="shared" si="4"/>
        <v>0.005976022895005943</v>
      </c>
      <c r="E45" s="11">
        <f t="shared" si="5"/>
        <v>0.4993127978891377</v>
      </c>
      <c r="F45" s="9"/>
      <c r="G45" s="20">
        <f t="shared" si="7"/>
        <v>1340.3874506517952</v>
      </c>
      <c r="H45" s="10">
        <f t="shared" si="20"/>
        <v>4.800000000000001</v>
      </c>
      <c r="I45" s="7">
        <f t="shared" si="13"/>
        <v>1342.2322202818855</v>
      </c>
      <c r="J45" s="2">
        <f t="shared" si="14"/>
        <v>535.4731827875336</v>
      </c>
      <c r="K45" s="4"/>
      <c r="L45" s="19">
        <f t="shared" si="17"/>
        <v>40.13736485293259</v>
      </c>
      <c r="M45" s="8">
        <f t="shared" si="8"/>
        <v>1340.3874506517952</v>
      </c>
      <c r="N45" s="2">
        <f t="shared" si="9"/>
        <v>0.0007460529412698741</v>
      </c>
      <c r="O45" s="69">
        <f t="shared" si="18"/>
        <v>6.335405658119502</v>
      </c>
    </row>
    <row r="46" spans="1:15" ht="12.75">
      <c r="A46" s="1">
        <v>3.3</v>
      </c>
      <c r="B46" s="5">
        <f t="shared" si="2"/>
        <v>2.3334523779156067</v>
      </c>
      <c r="C46" s="14">
        <f t="shared" si="3"/>
        <v>0.5667590496812772</v>
      </c>
      <c r="D46" s="20">
        <f t="shared" si="4"/>
        <v>0.0043178400076330815</v>
      </c>
      <c r="E46" s="11">
        <f t="shared" si="5"/>
        <v>0.4995165174420387</v>
      </c>
      <c r="F46" s="9"/>
      <c r="G46" s="20">
        <f t="shared" si="7"/>
        <v>1913.890898862141</v>
      </c>
      <c r="H46" s="10">
        <f t="shared" si="20"/>
        <v>4.949999999999999</v>
      </c>
      <c r="I46" s="7">
        <f t="shared" si="13"/>
        <v>1915.7433558583166</v>
      </c>
      <c r="J46" s="2">
        <f t="shared" si="14"/>
        <v>764.2710230500103</v>
      </c>
      <c r="K46" s="3"/>
      <c r="L46" s="19">
        <f t="shared" si="17"/>
        <v>45.04636567649408</v>
      </c>
      <c r="M46" s="8">
        <f t="shared" si="8"/>
        <v>1913.890898862141</v>
      </c>
      <c r="N46" s="2">
        <f t="shared" si="9"/>
        <v>0.0005224958228259126</v>
      </c>
      <c r="O46" s="69">
        <f t="shared" si="18"/>
        <v>6.711658936246245</v>
      </c>
    </row>
    <row r="47" spans="1:15" ht="12.75">
      <c r="A47" s="1">
        <v>3.4</v>
      </c>
      <c r="B47" s="5">
        <f t="shared" si="2"/>
        <v>2.4041630560342613</v>
      </c>
      <c r="C47" s="14">
        <f t="shared" si="3"/>
        <v>0.5594147653012338</v>
      </c>
      <c r="D47" s="20">
        <f t="shared" si="4"/>
        <v>0.0030887154082367744</v>
      </c>
      <c r="E47" s="11">
        <f t="shared" si="5"/>
        <v>0.49966301916210254</v>
      </c>
      <c r="F47" s="9"/>
      <c r="G47" s="20">
        <f t="shared" si="7"/>
        <v>2757.389770614246</v>
      </c>
      <c r="H47" s="10">
        <f t="shared" si="20"/>
        <v>5.1</v>
      </c>
      <c r="I47" s="7">
        <f t="shared" si="13"/>
        <v>2759.2493989631075</v>
      </c>
      <c r="J47" s="2">
        <f t="shared" si="14"/>
        <v>1100.7812474186246</v>
      </c>
      <c r="K47" s="6"/>
      <c r="L47" s="19">
        <f t="shared" si="17"/>
        <v>50.55576189656521</v>
      </c>
      <c r="M47" s="8">
        <f t="shared" si="8"/>
        <v>2757.389770614246</v>
      </c>
      <c r="N47" s="2">
        <f t="shared" si="9"/>
        <v>0.00036266182266181266</v>
      </c>
      <c r="O47" s="69">
        <f t="shared" si="18"/>
        <v>7.11025751267598</v>
      </c>
    </row>
    <row r="48" spans="1:15" ht="12.75">
      <c r="A48" s="1">
        <v>3.5</v>
      </c>
      <c r="B48" s="5">
        <f t="shared" si="2"/>
        <v>2.4748737341529163</v>
      </c>
      <c r="C48" s="14">
        <f t="shared" si="3"/>
        <v>0.5522583861635215</v>
      </c>
      <c r="D48" s="20">
        <f t="shared" si="4"/>
        <v>0.002187491118182885</v>
      </c>
      <c r="E48" s="11">
        <f aca="true" t="shared" si="21" ref="E48:E62">1/2-(0.254829592*C48-0.284496736*C48*C48+1.421413741*C48*C48*C48-1.453152027*C48*C48*C48*C48+1.061405429*C48*C48*C48*C48*C48)*D48/2</f>
        <v>0.4997673266159304</v>
      </c>
      <c r="F48" s="9">
        <f>E48-K48</f>
        <v>-7.338406959878085E-08</v>
      </c>
      <c r="G48" s="20">
        <f t="shared" si="7"/>
        <v>4008.7551938085253</v>
      </c>
      <c r="H48" s="10">
        <f t="shared" si="20"/>
        <v>5.25</v>
      </c>
      <c r="I48" s="7">
        <f t="shared" si="13"/>
        <v>4010.6215235727495</v>
      </c>
      <c r="J48" s="2">
        <f t="shared" si="14"/>
        <v>1600.0064964411813</v>
      </c>
      <c r="K48" s="4">
        <v>0.4997674</v>
      </c>
      <c r="L48" s="19">
        <f t="shared" si="17"/>
        <v>56.73898487832722</v>
      </c>
      <c r="M48" s="8">
        <f t="shared" si="8"/>
        <v>4008.7551938085253</v>
      </c>
      <c r="N48" s="2">
        <f t="shared" si="9"/>
        <v>0.0002494539954808136</v>
      </c>
      <c r="O48" s="69">
        <f t="shared" si="18"/>
        <v>7.5325284518763835</v>
      </c>
    </row>
    <row r="49" spans="1:15" ht="12.75">
      <c r="A49" s="1">
        <v>3.6</v>
      </c>
      <c r="B49" s="5">
        <f t="shared" si="2"/>
        <v>2.545584412271571</v>
      </c>
      <c r="C49" s="14">
        <f t="shared" si="3"/>
        <v>0.5452827919558763</v>
      </c>
      <c r="D49" s="20">
        <f t="shared" si="4"/>
        <v>0.0015338106793244643</v>
      </c>
      <c r="E49" s="11">
        <f t="shared" si="21"/>
        <v>0.49984085427907216</v>
      </c>
      <c r="F49" s="9"/>
      <c r="G49" s="20">
        <f t="shared" si="7"/>
        <v>5881.4231067062965</v>
      </c>
      <c r="H49" s="10">
        <f t="shared" si="20"/>
        <v>5.4</v>
      </c>
      <c r="I49" s="7">
        <f t="shared" si="13"/>
        <v>5883.295709380499</v>
      </c>
      <c r="J49" s="2">
        <f t="shared" si="14"/>
        <v>2347.0954065762207</v>
      </c>
      <c r="K49" s="3"/>
      <c r="L49" s="19">
        <f t="shared" si="17"/>
        <v>63.678447010839484</v>
      </c>
      <c r="M49" s="8">
        <f t="shared" si="8"/>
        <v>5881.4231067062965</v>
      </c>
      <c r="N49" s="2">
        <f>1/M49</f>
        <v>0.00017002687646460078</v>
      </c>
      <c r="O49" s="69">
        <f t="shared" si="18"/>
        <v>7.979877631319886</v>
      </c>
    </row>
    <row r="50" spans="1:15" ht="12.75">
      <c r="A50" s="1">
        <v>3.7</v>
      </c>
      <c r="B50" s="5">
        <f t="shared" si="2"/>
        <v>2.616295090390226</v>
      </c>
      <c r="C50" s="14">
        <f t="shared" si="3"/>
        <v>0.5384812176263415</v>
      </c>
      <c r="D50" s="20">
        <f t="shared" si="4"/>
        <v>0.0010647662366679196</v>
      </c>
      <c r="E50" s="11">
        <f t="shared" si="21"/>
        <v>0.4998921698497162</v>
      </c>
      <c r="F50" s="9"/>
      <c r="G50" s="20">
        <f t="shared" si="7"/>
        <v>8708.507229141496</v>
      </c>
      <c r="H50" s="10">
        <f t="shared" si="20"/>
        <v>5.550000000000001</v>
      </c>
      <c r="I50" s="7">
        <f t="shared" si="13"/>
        <v>8710.385713542539</v>
      </c>
      <c r="J50" s="2">
        <f t="shared" si="14"/>
        <v>3474.941139736721</v>
      </c>
      <c r="K50" s="3"/>
      <c r="L50" s="19">
        <f t="shared" si="17"/>
        <v>71.46664013125783</v>
      </c>
      <c r="M50" s="8">
        <f t="shared" si="8"/>
        <v>8708.507229141496</v>
      </c>
      <c r="N50" s="2">
        <f t="shared" si="9"/>
        <v>0.00011483024285191783</v>
      </c>
      <c r="O50" s="69">
        <f t="shared" si="18"/>
        <v>8.453794422107615</v>
      </c>
    </row>
    <row r="51" spans="1:15" ht="12.75">
      <c r="A51" s="1">
        <v>3.8</v>
      </c>
      <c r="B51" s="5">
        <f t="shared" si="2"/>
        <v>2.68700576850888</v>
      </c>
      <c r="C51" s="14">
        <f t="shared" si="3"/>
        <v>0.5318472314995718</v>
      </c>
      <c r="D51" s="20">
        <f t="shared" si="4"/>
        <v>0.0007318024188804741</v>
      </c>
      <c r="E51" s="11">
        <f t="shared" si="21"/>
        <v>0.4999276275624342</v>
      </c>
      <c r="F51" s="9"/>
      <c r="G51" s="20">
        <f t="shared" si="7"/>
        <v>13014.180434249456</v>
      </c>
      <c r="H51" s="10">
        <f t="shared" si="20"/>
        <v>5.699999999999999</v>
      </c>
      <c r="I51" s="7">
        <f t="shared" si="13"/>
        <v>13016.064442871944</v>
      </c>
      <c r="J51" s="2">
        <f t="shared" si="14"/>
        <v>5192.658430691336</v>
      </c>
      <c r="K51" s="3"/>
      <c r="L51" s="19">
        <f t="shared" si="17"/>
        <v>80.20736829183816</v>
      </c>
      <c r="M51" s="8">
        <f t="shared" si="8"/>
        <v>13014.180434249456</v>
      </c>
      <c r="N51" s="2">
        <f t="shared" si="9"/>
        <v>7.683926045533356E-05</v>
      </c>
      <c r="O51" s="69">
        <f t="shared" si="18"/>
        <v>8.955856647570805</v>
      </c>
    </row>
    <row r="52" spans="1:15" ht="12.75">
      <c r="A52" s="1">
        <v>3.9</v>
      </c>
      <c r="B52" s="5">
        <f t="shared" si="2"/>
        <v>2.7577164466275352</v>
      </c>
      <c r="C52" s="14">
        <f t="shared" si="3"/>
        <v>0.5253747149910667</v>
      </c>
      <c r="D52" s="20">
        <f t="shared" si="4"/>
        <v>0.0004979554215032739</v>
      </c>
      <c r="E52" s="11">
        <f t="shared" si="21"/>
        <v>0.49995188447893557</v>
      </c>
      <c r="F52" s="9"/>
      <c r="G52" s="20">
        <f t="shared" si="7"/>
        <v>19630.089579690124</v>
      </c>
      <c r="H52" s="10">
        <f aca="true" t="shared" si="22" ref="H52:H58">A52*1.5</f>
        <v>5.85</v>
      </c>
      <c r="I52" s="7">
        <f t="shared" si="13"/>
        <v>19631.9787854677</v>
      </c>
      <c r="J52" s="2">
        <f t="shared" si="14"/>
        <v>7832.026385467035</v>
      </c>
      <c r="K52" s="3"/>
      <c r="L52" s="19">
        <f t="shared" si="17"/>
        <v>90.01713130052181</v>
      </c>
      <c r="M52" s="8">
        <f t="shared" si="8"/>
        <v>19630.089579690124</v>
      </c>
      <c r="N52" s="2">
        <f t="shared" si="9"/>
        <v>5.0942202578363665E-05</v>
      </c>
      <c r="O52" s="69">
        <f t="shared" si="18"/>
        <v>9.487735836358526</v>
      </c>
    </row>
    <row r="53" spans="1:15" ht="12.75">
      <c r="A53" s="1">
        <v>4</v>
      </c>
      <c r="B53" s="5">
        <f t="shared" si="2"/>
        <v>2.82842712474619</v>
      </c>
      <c r="C53" s="14">
        <f t="shared" si="3"/>
        <v>0.5190578437848486</v>
      </c>
      <c r="D53" s="20">
        <f t="shared" si="4"/>
        <v>0.00033546262790251245</v>
      </c>
      <c r="E53" s="11">
        <f t="shared" si="21"/>
        <v>0.4999683139639357</v>
      </c>
      <c r="F53" s="9">
        <f>E53-K53</f>
        <v>1.39639357299437E-08</v>
      </c>
      <c r="G53" s="20">
        <f t="shared" si="7"/>
        <v>29886.72019980218</v>
      </c>
      <c r="H53" s="10">
        <f>A53*1.5</f>
        <v>6</v>
      </c>
      <c r="I53" s="7">
        <f t="shared" si="13"/>
        <v>29888.61430322363</v>
      </c>
      <c r="J53" s="2">
        <f t="shared" si="14"/>
        <v>11923.831948166913</v>
      </c>
      <c r="K53" s="3">
        <v>0.4999683</v>
      </c>
      <c r="L53" s="19">
        <f t="shared" si="17"/>
        <v>101.02667747546505</v>
      </c>
      <c r="M53" s="8">
        <f t="shared" si="8"/>
        <v>29886.72019980218</v>
      </c>
      <c r="N53" s="2">
        <f t="shared" si="9"/>
        <v>3.3459676850276096E-05</v>
      </c>
      <c r="O53" s="70">
        <f t="shared" si="18"/>
        <v>10.05120278750086</v>
      </c>
    </row>
    <row r="54" spans="1:15" ht="12.75">
      <c r="A54" s="1">
        <v>4.1</v>
      </c>
      <c r="B54" s="5">
        <f t="shared" si="2"/>
        <v>2.8991378028648445</v>
      </c>
      <c r="C54" s="14">
        <f t="shared" si="3"/>
        <v>0.5128910703528734</v>
      </c>
      <c r="D54" s="20">
        <f t="shared" si="4"/>
        <v>0.00022374579372062096</v>
      </c>
      <c r="E54" s="11">
        <f t="shared" si="21"/>
        <v>0.49997933128327454</v>
      </c>
      <c r="F54" s="9"/>
      <c r="G54" s="20">
        <f t="shared" si="7"/>
        <v>45930.477275220765</v>
      </c>
      <c r="H54" s="10">
        <f t="shared" si="22"/>
        <v>6.1499999999999995</v>
      </c>
      <c r="I54" s="7">
        <f t="shared" si="13"/>
        <v>45932.37600175698</v>
      </c>
      <c r="J54" s="2">
        <f t="shared" si="14"/>
        <v>18324.366826396974</v>
      </c>
      <c r="K54" s="3"/>
      <c r="L54" s="19">
        <f t="shared" si="17"/>
        <v>113.38274630922918</v>
      </c>
      <c r="M54" s="8">
        <f t="shared" si="8"/>
        <v>45930.477275220765</v>
      </c>
      <c r="N54" s="2">
        <f t="shared" si="9"/>
        <v>2.1772035896946674E-05</v>
      </c>
      <c r="O54" s="70">
        <f t="shared" si="18"/>
        <v>10.648133465975583</v>
      </c>
    </row>
    <row r="55" spans="1:15" ht="12.75">
      <c r="A55" s="1">
        <v>4.2</v>
      </c>
      <c r="B55" s="5">
        <f t="shared" si="2"/>
        <v>2.9698484809834995</v>
      </c>
      <c r="C55" s="14">
        <f t="shared" si="3"/>
        <v>0.5068691077059022</v>
      </c>
      <c r="D55" s="20">
        <f t="shared" si="4"/>
        <v>0.00014774836023203364</v>
      </c>
      <c r="E55" s="11">
        <f t="shared" si="21"/>
        <v>0.499986645902047</v>
      </c>
      <c r="F55" s="9"/>
      <c r="G55" s="20">
        <f t="shared" si="7"/>
        <v>71253.29551771097</v>
      </c>
      <c r="H55" s="10">
        <f t="shared" si="22"/>
        <v>6.300000000000001</v>
      </c>
      <c r="I55" s="7">
        <f t="shared" si="13"/>
        <v>71255.1986155149</v>
      </c>
      <c r="J55" s="2">
        <f t="shared" si="14"/>
        <v>28426.71142613053</v>
      </c>
      <c r="K55" s="3"/>
      <c r="L55" s="19">
        <f t="shared" si="17"/>
        <v>127.25002426953137</v>
      </c>
      <c r="M55" s="8">
        <f t="shared" si="8"/>
        <v>71253.29551771097</v>
      </c>
      <c r="N55" s="2">
        <f t="shared" si="9"/>
        <v>1.4034438586092296E-05</v>
      </c>
      <c r="O55" s="70">
        <f t="shared" si="18"/>
        <v>11.280515248406491</v>
      </c>
    </row>
    <row r="56" spans="1:15" ht="12.75">
      <c r="A56" s="1">
        <v>4.3</v>
      </c>
      <c r="B56" s="5">
        <f t="shared" si="2"/>
        <v>3.040559159102154</v>
      </c>
      <c r="C56" s="14">
        <f t="shared" si="3"/>
        <v>0.5009869142757953</v>
      </c>
      <c r="D56" s="20">
        <f t="shared" si="4"/>
        <v>9.659341372218401E-05</v>
      </c>
      <c r="E56" s="11">
        <f t="shared" si="21"/>
        <v>0.4999914539784112</v>
      </c>
      <c r="F56" s="9"/>
      <c r="G56" s="20">
        <f t="shared" si="7"/>
        <v>111584.39213359637</v>
      </c>
      <c r="H56" s="10">
        <f t="shared" si="22"/>
        <v>6.449999999999999</v>
      </c>
      <c r="I56" s="7">
        <f t="shared" si="13"/>
        <v>111586.29937144325</v>
      </c>
      <c r="J56" s="2">
        <f t="shared" si="14"/>
        <v>44516.49273280053</v>
      </c>
      <c r="K56" s="3"/>
      <c r="L56" s="19">
        <f t="shared" si="17"/>
        <v>142.81333980422582</v>
      </c>
      <c r="M56" s="8">
        <f t="shared" si="8"/>
        <v>111584.39213359637</v>
      </c>
      <c r="N56" s="2">
        <f t="shared" si="9"/>
        <v>8.961826836881743E-06</v>
      </c>
      <c r="O56" s="70">
        <f t="shared" si="18"/>
        <v>11.950453539687347</v>
      </c>
    </row>
    <row r="57" spans="1:15" ht="12.75">
      <c r="A57" s="1">
        <v>4.4</v>
      </c>
      <c r="B57" s="5">
        <f t="shared" si="2"/>
        <v>3.111269837220809</v>
      </c>
      <c r="C57" s="14">
        <f t="shared" si="3"/>
        <v>0.49523967983837175</v>
      </c>
      <c r="D57" s="20">
        <f t="shared" si="4"/>
        <v>6.252150377482026E-05</v>
      </c>
      <c r="E57" s="11">
        <f t="shared" si="21"/>
        <v>0.4999945830466934</v>
      </c>
      <c r="F57" s="9"/>
      <c r="G57" s="20">
        <f t="shared" si="7"/>
        <v>176404.0250721066</v>
      </c>
      <c r="H57" s="10">
        <f t="shared" si="22"/>
        <v>6.6000000000000005</v>
      </c>
      <c r="I57" s="7">
        <f t="shared" si="13"/>
        <v>176405.9362375458</v>
      </c>
      <c r="J57" s="2">
        <f t="shared" si="14"/>
        <v>70375.78647895624</v>
      </c>
      <c r="K57" s="3"/>
      <c r="L57" s="19">
        <f t="shared" si="17"/>
        <v>160.280126806395</v>
      </c>
      <c r="M57" s="8">
        <f t="shared" si="8"/>
        <v>176404.0250721066</v>
      </c>
      <c r="N57" s="2">
        <f t="shared" si="9"/>
        <v>5.668804890314956E-06</v>
      </c>
      <c r="O57" s="70">
        <f t="shared" si="18"/>
        <v>12.660178782560497</v>
      </c>
    </row>
    <row r="58" spans="1:15" ht="12.75">
      <c r="A58" s="1">
        <v>4.5</v>
      </c>
      <c r="B58" s="5">
        <f t="shared" si="2"/>
        <v>3.181980515339464</v>
      </c>
      <c r="C58" s="14">
        <f t="shared" si="3"/>
        <v>0.4896228123942231</v>
      </c>
      <c r="D58" s="20">
        <f t="shared" si="4"/>
        <v>4.006529739295107E-05</v>
      </c>
      <c r="E58" s="11">
        <f t="shared" si="21"/>
        <v>0.49999659919677886</v>
      </c>
      <c r="F58" s="9">
        <f>E58-K58</f>
        <v>-8.032211562536418E-10</v>
      </c>
      <c r="G58" s="20">
        <f t="shared" si="7"/>
        <v>281534.1766782548</v>
      </c>
      <c r="H58" s="10">
        <f t="shared" si="22"/>
        <v>6.75</v>
      </c>
      <c r="I58" s="7">
        <f t="shared" si="13"/>
        <v>281536.091575949</v>
      </c>
      <c r="J58" s="2">
        <f t="shared" si="14"/>
        <v>112316.65038861567</v>
      </c>
      <c r="K58" s="4">
        <v>0.4999966</v>
      </c>
      <c r="L58" s="19">
        <f t="shared" si="17"/>
        <v>179.8831893735592</v>
      </c>
      <c r="M58" s="8">
        <f t="shared" si="8"/>
        <v>281534.1766782548</v>
      </c>
      <c r="N58" s="2">
        <f t="shared" si="9"/>
        <v>3.5519666272803114E-06</v>
      </c>
      <c r="O58" s="70">
        <f t="shared" si="18"/>
        <v>13.412053883487017</v>
      </c>
    </row>
    <row r="59" spans="1:15" ht="12.75">
      <c r="A59" s="1">
        <v>4.6</v>
      </c>
      <c r="B59" s="5">
        <f t="shared" si="2"/>
        <v>3.252691193458118</v>
      </c>
      <c r="C59" s="14">
        <f t="shared" si="3"/>
        <v>0.484131925932279</v>
      </c>
      <c r="D59" s="20">
        <f t="shared" si="4"/>
        <v>2.541934651619934E-05</v>
      </c>
      <c r="E59" s="11">
        <f t="shared" si="21"/>
        <v>0.4999978853565243</v>
      </c>
      <c r="F59" s="9"/>
      <c r="G59" s="20">
        <f t="shared" si="7"/>
        <v>453608.8797642099</v>
      </c>
      <c r="H59" s="10">
        <f aca="true" t="shared" si="23" ref="H59:H64">A59*1.5</f>
        <v>6.8999999999999995</v>
      </c>
      <c r="I59" s="7">
        <f t="shared" si="13"/>
        <v>453610.7982144398</v>
      </c>
      <c r="J59" s="2">
        <f t="shared" si="14"/>
        <v>180964.52625438274</v>
      </c>
      <c r="K59" s="3"/>
      <c r="L59" s="19">
        <f t="shared" si="17"/>
        <v>201.88380471079532</v>
      </c>
      <c r="M59" s="8">
        <f t="shared" si="8"/>
        <v>453608.8797642099</v>
      </c>
      <c r="N59" s="2">
        <f t="shared" si="9"/>
        <v>2.2045423813568403E-06</v>
      </c>
      <c r="O59" s="70">
        <f t="shared" si="18"/>
        <v>14.20858207953191</v>
      </c>
    </row>
    <row r="60" spans="1:15" ht="12.75">
      <c r="A60" s="1">
        <v>4.7</v>
      </c>
      <c r="B60" s="5">
        <f t="shared" si="2"/>
        <v>3.3234018715767735</v>
      </c>
      <c r="C60" s="14">
        <f t="shared" si="3"/>
        <v>0.4787628290075972</v>
      </c>
      <c r="D60" s="20">
        <f t="shared" si="4"/>
        <v>1.5966783897804747E-05</v>
      </c>
      <c r="E60" s="11">
        <f t="shared" si="21"/>
        <v>0.4999986976842845</v>
      </c>
      <c r="F60" s="9"/>
      <c r="G60" s="20">
        <f t="shared" si="7"/>
        <v>737851.9231305174</v>
      </c>
      <c r="H60" s="67">
        <f t="shared" si="23"/>
        <v>7.050000000000001</v>
      </c>
      <c r="I60" s="7">
        <f t="shared" si="13"/>
        <v>737853.8449678335</v>
      </c>
      <c r="J60" s="2">
        <f t="shared" si="14"/>
        <v>294361.0955144327</v>
      </c>
      <c r="K60" s="4"/>
      <c r="L60" s="19">
        <f t="shared" si="17"/>
        <v>226.57520553445008</v>
      </c>
      <c r="M60" s="8">
        <f t="shared" si="8"/>
        <v>737851.9231305174</v>
      </c>
      <c r="N60" s="2">
        <f t="shared" si="9"/>
        <v>1.3552854829696116E-06</v>
      </c>
      <c r="O60" s="70">
        <f t="shared" si="18"/>
        <v>15.05241527245545</v>
      </c>
    </row>
    <row r="61" spans="1:15" ht="12.75">
      <c r="A61" s="1">
        <v>4.8</v>
      </c>
      <c r="B61" s="5">
        <f t="shared" si="2"/>
        <v>3.3941125496954276</v>
      </c>
      <c r="C61" s="14">
        <f t="shared" si="3"/>
        <v>0.47351151407086045</v>
      </c>
      <c r="D61" s="20">
        <f t="shared" si="4"/>
        <v>9.929504305851117E-06</v>
      </c>
      <c r="E61" s="11">
        <f t="shared" si="21"/>
        <v>0.49999920564729355</v>
      </c>
      <c r="F61" s="9"/>
      <c r="G61" s="20">
        <f t="shared" si="7"/>
        <v>1211721.7771010138</v>
      </c>
      <c r="H61" s="68">
        <f t="shared" si="23"/>
        <v>7.199999999999999</v>
      </c>
      <c r="I61" s="7">
        <f t="shared" si="13"/>
        <v>1211723.7021730184</v>
      </c>
      <c r="J61" s="2">
        <f t="shared" si="14"/>
        <v>483407.81696137047</v>
      </c>
      <c r="K61" s="3"/>
      <c r="L61" s="19">
        <f t="shared" si="17"/>
        <v>254.28648839127564</v>
      </c>
      <c r="M61" s="8">
        <f t="shared" si="8"/>
        <v>1211721.7771010138</v>
      </c>
      <c r="N61" s="2">
        <f t="shared" si="9"/>
        <v>8.25271955079038E-07</v>
      </c>
      <c r="O61" s="70">
        <f t="shared" si="18"/>
        <v>15.946362857757741</v>
      </c>
    </row>
    <row r="62" spans="1:15" ht="12.75">
      <c r="A62" s="1">
        <v>4.9</v>
      </c>
      <c r="B62" s="5">
        <f t="shared" si="2"/>
        <v>3.4648232278140827</v>
      </c>
      <c r="C62" s="14">
        <f t="shared" si="3"/>
        <v>0.4683741474924923</v>
      </c>
      <c r="D62" s="20">
        <f t="shared" si="4"/>
        <v>6.113567966371413E-06</v>
      </c>
      <c r="E62" s="11">
        <f t="shared" si="21"/>
        <v>0.4999995201304301</v>
      </c>
      <c r="F62" s="9"/>
      <c r="G62" s="20">
        <f t="shared" si="7"/>
        <v>2009050.4964168356</v>
      </c>
      <c r="H62" s="68">
        <f t="shared" si="23"/>
        <v>7.3500000000000005</v>
      </c>
      <c r="I62" s="7">
        <f t="shared" si="13"/>
        <v>2009052.4245830814</v>
      </c>
      <c r="J62" s="2">
        <f t="shared" si="14"/>
        <v>801495.955709202</v>
      </c>
      <c r="K62" s="6"/>
      <c r="L62" s="19">
        <f t="shared" si="17"/>
        <v>285.38699998458094</v>
      </c>
      <c r="M62" s="8">
        <f t="shared" si="8"/>
        <v>2009050.4964168356</v>
      </c>
      <c r="N62" s="2">
        <f t="shared" si="9"/>
        <v>4.977475687064668E-07</v>
      </c>
      <c r="O62" s="70">
        <f t="shared" si="18"/>
        <v>16.89340107807131</v>
      </c>
    </row>
    <row r="63" spans="1:15" ht="12.75">
      <c r="A63" s="1">
        <v>5</v>
      </c>
      <c r="B63" s="5">
        <f t="shared" si="2"/>
        <v>3.5355339059327373</v>
      </c>
      <c r="C63" s="14">
        <f t="shared" si="3"/>
        <v>0.4633470602292025</v>
      </c>
      <c r="D63" s="20">
        <f t="shared" si="4"/>
        <v>3.7266531720786777E-06</v>
      </c>
      <c r="E63" s="11">
        <f>1/2-(0.254829592*C63-0.284496736*C63*C63+1.421413741*C63*C63*C63-1.453152027*C63*C63*C63*C63+1.061405429*C63*C63*C63*C63*C63)*D63/2</f>
        <v>0.49999971289498674</v>
      </c>
      <c r="F63" s="9">
        <f>E63-K63</f>
        <v>-4.050132451638433E-10</v>
      </c>
      <c r="G63" s="20">
        <f t="shared" si="7"/>
        <v>3363107.2165239267</v>
      </c>
      <c r="H63" s="68">
        <f t="shared" si="23"/>
        <v>7.5</v>
      </c>
      <c r="I63" s="7">
        <f t="shared" si="13"/>
        <v>3363109.1476549194</v>
      </c>
      <c r="J63" s="2">
        <f t="shared" si="14"/>
        <v>1341686.4326043725</v>
      </c>
      <c r="K63" s="6">
        <v>0.4999997133</v>
      </c>
      <c r="L63" s="19">
        <f t="shared" si="17"/>
        <v>320.29125997004166</v>
      </c>
      <c r="M63" s="8">
        <f t="shared" si="8"/>
        <v>3363107.2165239267</v>
      </c>
      <c r="N63" s="2">
        <f t="shared" si="9"/>
        <v>2.97344073684808E-07</v>
      </c>
      <c r="O63" s="70">
        <f t="shared" si="18"/>
        <v>17.89668293204195</v>
      </c>
    </row>
    <row r="64" spans="1:15" ht="12.75">
      <c r="A64" s="1">
        <v>5.1</v>
      </c>
      <c r="B64" s="5">
        <f t="shared" si="2"/>
        <v>3.606244584051392</v>
      </c>
      <c r="C64" s="14">
        <f t="shared" si="3"/>
        <v>0.45842673908521014</v>
      </c>
      <c r="D64" s="20">
        <f t="shared" si="4"/>
        <v>2.2490559670323505E-06</v>
      </c>
      <c r="E64" s="11">
        <f>1/2-(0.254829592*C64-0.284496736*C64*C64+1.421413741*C64*C64*C64-1.453152027*C64*C64*C64*C64+1.061405429*C64*C64*C64*C64*C64)*D64/2</f>
        <v>0.49999982987767755</v>
      </c>
      <c r="F64" s="9"/>
      <c r="G64" s="20">
        <f t="shared" si="7"/>
        <v>5684073.690645209</v>
      </c>
      <c r="H64" s="68">
        <f t="shared" si="23"/>
        <v>7.6499999999999995</v>
      </c>
      <c r="I64" s="7">
        <f t="shared" si="13"/>
        <v>5684075.624621501</v>
      </c>
      <c r="J64" s="2">
        <f t="shared" si="14"/>
        <v>2267618.0916607</v>
      </c>
      <c r="K64" s="6"/>
      <c r="L64" s="19">
        <f t="shared" si="17"/>
        <v>359.464485834111</v>
      </c>
      <c r="M64" s="8">
        <f t="shared" si="8"/>
        <v>5684073.690645209</v>
      </c>
      <c r="N64" s="2">
        <f t="shared" si="9"/>
        <v>1.7593016108249793E-07</v>
      </c>
      <c r="O64" s="70">
        <f t="shared" si="18"/>
        <v>18.959548671688125</v>
      </c>
    </row>
    <row r="65" spans="1:15" ht="16.5">
      <c r="A65" s="122" t="s">
        <v>77</v>
      </c>
      <c r="B65" s="123"/>
      <c r="C65" s="123"/>
      <c r="D65" s="123"/>
      <c r="E65" s="123"/>
      <c r="F65" s="123"/>
      <c r="G65" s="123"/>
      <c r="H65" s="124"/>
      <c r="I65" s="21" t="s">
        <v>35</v>
      </c>
      <c r="J65" s="21" t="s">
        <v>35</v>
      </c>
      <c r="K65" s="21" t="s">
        <v>35</v>
      </c>
      <c r="L65" s="129" t="s">
        <v>64</v>
      </c>
      <c r="M65" s="130"/>
      <c r="N65" s="130"/>
      <c r="O65" s="131"/>
    </row>
    <row r="66" spans="1:15" ht="16.5">
      <c r="A66" s="126" t="s">
        <v>63</v>
      </c>
      <c r="B66" s="127"/>
      <c r="C66" s="127"/>
      <c r="D66" s="127"/>
      <c r="E66" s="127"/>
      <c r="F66" s="127"/>
      <c r="G66" s="127"/>
      <c r="H66" s="128"/>
      <c r="L66" s="132" t="s">
        <v>65</v>
      </c>
      <c r="M66" s="133"/>
      <c r="N66" s="133"/>
      <c r="O66" s="134"/>
    </row>
    <row r="67" ht="12.75">
      <c r="A67" s="71"/>
    </row>
    <row r="68" ht="13.5">
      <c r="A68" s="61"/>
    </row>
    <row r="69" ht="13.5">
      <c r="A69" s="104" t="s">
        <v>85</v>
      </c>
    </row>
    <row r="70" ht="12.75">
      <c r="L70" s="74" t="s">
        <v>62</v>
      </c>
    </row>
    <row r="71" spans="7:12" ht="12.75">
      <c r="G71" s="40" t="s">
        <v>50</v>
      </c>
      <c r="L71" s="74" t="s">
        <v>61</v>
      </c>
    </row>
    <row r="72" ht="12.75">
      <c r="H72" s="74" t="s">
        <v>46</v>
      </c>
    </row>
    <row r="73" ht="12.75">
      <c r="D73" s="66" t="s">
        <v>49</v>
      </c>
    </row>
    <row r="74" ht="12.75">
      <c r="A74" s="46" t="s">
        <v>47</v>
      </c>
    </row>
    <row r="75" ht="12.75">
      <c r="A75" s="63" t="s">
        <v>52</v>
      </c>
    </row>
    <row r="76" ht="13.5">
      <c r="A76" s="62" t="s">
        <v>56</v>
      </c>
    </row>
    <row r="77" spans="1:7" ht="14.25" customHeight="1">
      <c r="A77" s="76" t="s">
        <v>57</v>
      </c>
      <c r="G77" s="73" t="s">
        <v>51</v>
      </c>
    </row>
    <row r="78" spans="4:8" ht="15">
      <c r="D78" s="135" t="s">
        <v>53</v>
      </c>
      <c r="E78" s="135"/>
      <c r="F78" s="135"/>
      <c r="G78" s="135"/>
      <c r="H78" s="72" t="s">
        <v>48</v>
      </c>
    </row>
    <row r="79" spans="4:8" ht="10.5" customHeight="1">
      <c r="D79" s="75"/>
      <c r="H79" s="75" t="s">
        <v>54</v>
      </c>
    </row>
    <row r="80" spans="7:8" ht="12.75" customHeight="1">
      <c r="G80" s="79" t="s">
        <v>58</v>
      </c>
      <c r="H80" s="77"/>
    </row>
    <row r="81" spans="4:8" ht="12.75" customHeight="1">
      <c r="D81" s="111" t="s">
        <v>95</v>
      </c>
      <c r="E81" s="78" t="s">
        <v>59</v>
      </c>
      <c r="F81" s="78" t="s">
        <v>59</v>
      </c>
      <c r="G81" s="79" t="s">
        <v>60</v>
      </c>
      <c r="H81" s="77"/>
    </row>
    <row r="82" spans="4:12" ht="12.75">
      <c r="D82" s="16" t="s">
        <v>91</v>
      </c>
      <c r="G82" s="125" t="s">
        <v>45</v>
      </c>
      <c r="H82" s="125"/>
      <c r="L82" s="105" t="s">
        <v>86</v>
      </c>
    </row>
    <row r="83" spans="4:12" ht="12.75">
      <c r="D83" s="112" t="s">
        <v>96</v>
      </c>
      <c r="G83" s="125"/>
      <c r="H83" s="125"/>
      <c r="L83" t="s">
        <v>87</v>
      </c>
    </row>
    <row r="84" spans="4:12" ht="13.5">
      <c r="D84" s="108">
        <f>G89*COS(48*3.14/180)</f>
        <v>311.29246685273813</v>
      </c>
      <c r="G84" s="109" t="s">
        <v>92</v>
      </c>
      <c r="L84" s="107" t="s">
        <v>90</v>
      </c>
    </row>
    <row r="85" spans="4:8" ht="13.5">
      <c r="D85" s="115" t="s">
        <v>97</v>
      </c>
      <c r="E85" s="116"/>
      <c r="F85" s="117"/>
      <c r="G85" s="118"/>
      <c r="H85" s="117"/>
    </row>
    <row r="86" spans="4:8" ht="13.5">
      <c r="D86" s="113">
        <f>G89-D84</f>
        <v>153.70753314726187</v>
      </c>
      <c r="E86" s="113">
        <f>E89-B84</f>
        <v>0</v>
      </c>
      <c r="F86" s="113">
        <f>F89-C84</f>
        <v>0</v>
      </c>
      <c r="G86" s="115" t="s">
        <v>94</v>
      </c>
      <c r="H86" s="114"/>
    </row>
    <row r="87" spans="7:8" ht="12.75">
      <c r="G87" s="16" t="s">
        <v>88</v>
      </c>
      <c r="H87" s="16"/>
    </row>
    <row r="88" ht="12.75">
      <c r="G88" s="16" t="s">
        <v>89</v>
      </c>
    </row>
    <row r="89" spans="7:8" ht="19.5" customHeight="1">
      <c r="G89" s="106">
        <v>465</v>
      </c>
      <c r="H89" s="110" t="s">
        <v>93</v>
      </c>
    </row>
    <row r="90" spans="1:7" ht="12.75">
      <c r="A90" s="66" t="s">
        <v>81</v>
      </c>
      <c r="G90" s="21" t="s">
        <v>55</v>
      </c>
    </row>
    <row r="91" ht="9.75" customHeight="1">
      <c r="A91" s="66" t="s">
        <v>82</v>
      </c>
    </row>
    <row r="92" ht="18">
      <c r="A92" s="103"/>
    </row>
    <row r="93" ht="12.75">
      <c r="A93" s="102" t="s">
        <v>84</v>
      </c>
    </row>
  </sheetData>
  <mergeCells count="7">
    <mergeCell ref="O5:O13"/>
    <mergeCell ref="A65:H65"/>
    <mergeCell ref="G82:H83"/>
    <mergeCell ref="A66:H66"/>
    <mergeCell ref="L65:O65"/>
    <mergeCell ref="L66:O66"/>
    <mergeCell ref="D78:G78"/>
  </mergeCells>
  <printOptions/>
  <pageMargins left="0" right="0.1968503937007874" top="0.1968503937007874" bottom="0.1968503937007874" header="0" footer="0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</dc:creator>
  <cp:keywords/>
  <dc:description/>
  <cp:lastModifiedBy>коля</cp:lastModifiedBy>
  <cp:lastPrinted>2006-11-18T19:38:06Z</cp:lastPrinted>
  <dcterms:created xsi:type="dcterms:W3CDTF">2004-11-23T21:12:33Z</dcterms:created>
  <dcterms:modified xsi:type="dcterms:W3CDTF">2010-11-25T14:01:33Z</dcterms:modified>
  <cp:category/>
  <cp:version/>
  <cp:contentType/>
  <cp:contentStatus/>
</cp:coreProperties>
</file>