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nuite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<sst xmlns="http://schemas.openxmlformats.org/spreadsheetml/2006/main" count="37" uniqueCount="33">
  <si>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Сумма  </t>
  </si>
  <si>
    <t>Процентная ставка</t>
  </si>
  <si>
    <t>Срок</t>
  </si>
  <si>
    <t>Изменение</t>
  </si>
  <si>
    <t>кредита</t>
  </si>
  <si>
    <t>на этапе</t>
  </si>
  <si>
    <t>лет</t>
  </si>
  <si>
    <t>срока</t>
  </si>
  <si>
    <t>платежа</t>
  </si>
  <si>
    <t>строительства</t>
  </si>
  <si>
    <t>после окончания</t>
  </si>
  <si>
    <t>строит.</t>
  </si>
  <si>
    <t>мес</t>
  </si>
  <si>
    <t>Аннуитетный кредит</t>
  </si>
  <si>
    <t>Погашение равными долями суммы кредита</t>
  </si>
  <si>
    <t>Месяц</t>
  </si>
  <si>
    <t xml:space="preserve">Остаток </t>
  </si>
  <si>
    <t>Ссудная</t>
  </si>
  <si>
    <t>Платеж</t>
  </si>
  <si>
    <t>Сумма</t>
  </si>
  <si>
    <t>Ост. ссуд. задолж-ти</t>
  </si>
  <si>
    <t>Проценты</t>
  </si>
  <si>
    <t>Долг</t>
  </si>
  <si>
    <t>Платёж</t>
  </si>
  <si>
    <t>ссудной</t>
  </si>
  <si>
    <t xml:space="preserve">Проценты </t>
  </si>
  <si>
    <t>задолженность</t>
  </si>
  <si>
    <t>досрочного</t>
  </si>
  <si>
    <t>задолженности</t>
  </si>
  <si>
    <t>погашения</t>
  </si>
  <si>
    <t>Итого</t>
  </si>
  <si>
    <t>Возмещение</t>
  </si>
  <si>
    <t>уменьш суммы выплат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</si>
</sst>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&quot;$&quot;_-;\-* #,##0.00&quot;$&quot;_-;_-* &quot;-&quot;??&quot;$&quot;_-;_-@_-"/>
    <numFmt numFmtId="169" formatCode="_-* #,##0&quot;$&quot;_-;\-* #,##0&quot;$&quot;_-;_-* &quot;-&quot;??&quot;$&quot;_-;_-@_-"/>
    <numFmt numFmtId="170" formatCode="[$-FC19]d\ mmmm\ yyyy\ &quot;г.&quot;"/>
    <numFmt numFmtId="171" formatCode="#,##0.00&quot;р.&quot;"/>
    <numFmt numFmtId="172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47"/>
      <name val="Arial"/>
      <family val="0"/>
    </font>
    <font>
      <sz val="10"/>
      <color indexed="42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8" fontId="7" fillId="33" borderId="11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8" fillId="34" borderId="13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68" fontId="3" fillId="33" borderId="14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4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4" fillId="0" borderId="17" xfId="0" applyNumberFormat="1" applyFont="1" applyFill="1" applyBorder="1" applyAlignment="1">
      <alignment horizontal="center"/>
    </xf>
    <xf numFmtId="168" fontId="3" fillId="0" borderId="18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3" fillId="0" borderId="15" xfId="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/>
    </xf>
    <xf numFmtId="168" fontId="5" fillId="0" borderId="15" xfId="0" applyNumberFormat="1" applyFont="1" applyFill="1" applyBorder="1" applyAlignment="1" applyProtection="1">
      <alignment horizontal="center"/>
      <protection locked="0"/>
    </xf>
    <xf numFmtId="168" fontId="4" fillId="0" borderId="21" xfId="0" applyNumberFormat="1" applyFont="1" applyFill="1" applyBorder="1" applyAlignment="1">
      <alignment horizontal="center"/>
    </xf>
    <xf numFmtId="10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Alignment="1" applyProtection="1">
      <alignment horizontal="center"/>
      <protection locked="0"/>
    </xf>
    <xf numFmtId="10" fontId="5" fillId="0" borderId="15" xfId="0" applyNumberFormat="1" applyFont="1" applyFill="1" applyBorder="1" applyAlignment="1">
      <alignment horizontal="center"/>
    </xf>
    <xf numFmtId="168" fontId="4" fillId="0" borderId="2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168" fontId="4" fillId="0" borderId="15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68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8" fontId="3" fillId="0" borderId="17" xfId="0" applyNumberFormat="1" applyFont="1" applyFill="1" applyBorder="1" applyAlignment="1">
      <alignment/>
    </xf>
    <xf numFmtId="168" fontId="3" fillId="0" borderId="2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8" fontId="3" fillId="0" borderId="21" xfId="0" applyNumberFormat="1" applyFont="1" applyFill="1" applyBorder="1" applyAlignment="1">
      <alignment/>
    </xf>
    <xf numFmtId="168" fontId="3" fillId="0" borderId="27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27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 applyProtection="1">
      <alignment/>
      <protection locked="0"/>
    </xf>
    <xf numFmtId="3" fontId="10" fillId="0" borderId="31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14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3" fontId="9" fillId="36" borderId="31" xfId="0" applyNumberFormat="1" applyFont="1" applyFill="1" applyBorder="1" applyAlignment="1" applyProtection="1">
      <alignment/>
      <protection locked="0"/>
    </xf>
    <xf numFmtId="168" fontId="4" fillId="0" borderId="32" xfId="0" applyNumberFormat="1" applyFont="1" applyFill="1" applyBorder="1" applyAlignment="1">
      <alignment horizontal="center"/>
    </xf>
    <xf numFmtId="168" fontId="4" fillId="0" borderId="33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8" fontId="4" fillId="33" borderId="17" xfId="0" applyNumberFormat="1" applyFont="1" applyFill="1" applyBorder="1" applyAlignment="1">
      <alignment horizontal="center" vertical="center"/>
    </xf>
    <xf numFmtId="168" fontId="4" fillId="33" borderId="18" xfId="0" applyNumberFormat="1" applyFont="1" applyFill="1" applyBorder="1" applyAlignment="1">
      <alignment horizontal="center" vertical="center"/>
    </xf>
    <xf numFmtId="168" fontId="4" fillId="33" borderId="39" xfId="0" applyNumberFormat="1" applyFont="1" applyFill="1" applyBorder="1" applyAlignment="1">
      <alignment horizontal="center" vertical="center"/>
    </xf>
    <xf numFmtId="168" fontId="4" fillId="33" borderId="20" xfId="0" applyNumberFormat="1" applyFont="1" applyFill="1" applyBorder="1" applyAlignment="1">
      <alignment horizontal="center" vertical="center"/>
    </xf>
    <xf numFmtId="168" fontId="4" fillId="33" borderId="0" xfId="0" applyNumberFormat="1" applyFont="1" applyFill="1" applyBorder="1" applyAlignment="1">
      <alignment horizontal="center" vertical="center"/>
    </xf>
    <xf numFmtId="168" fontId="4" fillId="33" borderId="40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171" fontId="4" fillId="33" borderId="27" xfId="0" applyNumberFormat="1" applyFont="1" applyFill="1" applyBorder="1" applyAlignment="1">
      <alignment horizontal="center"/>
    </xf>
    <xf numFmtId="171" fontId="4" fillId="33" borderId="21" xfId="0" applyNumberFormat="1" applyFont="1" applyFill="1" applyBorder="1" applyAlignment="1">
      <alignment horizontal="center"/>
    </xf>
    <xf numFmtId="171" fontId="4" fillId="33" borderId="43" xfId="0" applyNumberFormat="1" applyFont="1" applyFill="1" applyBorder="1" applyAlignment="1">
      <alignment horizontal="center"/>
    </xf>
    <xf numFmtId="171" fontId="4" fillId="33" borderId="17" xfId="0" applyNumberFormat="1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171" fontId="4" fillId="33" borderId="39" xfId="0" applyNumberFormat="1" applyFont="1" applyFill="1" applyBorder="1" applyAlignment="1">
      <alignment/>
    </xf>
    <xf numFmtId="171" fontId="4" fillId="33" borderId="20" xfId="0" applyNumberFormat="1" applyFont="1" applyFill="1" applyBorder="1" applyAlignment="1">
      <alignment/>
    </xf>
    <xf numFmtId="171" fontId="4" fillId="33" borderId="0" xfId="0" applyNumberFormat="1" applyFont="1" applyFill="1" applyAlignment="1">
      <alignment/>
    </xf>
    <xf numFmtId="171" fontId="4" fillId="33" borderId="40" xfId="0" applyNumberFormat="1" applyFont="1" applyFill="1" applyBorder="1" applyAlignment="1">
      <alignment/>
    </xf>
    <xf numFmtId="171" fontId="3" fillId="0" borderId="18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>
      <alignment horizontal="center"/>
    </xf>
    <xf numFmtId="1" fontId="5" fillId="36" borderId="44" xfId="0" applyNumberFormat="1" applyFont="1" applyFill="1" applyBorder="1" applyAlignment="1" applyProtection="1">
      <alignment horizontal="center"/>
      <protection locked="0"/>
    </xf>
    <xf numFmtId="171" fontId="5" fillId="36" borderId="44" xfId="0" applyNumberFormat="1" applyFont="1" applyFill="1" applyBorder="1" applyAlignment="1" applyProtection="1">
      <alignment horizontal="center"/>
      <protection locked="0"/>
    </xf>
    <xf numFmtId="10" fontId="5" fillId="36" borderId="12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 horizontal="center"/>
    </xf>
    <xf numFmtId="3" fontId="9" fillId="36" borderId="28" xfId="0" applyNumberFormat="1" applyFont="1" applyFill="1" applyBorder="1" applyAlignment="1" applyProtection="1">
      <alignment/>
      <protection locked="0"/>
    </xf>
    <xf numFmtId="3" fontId="10" fillId="36" borderId="31" xfId="0" applyNumberFormat="1" applyFont="1" applyFill="1" applyBorder="1" applyAlignment="1" applyProtection="1">
      <alignment/>
      <protection locked="0"/>
    </xf>
    <xf numFmtId="171" fontId="4" fillId="37" borderId="20" xfId="0" applyNumberFormat="1" applyFont="1" applyFill="1" applyBorder="1" applyAlignment="1">
      <alignment/>
    </xf>
    <xf numFmtId="171" fontId="4" fillId="37" borderId="14" xfId="0" applyNumberFormat="1" applyFont="1" applyFill="1" applyBorder="1" applyAlignment="1">
      <alignment/>
    </xf>
    <xf numFmtId="171" fontId="3" fillId="37" borderId="20" xfId="0" applyNumberFormat="1" applyFont="1" applyFill="1" applyBorder="1" applyAlignment="1">
      <alignment/>
    </xf>
    <xf numFmtId="171" fontId="3" fillId="37" borderId="0" xfId="0" applyNumberFormat="1" applyFont="1" applyFill="1" applyAlignment="1">
      <alignment/>
    </xf>
    <xf numFmtId="171" fontId="3" fillId="37" borderId="4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showGridLines="0" tabSelected="1" zoomScalePageLayoutView="0" workbookViewId="0" topLeftCell="A106">
      <selection activeCell="D192" sqref="D192"/>
    </sheetView>
  </sheetViews>
  <sheetFormatPr defaultColWidth="9.00390625" defaultRowHeight="12.75"/>
  <cols>
    <col min="1" max="1" width="16.375" style="75" customWidth="1"/>
    <col min="2" max="2" width="9.75390625" style="49" customWidth="1"/>
    <col min="3" max="3" width="16.875" style="49" customWidth="1"/>
    <col min="4" max="4" width="18.75390625" style="49" customWidth="1"/>
    <col min="5" max="5" width="16.875" style="49" customWidth="1"/>
    <col min="6" max="6" width="11.00390625" style="49" customWidth="1"/>
    <col min="7" max="7" width="3.00390625" style="49" customWidth="1"/>
    <col min="8" max="8" width="5.625" style="49" customWidth="1"/>
    <col min="9" max="9" width="12.625" style="69" customWidth="1"/>
    <col min="10" max="10" width="12.125" style="56" hidden="1" customWidth="1"/>
    <col min="11" max="11" width="16.25390625" style="0" customWidth="1"/>
    <col min="12" max="12" width="9.125" style="0" hidden="1" customWidth="1"/>
    <col min="13" max="13" width="4.00390625" style="0" hidden="1" customWidth="1"/>
    <col min="14" max="14" width="8.00390625" style="0" hidden="1" customWidth="1"/>
    <col min="15" max="15" width="6.25390625" style="0" hidden="1" customWidth="1"/>
    <col min="16" max="16" width="10.25390625" style="0" hidden="1" customWidth="1"/>
    <col min="17" max="18" width="5.75390625" style="0" hidden="1" customWidth="1"/>
    <col min="19" max="19" width="20.625" style="0" hidden="1" customWidth="1"/>
    <col min="20" max="20" width="10.375" style="0" hidden="1" customWidth="1"/>
    <col min="21" max="21" width="8.75390625" style="0" hidden="1" customWidth="1"/>
    <col min="22" max="22" width="8.00390625" style="0" hidden="1" customWidth="1"/>
    <col min="23" max="23" width="9.125" style="0" hidden="1" customWidth="1"/>
    <col min="24" max="24" width="12.375" style="49" customWidth="1"/>
  </cols>
  <sheetData>
    <row r="1" spans="2:22" ht="12.75" customHeight="1">
      <c r="B1" s="12"/>
      <c r="C1" s="13"/>
      <c r="D1" s="13"/>
      <c r="E1" s="13"/>
      <c r="F1" s="13"/>
      <c r="G1" s="14"/>
      <c r="H1" s="14"/>
      <c r="I1" s="57"/>
      <c r="J1" s="5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3.5" customHeight="1" thickBot="1">
      <c r="B2" s="15" t="s">
        <v>0</v>
      </c>
      <c r="C2" s="16"/>
      <c r="D2" s="79" t="s">
        <v>1</v>
      </c>
      <c r="E2" s="80"/>
      <c r="F2" s="17" t="s">
        <v>2</v>
      </c>
      <c r="G2" s="16"/>
      <c r="H2" s="18"/>
      <c r="I2" s="58" t="s">
        <v>3</v>
      </c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3.5" customHeight="1" thickBot="1">
      <c r="B3" s="19" t="s">
        <v>4</v>
      </c>
      <c r="C3" s="111">
        <v>1200000</v>
      </c>
      <c r="D3" s="20" t="s">
        <v>5</v>
      </c>
      <c r="E3" s="21"/>
      <c r="F3" s="20" t="s">
        <v>4</v>
      </c>
      <c r="G3" s="110">
        <v>12</v>
      </c>
      <c r="H3" s="22" t="s">
        <v>6</v>
      </c>
      <c r="I3" s="59" t="s">
        <v>8</v>
      </c>
      <c r="J3" s="53">
        <f>IF(I3="платежа",1,2)</f>
        <v>1</v>
      </c>
      <c r="K3" s="1" t="s">
        <v>8</v>
      </c>
      <c r="L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19"/>
      <c r="C4" s="23"/>
      <c r="D4" s="24" t="s">
        <v>9</v>
      </c>
      <c r="E4" s="25">
        <v>0.135</v>
      </c>
      <c r="F4" s="20"/>
      <c r="G4" s="26"/>
      <c r="H4" s="22"/>
      <c r="I4" s="60"/>
      <c r="J4" s="53"/>
      <c r="K4" s="1" t="s">
        <v>7</v>
      </c>
      <c r="L4" s="1"/>
      <c r="O4" s="1"/>
      <c r="P4" s="1"/>
      <c r="Q4" s="1"/>
      <c r="R4" s="1"/>
      <c r="S4" s="1"/>
      <c r="T4" s="1"/>
      <c r="U4" s="1"/>
      <c r="V4" s="1"/>
    </row>
    <row r="5" spans="2:22" ht="13.5" customHeight="1" thickBot="1">
      <c r="B5" s="19"/>
      <c r="C5" s="23"/>
      <c r="D5" s="20" t="s">
        <v>10</v>
      </c>
      <c r="E5" s="27"/>
      <c r="F5" s="20" t="s">
        <v>2</v>
      </c>
      <c r="G5" s="26"/>
      <c r="H5" s="22"/>
      <c r="I5" s="60"/>
      <c r="J5" s="53"/>
      <c r="K5" s="1"/>
      <c r="L5" s="1"/>
      <c r="M5" s="1"/>
      <c r="N5" s="1"/>
      <c r="O5" s="1"/>
      <c r="P5" s="1"/>
      <c r="Q5" s="1"/>
      <c r="R5" s="1"/>
      <c r="S5" s="1"/>
      <c r="T5" s="1"/>
      <c r="U5" s="1">
        <f>G3*12</f>
        <v>144</v>
      </c>
      <c r="V5" s="1"/>
    </row>
    <row r="6" spans="2:22" ht="13.5" customHeight="1" thickBot="1">
      <c r="B6" s="28"/>
      <c r="C6" s="13"/>
      <c r="D6" s="28" t="s">
        <v>9</v>
      </c>
      <c r="E6" s="112">
        <v>0.135</v>
      </c>
      <c r="F6" s="29" t="s">
        <v>11</v>
      </c>
      <c r="G6" s="30">
        <v>0</v>
      </c>
      <c r="H6" s="31" t="s">
        <v>12</v>
      </c>
      <c r="I6" s="61"/>
      <c r="J6" s="53"/>
      <c r="K6" s="77" t="s">
        <v>32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 customHeight="1">
      <c r="B7" s="32"/>
      <c r="C7" s="81" t="s">
        <v>13</v>
      </c>
      <c r="D7" s="82"/>
      <c r="E7" s="82"/>
      <c r="F7" s="82"/>
      <c r="G7" s="82"/>
      <c r="H7" s="83"/>
      <c r="I7" s="62"/>
      <c r="J7" s="54"/>
      <c r="K7" s="4"/>
      <c r="L7" s="4"/>
      <c r="M7" s="4"/>
      <c r="N7" s="4"/>
      <c r="O7" s="4"/>
      <c r="P7" s="4"/>
      <c r="Q7" s="4"/>
      <c r="R7" s="4"/>
      <c r="S7" s="84" t="s">
        <v>14</v>
      </c>
      <c r="T7" s="85"/>
      <c r="U7" s="85"/>
      <c r="V7" s="86"/>
    </row>
    <row r="8" spans="2:22" ht="12.75" customHeight="1">
      <c r="B8" s="87" t="s">
        <v>15</v>
      </c>
      <c r="C8" s="20" t="s">
        <v>16</v>
      </c>
      <c r="D8" s="33"/>
      <c r="E8" s="34" t="s">
        <v>17</v>
      </c>
      <c r="F8" s="89" t="s">
        <v>18</v>
      </c>
      <c r="G8" s="90"/>
      <c r="H8" s="91"/>
      <c r="I8" s="63" t="s">
        <v>19</v>
      </c>
      <c r="J8" s="53" t="s">
        <v>31</v>
      </c>
      <c r="K8" s="1"/>
      <c r="L8" s="1"/>
      <c r="M8" s="1"/>
      <c r="N8" s="1"/>
      <c r="O8" s="1"/>
      <c r="P8" s="1"/>
      <c r="Q8" s="1"/>
      <c r="R8" s="1"/>
      <c r="S8" s="95" t="s">
        <v>20</v>
      </c>
      <c r="T8" s="95" t="s">
        <v>21</v>
      </c>
      <c r="U8" s="95" t="s">
        <v>22</v>
      </c>
      <c r="V8" s="97" t="s">
        <v>23</v>
      </c>
    </row>
    <row r="9" spans="2:22" ht="12.75" customHeight="1">
      <c r="B9" s="88"/>
      <c r="C9" s="34" t="s">
        <v>24</v>
      </c>
      <c r="D9" s="20" t="s">
        <v>25</v>
      </c>
      <c r="E9" s="33" t="s">
        <v>26</v>
      </c>
      <c r="F9" s="92"/>
      <c r="G9" s="93"/>
      <c r="H9" s="94"/>
      <c r="I9" s="64" t="s">
        <v>27</v>
      </c>
      <c r="J9" s="53"/>
      <c r="K9" s="1"/>
      <c r="L9" s="1"/>
      <c r="M9" s="1"/>
      <c r="N9" s="1"/>
      <c r="O9" s="1"/>
      <c r="P9" s="2">
        <f>VLOOKUP(G6+1,P11:R46,3,TRUE)</f>
        <v>16868.60591613471</v>
      </c>
      <c r="Q9" s="1"/>
      <c r="R9" s="1"/>
      <c r="S9" s="96"/>
      <c r="T9" s="96"/>
      <c r="U9" s="96"/>
      <c r="V9" s="98"/>
    </row>
    <row r="10" spans="2:22" ht="12.75" customHeight="1">
      <c r="B10" s="35">
        <v>0</v>
      </c>
      <c r="C10" s="36" t="s">
        <v>28</v>
      </c>
      <c r="D10" s="51"/>
      <c r="E10" s="52"/>
      <c r="F10" s="99"/>
      <c r="G10" s="100"/>
      <c r="H10" s="101"/>
      <c r="I10" s="65" t="s">
        <v>29</v>
      </c>
      <c r="J10" s="53"/>
      <c r="K10" s="1"/>
      <c r="L10" s="1"/>
      <c r="M10" s="1"/>
      <c r="N10" s="1"/>
      <c r="O10" s="1"/>
      <c r="P10" s="1"/>
      <c r="Q10" s="1"/>
      <c r="R10" s="1"/>
      <c r="S10" s="5">
        <f>C3</f>
        <v>1200000</v>
      </c>
      <c r="T10" s="6">
        <f>SUM(T12:T190)</f>
        <v>922968.7500000001</v>
      </c>
      <c r="U10" s="6">
        <f>SUM(U11:U190)</f>
        <v>1499999.9999999977</v>
      </c>
      <c r="V10" s="7">
        <f>SUM(V12:V190)</f>
        <v>2414635.416666669</v>
      </c>
    </row>
    <row r="11" spans="1:22" ht="12.75" customHeight="1">
      <c r="A11" s="76">
        <v>41631</v>
      </c>
      <c r="B11" s="37">
        <v>1</v>
      </c>
      <c r="C11" s="50">
        <f>C3</f>
        <v>1200000</v>
      </c>
      <c r="D11" s="50">
        <f>C11*N11</f>
        <v>13500.000000000002</v>
      </c>
      <c r="E11" s="50">
        <f>F11-D11</f>
        <v>3368.6059161347093</v>
      </c>
      <c r="F11" s="102">
        <f>C11*(N11/(1-(1+N11)^-(M11-0)))</f>
        <v>16868.60591613471</v>
      </c>
      <c r="G11" s="103"/>
      <c r="H11" s="104"/>
      <c r="I11" s="113"/>
      <c r="J11" s="53"/>
      <c r="K11" s="1"/>
      <c r="L11" s="1"/>
      <c r="M11" s="1">
        <f>G3*12-B10</f>
        <v>144</v>
      </c>
      <c r="N11" s="8">
        <f>E4/12</f>
        <v>0.011250000000000001</v>
      </c>
      <c r="O11" s="8">
        <f>E6/12</f>
        <v>0.011250000000000001</v>
      </c>
      <c r="P11" s="1">
        <f aca="true" t="shared" si="0" ref="P11:P74">B11</f>
        <v>1</v>
      </c>
      <c r="Q11" s="2">
        <f aca="true" t="shared" si="1" ref="Q11:Q43">C11*O11</f>
        <v>13500.000000000002</v>
      </c>
      <c r="R11" s="2">
        <f aca="true" t="shared" si="2" ref="R11:R43">C11*(O11/(1-(1+O11)^-(M11-0)))</f>
        <v>16868.60591613471</v>
      </c>
      <c r="S11" s="9">
        <f>C3</f>
        <v>1200000</v>
      </c>
      <c r="T11" s="10">
        <f aca="true" t="shared" si="3" ref="T11:T74">S10*E$6/12</f>
        <v>13500</v>
      </c>
      <c r="U11" s="10">
        <f aca="true" t="shared" si="4" ref="U11:U74">C$3/U$5</f>
        <v>8333.333333333334</v>
      </c>
      <c r="V11" s="11">
        <f aca="true" t="shared" si="5" ref="V11:V74">SUM(T11:U11)</f>
        <v>21833.333333333336</v>
      </c>
    </row>
    <row r="12" spans="1:22" ht="12.75" customHeight="1">
      <c r="A12" s="76">
        <v>41662</v>
      </c>
      <c r="B12" s="37">
        <f aca="true" t="shared" si="6" ref="B12:B75">B11+1</f>
        <v>2</v>
      </c>
      <c r="C12" s="50">
        <f aca="true" t="shared" si="7" ref="C12:C75">IF(OR(C11&lt;0,C11&lt;F11),0,(IF(I11=0,C11-E11,C11-I11-E11)))</f>
        <v>1196631.3940838652</v>
      </c>
      <c r="D12" s="50">
        <f aca="true" t="shared" si="8" ref="D12:D75">IF(B12&gt;$G$6,C12*O12,C12*N12)</f>
        <v>13462.103183443485</v>
      </c>
      <c r="E12" s="50">
        <f aca="true" t="shared" si="9" ref="E12:E75">IF(C12&lt;=E11,C12,F12-D12)</f>
        <v>3406.5027326912223</v>
      </c>
      <c r="F12" s="105">
        <f aca="true" t="shared" si="10" ref="F12:F22">IF(B12&gt;$G$6,IF(C12&lt;=E11,C12+D12,IF($J$3=1,C12*(O12/(1-(1+O12)^-(M12-0))),$C$3*($O$11/(1-(1+$O$11)^-($M$11-0))))),IF(C12&lt;=E11,C12+D12,IF($J$3=1,C12*(N12/(1-(1+N12)^-(M12-0))),$C$3*($N$11/(1-(1+$N$11)^-($M$11-0))))))</f>
        <v>16868.605916134708</v>
      </c>
      <c r="G12" s="106"/>
      <c r="H12" s="107"/>
      <c r="I12" s="114"/>
      <c r="J12" s="53"/>
      <c r="K12" s="1"/>
      <c r="L12" s="1"/>
      <c r="M12" s="1">
        <f aca="true" t="shared" si="11" ref="M12:M75">M11-1</f>
        <v>143</v>
      </c>
      <c r="N12" s="8">
        <f aca="true" t="shared" si="12" ref="N12:N75">N11</f>
        <v>0.011250000000000001</v>
      </c>
      <c r="O12" s="8">
        <f aca="true" t="shared" si="13" ref="O12:O75">O11</f>
        <v>0.011250000000000001</v>
      </c>
      <c r="P12" s="1">
        <f t="shared" si="0"/>
        <v>2</v>
      </c>
      <c r="Q12" s="2">
        <f t="shared" si="1"/>
        <v>13462.103183443485</v>
      </c>
      <c r="R12" s="2">
        <f t="shared" si="2"/>
        <v>16868.605916134708</v>
      </c>
      <c r="S12" s="9">
        <f aca="true" t="shared" si="14" ref="S12:S75">S11-U11</f>
        <v>1191666.6666666667</v>
      </c>
      <c r="T12" s="10">
        <f t="shared" si="3"/>
        <v>13500</v>
      </c>
      <c r="U12" s="10">
        <f t="shared" si="4"/>
        <v>8333.333333333334</v>
      </c>
      <c r="V12" s="11">
        <f t="shared" si="5"/>
        <v>21833.333333333336</v>
      </c>
    </row>
    <row r="13" spans="1:22" ht="12.75" customHeight="1">
      <c r="A13" s="76">
        <v>41693</v>
      </c>
      <c r="B13" s="37">
        <f t="shared" si="6"/>
        <v>3</v>
      </c>
      <c r="C13" s="50">
        <f t="shared" si="7"/>
        <v>1193224.891351174</v>
      </c>
      <c r="D13" s="50">
        <f t="shared" si="8"/>
        <v>13423.78002770071</v>
      </c>
      <c r="E13" s="50">
        <f t="shared" si="9"/>
        <v>3444.8258884339975</v>
      </c>
      <c r="F13" s="105">
        <f t="shared" si="10"/>
        <v>16868.605916134708</v>
      </c>
      <c r="G13" s="106"/>
      <c r="H13" s="107"/>
      <c r="I13" s="113"/>
      <c r="J13" s="53"/>
      <c r="K13" s="1"/>
      <c r="L13" s="1"/>
      <c r="M13" s="1">
        <f t="shared" si="11"/>
        <v>142</v>
      </c>
      <c r="N13" s="8">
        <f t="shared" si="12"/>
        <v>0.011250000000000001</v>
      </c>
      <c r="O13" s="8">
        <f t="shared" si="13"/>
        <v>0.011250000000000001</v>
      </c>
      <c r="P13" s="1">
        <f t="shared" si="0"/>
        <v>3</v>
      </c>
      <c r="Q13" s="2">
        <f t="shared" si="1"/>
        <v>13423.78002770071</v>
      </c>
      <c r="R13" s="2">
        <f t="shared" si="2"/>
        <v>16868.605916134708</v>
      </c>
      <c r="S13" s="9">
        <f t="shared" si="14"/>
        <v>1183333.3333333335</v>
      </c>
      <c r="T13" s="10">
        <f t="shared" si="3"/>
        <v>13406.250000000002</v>
      </c>
      <c r="U13" s="10">
        <f t="shared" si="4"/>
        <v>8333.333333333334</v>
      </c>
      <c r="V13" s="11">
        <f t="shared" si="5"/>
        <v>21739.583333333336</v>
      </c>
    </row>
    <row r="14" spans="1:22" ht="13.5" customHeight="1" thickBot="1">
      <c r="A14" s="76">
        <v>41721</v>
      </c>
      <c r="B14" s="37">
        <f t="shared" si="6"/>
        <v>4</v>
      </c>
      <c r="C14" s="50">
        <f t="shared" si="7"/>
        <v>1189780.0654627401</v>
      </c>
      <c r="D14" s="50">
        <f t="shared" si="8"/>
        <v>13385.025736455827</v>
      </c>
      <c r="E14" s="50">
        <f t="shared" si="9"/>
        <v>3483.5801796788837</v>
      </c>
      <c r="F14" s="105">
        <f t="shared" si="10"/>
        <v>16868.60591613471</v>
      </c>
      <c r="G14" s="106"/>
      <c r="H14" s="107"/>
      <c r="I14" s="115"/>
      <c r="J14" s="53"/>
      <c r="K14" s="1"/>
      <c r="L14" s="1"/>
      <c r="M14" s="1">
        <f t="shared" si="11"/>
        <v>141</v>
      </c>
      <c r="N14" s="8">
        <f t="shared" si="12"/>
        <v>0.011250000000000001</v>
      </c>
      <c r="O14" s="8">
        <f t="shared" si="13"/>
        <v>0.011250000000000001</v>
      </c>
      <c r="P14" s="1">
        <f t="shared" si="0"/>
        <v>4</v>
      </c>
      <c r="Q14" s="2">
        <f t="shared" si="1"/>
        <v>13385.025736455827</v>
      </c>
      <c r="R14" s="2">
        <f t="shared" si="2"/>
        <v>16868.60591613471</v>
      </c>
      <c r="S14" s="9">
        <f t="shared" si="14"/>
        <v>1175000.0000000002</v>
      </c>
      <c r="T14" s="10">
        <f t="shared" si="3"/>
        <v>13312.500000000002</v>
      </c>
      <c r="U14" s="10">
        <f t="shared" si="4"/>
        <v>8333.333333333334</v>
      </c>
      <c r="V14" s="11">
        <f t="shared" si="5"/>
        <v>21645.833333333336</v>
      </c>
    </row>
    <row r="15" spans="1:22" ht="13.5" customHeight="1" thickBot="1">
      <c r="A15" s="76">
        <v>41752</v>
      </c>
      <c r="B15" s="37">
        <f t="shared" si="6"/>
        <v>5</v>
      </c>
      <c r="C15" s="50">
        <f t="shared" si="7"/>
        <v>1186296.4852830612</v>
      </c>
      <c r="D15" s="50">
        <f t="shared" si="8"/>
        <v>13345.83545943444</v>
      </c>
      <c r="E15" s="50">
        <f t="shared" si="9"/>
        <v>3522.7704567002675</v>
      </c>
      <c r="F15" s="105">
        <f t="shared" si="10"/>
        <v>16868.605916134708</v>
      </c>
      <c r="G15" s="106"/>
      <c r="H15" s="107"/>
      <c r="I15" s="78"/>
      <c r="J15" s="53"/>
      <c r="K15" s="1"/>
      <c r="L15" s="1"/>
      <c r="M15" s="1">
        <f t="shared" si="11"/>
        <v>140</v>
      </c>
      <c r="N15" s="8">
        <f t="shared" si="12"/>
        <v>0.011250000000000001</v>
      </c>
      <c r="O15" s="8">
        <f t="shared" si="13"/>
        <v>0.011250000000000001</v>
      </c>
      <c r="P15" s="1">
        <f t="shared" si="0"/>
        <v>5</v>
      </c>
      <c r="Q15" s="2">
        <f t="shared" si="1"/>
        <v>13345.83545943444</v>
      </c>
      <c r="R15" s="2">
        <f t="shared" si="2"/>
        <v>16868.605916134708</v>
      </c>
      <c r="S15" s="9">
        <f t="shared" si="14"/>
        <v>1166666.666666667</v>
      </c>
      <c r="T15" s="10">
        <f t="shared" si="3"/>
        <v>13218.750000000002</v>
      </c>
      <c r="U15" s="10">
        <f t="shared" si="4"/>
        <v>8333.333333333334</v>
      </c>
      <c r="V15" s="11">
        <f t="shared" si="5"/>
        <v>21552.083333333336</v>
      </c>
    </row>
    <row r="16" spans="1:22" ht="13.5" customHeight="1" thickBot="1">
      <c r="A16" s="76">
        <v>41782</v>
      </c>
      <c r="B16" s="37">
        <f t="shared" si="6"/>
        <v>6</v>
      </c>
      <c r="C16" s="50">
        <f t="shared" si="7"/>
        <v>1182773.7148263608</v>
      </c>
      <c r="D16" s="50">
        <f t="shared" si="8"/>
        <v>13306.204291796561</v>
      </c>
      <c r="E16" s="50">
        <f t="shared" si="9"/>
        <v>3562.4016243381466</v>
      </c>
      <c r="F16" s="105">
        <f t="shared" si="10"/>
        <v>16868.605916134708</v>
      </c>
      <c r="G16" s="106"/>
      <c r="H16" s="107"/>
      <c r="I16" s="116"/>
      <c r="J16" s="53"/>
      <c r="K16" s="1"/>
      <c r="L16" s="1"/>
      <c r="M16" s="1">
        <f t="shared" si="11"/>
        <v>139</v>
      </c>
      <c r="N16" s="8">
        <f t="shared" si="12"/>
        <v>0.011250000000000001</v>
      </c>
      <c r="O16" s="8">
        <f t="shared" si="13"/>
        <v>0.011250000000000001</v>
      </c>
      <c r="P16" s="1">
        <f t="shared" si="0"/>
        <v>6</v>
      </c>
      <c r="Q16" s="2">
        <f t="shared" si="1"/>
        <v>13306.204291796561</v>
      </c>
      <c r="R16" s="2">
        <f t="shared" si="2"/>
        <v>16868.605916134708</v>
      </c>
      <c r="S16" s="9">
        <f t="shared" si="14"/>
        <v>1158333.3333333337</v>
      </c>
      <c r="T16" s="10">
        <f t="shared" si="3"/>
        <v>13125.000000000005</v>
      </c>
      <c r="U16" s="10">
        <f t="shared" si="4"/>
        <v>8333.333333333334</v>
      </c>
      <c r="V16" s="11">
        <f t="shared" si="5"/>
        <v>21458.33333333334</v>
      </c>
    </row>
    <row r="17" spans="1:22" ht="13.5" customHeight="1" thickBot="1">
      <c r="A17" s="76">
        <v>41813</v>
      </c>
      <c r="B17" s="37">
        <f t="shared" si="6"/>
        <v>7</v>
      </c>
      <c r="C17" s="50">
        <f t="shared" si="7"/>
        <v>1179211.3132020226</v>
      </c>
      <c r="D17" s="50">
        <f t="shared" si="8"/>
        <v>13266.127273522756</v>
      </c>
      <c r="E17" s="50">
        <f t="shared" si="9"/>
        <v>3602.478642611948</v>
      </c>
      <c r="F17" s="105">
        <f t="shared" si="10"/>
        <v>16868.605916134704</v>
      </c>
      <c r="G17" s="106"/>
      <c r="H17" s="107"/>
      <c r="I17" s="116"/>
      <c r="J17" s="53"/>
      <c r="K17" s="1"/>
      <c r="L17" s="1"/>
      <c r="M17" s="1">
        <f t="shared" si="11"/>
        <v>138</v>
      </c>
      <c r="N17" s="8">
        <f t="shared" si="12"/>
        <v>0.011250000000000001</v>
      </c>
      <c r="O17" s="8">
        <f t="shared" si="13"/>
        <v>0.011250000000000001</v>
      </c>
      <c r="P17" s="1">
        <f t="shared" si="0"/>
        <v>7</v>
      </c>
      <c r="Q17" s="2">
        <f t="shared" si="1"/>
        <v>13266.127273522756</v>
      </c>
      <c r="R17" s="2">
        <f t="shared" si="2"/>
        <v>16868.605916134704</v>
      </c>
      <c r="S17" s="9">
        <f t="shared" si="14"/>
        <v>1150000.0000000005</v>
      </c>
      <c r="T17" s="10">
        <f t="shared" si="3"/>
        <v>13031.250000000005</v>
      </c>
      <c r="U17" s="10">
        <f t="shared" si="4"/>
        <v>8333.333333333334</v>
      </c>
      <c r="V17" s="11">
        <f t="shared" si="5"/>
        <v>21364.58333333334</v>
      </c>
    </row>
    <row r="18" spans="1:22" ht="13.5" customHeight="1" thickBot="1">
      <c r="A18" s="76">
        <v>41843</v>
      </c>
      <c r="B18" s="37">
        <f t="shared" si="6"/>
        <v>8</v>
      </c>
      <c r="C18" s="50">
        <f>IF(OR(C17&lt;0,C17&lt;F17),0,(IF(I17=0,C17-E17,C17-I17-E17)))</f>
        <v>1175608.8345594106</v>
      </c>
      <c r="D18" s="50">
        <f t="shared" si="8"/>
        <v>13225.599388793371</v>
      </c>
      <c r="E18" s="50">
        <f t="shared" si="9"/>
        <v>3643.006527341333</v>
      </c>
      <c r="F18" s="105">
        <f t="shared" si="10"/>
        <v>16868.605916134704</v>
      </c>
      <c r="G18" s="106"/>
      <c r="H18" s="107"/>
      <c r="I18" s="116"/>
      <c r="J18" s="53"/>
      <c r="K18" s="1"/>
      <c r="L18" s="1"/>
      <c r="M18" s="1">
        <f t="shared" si="11"/>
        <v>137</v>
      </c>
      <c r="N18" s="8">
        <f t="shared" si="12"/>
        <v>0.011250000000000001</v>
      </c>
      <c r="O18" s="8">
        <f t="shared" si="13"/>
        <v>0.011250000000000001</v>
      </c>
      <c r="P18" s="1">
        <f t="shared" si="0"/>
        <v>8</v>
      </c>
      <c r="Q18" s="2">
        <f t="shared" si="1"/>
        <v>13225.599388793371</v>
      </c>
      <c r="R18" s="2">
        <f t="shared" si="2"/>
        <v>16868.605916134704</v>
      </c>
      <c r="S18" s="9">
        <f t="shared" si="14"/>
        <v>1141666.6666666672</v>
      </c>
      <c r="T18" s="10">
        <f t="shared" si="3"/>
        <v>12937.500000000007</v>
      </c>
      <c r="U18" s="10">
        <f t="shared" si="4"/>
        <v>8333.333333333334</v>
      </c>
      <c r="V18" s="11">
        <f t="shared" si="5"/>
        <v>21270.833333333343</v>
      </c>
    </row>
    <row r="19" spans="1:22" ht="13.5" customHeight="1" thickBot="1">
      <c r="A19" s="76">
        <v>41874</v>
      </c>
      <c r="B19" s="37">
        <f t="shared" si="6"/>
        <v>9</v>
      </c>
      <c r="C19" s="50">
        <f t="shared" si="7"/>
        <v>1171965.8280320691</v>
      </c>
      <c r="D19" s="50">
        <f t="shared" si="8"/>
        <v>13184.61556536078</v>
      </c>
      <c r="E19" s="50">
        <f t="shared" si="9"/>
        <v>3683.9903507739236</v>
      </c>
      <c r="F19" s="105">
        <f t="shared" si="10"/>
        <v>16868.605916134704</v>
      </c>
      <c r="G19" s="106"/>
      <c r="H19" s="107"/>
      <c r="I19" s="116"/>
      <c r="J19" s="53"/>
      <c r="K19" s="1"/>
      <c r="L19" s="1"/>
      <c r="M19" s="1">
        <f t="shared" si="11"/>
        <v>136</v>
      </c>
      <c r="N19" s="8">
        <f t="shared" si="12"/>
        <v>0.011250000000000001</v>
      </c>
      <c r="O19" s="8">
        <f t="shared" si="13"/>
        <v>0.011250000000000001</v>
      </c>
      <c r="P19" s="1">
        <f t="shared" si="0"/>
        <v>9</v>
      </c>
      <c r="Q19" s="2">
        <f t="shared" si="1"/>
        <v>13184.61556536078</v>
      </c>
      <c r="R19" s="2">
        <f t="shared" si="2"/>
        <v>16868.605916134704</v>
      </c>
      <c r="S19" s="9">
        <f t="shared" si="14"/>
        <v>1133333.333333334</v>
      </c>
      <c r="T19" s="10">
        <f t="shared" si="3"/>
        <v>12843.750000000007</v>
      </c>
      <c r="U19" s="10">
        <f t="shared" si="4"/>
        <v>8333.333333333334</v>
      </c>
      <c r="V19" s="11">
        <f t="shared" si="5"/>
        <v>21177.083333333343</v>
      </c>
    </row>
    <row r="20" spans="1:22" ht="13.5" customHeight="1" thickBot="1">
      <c r="A20" s="76">
        <v>41905</v>
      </c>
      <c r="B20" s="37">
        <f t="shared" si="6"/>
        <v>10</v>
      </c>
      <c r="C20" s="50">
        <f t="shared" si="7"/>
        <v>1168281.8376812951</v>
      </c>
      <c r="D20" s="50">
        <f t="shared" si="8"/>
        <v>13143.170673914572</v>
      </c>
      <c r="E20" s="50">
        <f t="shared" si="9"/>
        <v>3725.435242220132</v>
      </c>
      <c r="F20" s="105">
        <f t="shared" si="10"/>
        <v>16868.605916134704</v>
      </c>
      <c r="G20" s="106"/>
      <c r="H20" s="107"/>
      <c r="I20" s="116"/>
      <c r="J20" s="53"/>
      <c r="K20" s="1"/>
      <c r="L20" s="1"/>
      <c r="M20" s="1">
        <f t="shared" si="11"/>
        <v>135</v>
      </c>
      <c r="N20" s="8">
        <f t="shared" si="12"/>
        <v>0.011250000000000001</v>
      </c>
      <c r="O20" s="8">
        <f t="shared" si="13"/>
        <v>0.011250000000000001</v>
      </c>
      <c r="P20" s="1">
        <f t="shared" si="0"/>
        <v>10</v>
      </c>
      <c r="Q20" s="2">
        <f t="shared" si="1"/>
        <v>13143.170673914572</v>
      </c>
      <c r="R20" s="2">
        <f t="shared" si="2"/>
        <v>16868.605916134704</v>
      </c>
      <c r="S20" s="9">
        <f t="shared" si="14"/>
        <v>1125000.0000000007</v>
      </c>
      <c r="T20" s="10">
        <f t="shared" si="3"/>
        <v>12750.000000000007</v>
      </c>
      <c r="U20" s="10">
        <f t="shared" si="4"/>
        <v>8333.333333333334</v>
      </c>
      <c r="V20" s="11">
        <f t="shared" si="5"/>
        <v>21083.333333333343</v>
      </c>
    </row>
    <row r="21" spans="1:22" ht="13.5" customHeight="1" thickBot="1">
      <c r="A21" s="76">
        <v>41935</v>
      </c>
      <c r="B21" s="37">
        <f t="shared" si="6"/>
        <v>11</v>
      </c>
      <c r="C21" s="50">
        <f t="shared" si="7"/>
        <v>1164556.402439075</v>
      </c>
      <c r="D21" s="50">
        <f t="shared" si="8"/>
        <v>13101.259527439595</v>
      </c>
      <c r="E21" s="50">
        <f t="shared" si="9"/>
        <v>3767.346388695105</v>
      </c>
      <c r="F21" s="105">
        <f t="shared" si="10"/>
        <v>16868.6059161347</v>
      </c>
      <c r="G21" s="106"/>
      <c r="H21" s="107"/>
      <c r="I21" s="116"/>
      <c r="J21" s="53"/>
      <c r="K21" s="1"/>
      <c r="L21" s="1"/>
      <c r="M21" s="1">
        <f t="shared" si="11"/>
        <v>134</v>
      </c>
      <c r="N21" s="8">
        <f t="shared" si="12"/>
        <v>0.011250000000000001</v>
      </c>
      <c r="O21" s="8">
        <f t="shared" si="13"/>
        <v>0.011250000000000001</v>
      </c>
      <c r="P21" s="1">
        <f t="shared" si="0"/>
        <v>11</v>
      </c>
      <c r="Q21" s="2">
        <f t="shared" si="1"/>
        <v>13101.259527439595</v>
      </c>
      <c r="R21" s="2">
        <f t="shared" si="2"/>
        <v>16868.6059161347</v>
      </c>
      <c r="S21" s="9">
        <f t="shared" si="14"/>
        <v>1116666.6666666674</v>
      </c>
      <c r="T21" s="10">
        <f t="shared" si="3"/>
        <v>12656.25000000001</v>
      </c>
      <c r="U21" s="10">
        <f t="shared" si="4"/>
        <v>8333.333333333334</v>
      </c>
      <c r="V21" s="11">
        <f t="shared" si="5"/>
        <v>20989.583333333343</v>
      </c>
    </row>
    <row r="22" spans="1:22" ht="13.5" customHeight="1" thickBot="1">
      <c r="A22" s="76">
        <v>41966</v>
      </c>
      <c r="B22" s="37">
        <f t="shared" si="6"/>
        <v>12</v>
      </c>
      <c r="C22" s="50">
        <f>IF(OR(C21&lt;0,C21&lt;F21),0,(IF(I21=0,C21-E21,C21-I21-E21)))</f>
        <v>1160789.05605038</v>
      </c>
      <c r="D22" s="50">
        <f t="shared" si="8"/>
        <v>13058.876880566777</v>
      </c>
      <c r="E22" s="50">
        <f t="shared" si="9"/>
        <v>3809.729035567927</v>
      </c>
      <c r="F22" s="105">
        <f t="shared" si="10"/>
        <v>16868.605916134704</v>
      </c>
      <c r="G22" s="106"/>
      <c r="H22" s="107"/>
      <c r="I22" s="116"/>
      <c r="J22" s="53">
        <f>(D11+D12+D14+D13+D15+D16+D17+D18+D19+D20+D21+D22)*13%</f>
        <v>20722.337741095755</v>
      </c>
      <c r="K22" s="1"/>
      <c r="L22" s="1"/>
      <c r="M22" s="1">
        <f t="shared" si="11"/>
        <v>133</v>
      </c>
      <c r="N22" s="8">
        <f t="shared" si="12"/>
        <v>0.011250000000000001</v>
      </c>
      <c r="O22" s="8">
        <f t="shared" si="13"/>
        <v>0.011250000000000001</v>
      </c>
      <c r="P22" s="1">
        <f t="shared" si="0"/>
        <v>12</v>
      </c>
      <c r="Q22" s="2">
        <f t="shared" si="1"/>
        <v>13058.876880566777</v>
      </c>
      <c r="R22" s="2">
        <f t="shared" si="2"/>
        <v>16868.605916134704</v>
      </c>
      <c r="S22" s="9">
        <f t="shared" si="14"/>
        <v>1108333.3333333342</v>
      </c>
      <c r="T22" s="10">
        <f t="shared" si="3"/>
        <v>12562.50000000001</v>
      </c>
      <c r="U22" s="10">
        <f t="shared" si="4"/>
        <v>8333.333333333334</v>
      </c>
      <c r="V22" s="11">
        <f t="shared" si="5"/>
        <v>20895.833333333343</v>
      </c>
    </row>
    <row r="23" spans="1:22" ht="13.5" customHeight="1" thickBot="1">
      <c r="A23" s="76">
        <v>41996</v>
      </c>
      <c r="B23" s="37">
        <f t="shared" si="6"/>
        <v>13</v>
      </c>
      <c r="C23" s="50">
        <f t="shared" si="7"/>
        <v>1156979.327014812</v>
      </c>
      <c r="D23" s="50">
        <f t="shared" si="8"/>
        <v>13016.017428916637</v>
      </c>
      <c r="E23" s="50">
        <f t="shared" si="9"/>
        <v>3852.588487218067</v>
      </c>
      <c r="F23" s="105">
        <f aca="true" t="shared" si="15" ref="F23:F86">IF(B23&gt;$G$6,IF(C23&lt;=E22,C23+D23,IF($J$3=1,C23*(O23/(1-(1+O23)^-(M23-0))),$P$9)),IF(C23&lt;=E22,C23+D23,IF($J$3=1,C23*(N23/(1-(1+N23)^-(M23-0))),$C$3*($N$11/(1-(1+$N$11)^-($M$11-0))))))</f>
        <v>16868.605916134704</v>
      </c>
      <c r="G23" s="106"/>
      <c r="H23" s="107"/>
      <c r="I23" s="78"/>
      <c r="J23" s="53"/>
      <c r="K23" s="1"/>
      <c r="L23" s="1"/>
      <c r="M23" s="1">
        <f t="shared" si="11"/>
        <v>132</v>
      </c>
      <c r="N23" s="8">
        <f t="shared" si="12"/>
        <v>0.011250000000000001</v>
      </c>
      <c r="O23" s="8">
        <f t="shared" si="13"/>
        <v>0.011250000000000001</v>
      </c>
      <c r="P23" s="1">
        <f t="shared" si="0"/>
        <v>13</v>
      </c>
      <c r="Q23" s="2">
        <f t="shared" si="1"/>
        <v>13016.017428916637</v>
      </c>
      <c r="R23" s="2">
        <f t="shared" si="2"/>
        <v>16868.605916134704</v>
      </c>
      <c r="S23" s="9">
        <f t="shared" si="14"/>
        <v>1100000.000000001</v>
      </c>
      <c r="T23" s="10">
        <f t="shared" si="3"/>
        <v>12468.75000000001</v>
      </c>
      <c r="U23" s="10">
        <f t="shared" si="4"/>
        <v>8333.333333333334</v>
      </c>
      <c r="V23" s="11">
        <f t="shared" si="5"/>
        <v>20802.083333333343</v>
      </c>
    </row>
    <row r="24" spans="1:22" ht="13.5" customHeight="1" thickBot="1">
      <c r="A24" s="76">
        <v>42027</v>
      </c>
      <c r="B24" s="37">
        <f t="shared" si="6"/>
        <v>14</v>
      </c>
      <c r="C24" s="50">
        <f t="shared" si="7"/>
        <v>1153126.738527594</v>
      </c>
      <c r="D24" s="50">
        <f t="shared" si="8"/>
        <v>12972.675808435433</v>
      </c>
      <c r="E24" s="50">
        <f t="shared" si="9"/>
        <v>3895.930107699267</v>
      </c>
      <c r="F24" s="105">
        <f t="shared" si="15"/>
        <v>16868.6059161347</v>
      </c>
      <c r="G24" s="106"/>
      <c r="H24" s="107"/>
      <c r="I24" s="116"/>
      <c r="J24" s="53"/>
      <c r="K24" s="1"/>
      <c r="L24" s="1"/>
      <c r="M24" s="1">
        <f t="shared" si="11"/>
        <v>131</v>
      </c>
      <c r="N24" s="8">
        <f t="shared" si="12"/>
        <v>0.011250000000000001</v>
      </c>
      <c r="O24" s="8">
        <f t="shared" si="13"/>
        <v>0.011250000000000001</v>
      </c>
      <c r="P24" s="1">
        <f t="shared" si="0"/>
        <v>14</v>
      </c>
      <c r="Q24" s="2">
        <f t="shared" si="1"/>
        <v>12972.675808435433</v>
      </c>
      <c r="R24" s="2">
        <f t="shared" si="2"/>
        <v>16868.6059161347</v>
      </c>
      <c r="S24" s="9">
        <f t="shared" si="14"/>
        <v>1091666.6666666677</v>
      </c>
      <c r="T24" s="10">
        <f t="shared" si="3"/>
        <v>12375.000000000013</v>
      </c>
      <c r="U24" s="10">
        <f t="shared" si="4"/>
        <v>8333.333333333334</v>
      </c>
      <c r="V24" s="11">
        <f t="shared" si="5"/>
        <v>20708.333333333347</v>
      </c>
    </row>
    <row r="25" spans="1:22" ht="13.5" customHeight="1" thickBot="1">
      <c r="A25" s="76">
        <v>42058</v>
      </c>
      <c r="B25" s="37">
        <f t="shared" si="6"/>
        <v>15</v>
      </c>
      <c r="C25" s="50">
        <f t="shared" si="7"/>
        <v>1149230.8084198947</v>
      </c>
      <c r="D25" s="50">
        <f t="shared" si="8"/>
        <v>12928.846594723816</v>
      </c>
      <c r="E25" s="50">
        <f t="shared" si="9"/>
        <v>3939.759321410884</v>
      </c>
      <c r="F25" s="105">
        <f t="shared" si="15"/>
        <v>16868.6059161347</v>
      </c>
      <c r="G25" s="106"/>
      <c r="H25" s="107"/>
      <c r="I25" s="78"/>
      <c r="J25" s="53"/>
      <c r="K25" s="1"/>
      <c r="L25" s="1"/>
      <c r="M25" s="1">
        <f t="shared" si="11"/>
        <v>130</v>
      </c>
      <c r="N25" s="8">
        <f t="shared" si="12"/>
        <v>0.011250000000000001</v>
      </c>
      <c r="O25" s="8">
        <f t="shared" si="13"/>
        <v>0.011250000000000001</v>
      </c>
      <c r="P25" s="1">
        <f t="shared" si="0"/>
        <v>15</v>
      </c>
      <c r="Q25" s="2">
        <f t="shared" si="1"/>
        <v>12928.846594723816</v>
      </c>
      <c r="R25" s="2">
        <f t="shared" si="2"/>
        <v>16868.6059161347</v>
      </c>
      <c r="S25" s="9">
        <f t="shared" si="14"/>
        <v>1083333.3333333344</v>
      </c>
      <c r="T25" s="10">
        <f t="shared" si="3"/>
        <v>12281.250000000013</v>
      </c>
      <c r="U25" s="10">
        <f t="shared" si="4"/>
        <v>8333.333333333334</v>
      </c>
      <c r="V25" s="11">
        <f t="shared" si="5"/>
        <v>20614.583333333347</v>
      </c>
    </row>
    <row r="26" spans="1:22" ht="13.5" customHeight="1" thickBot="1">
      <c r="A26" s="76">
        <v>42086</v>
      </c>
      <c r="B26" s="37">
        <f t="shared" si="6"/>
        <v>16</v>
      </c>
      <c r="C26" s="50">
        <f t="shared" si="7"/>
        <v>1145291.0490984838</v>
      </c>
      <c r="D26" s="50">
        <f t="shared" si="8"/>
        <v>12884.524302357944</v>
      </c>
      <c r="E26" s="50">
        <f t="shared" si="9"/>
        <v>3984.081613776756</v>
      </c>
      <c r="F26" s="105">
        <f t="shared" si="15"/>
        <v>16868.6059161347</v>
      </c>
      <c r="G26" s="106"/>
      <c r="H26" s="107"/>
      <c r="I26" s="116"/>
      <c r="J26" s="53"/>
      <c r="K26" s="1"/>
      <c r="L26" s="1"/>
      <c r="M26" s="1">
        <f t="shared" si="11"/>
        <v>129</v>
      </c>
      <c r="N26" s="8">
        <f t="shared" si="12"/>
        <v>0.011250000000000001</v>
      </c>
      <c r="O26" s="8">
        <f t="shared" si="13"/>
        <v>0.011250000000000001</v>
      </c>
      <c r="P26" s="1">
        <f t="shared" si="0"/>
        <v>16</v>
      </c>
      <c r="Q26" s="2">
        <f t="shared" si="1"/>
        <v>12884.524302357944</v>
      </c>
      <c r="R26" s="2">
        <f t="shared" si="2"/>
        <v>16868.6059161347</v>
      </c>
      <c r="S26" s="9">
        <f t="shared" si="14"/>
        <v>1075000.0000000012</v>
      </c>
      <c r="T26" s="10">
        <f t="shared" si="3"/>
        <v>12187.500000000013</v>
      </c>
      <c r="U26" s="10">
        <f t="shared" si="4"/>
        <v>8333.333333333334</v>
      </c>
      <c r="V26" s="11">
        <f t="shared" si="5"/>
        <v>20520.833333333347</v>
      </c>
    </row>
    <row r="27" spans="1:22" ht="13.5" customHeight="1" thickBot="1">
      <c r="A27" s="76">
        <v>42117</v>
      </c>
      <c r="B27" s="37">
        <f t="shared" si="6"/>
        <v>17</v>
      </c>
      <c r="C27" s="50">
        <f t="shared" si="7"/>
        <v>1141306.967484707</v>
      </c>
      <c r="D27" s="50">
        <f t="shared" si="8"/>
        <v>12839.703384202956</v>
      </c>
      <c r="E27" s="50">
        <f t="shared" si="9"/>
        <v>4028.902531931748</v>
      </c>
      <c r="F27" s="105">
        <f t="shared" si="15"/>
        <v>16868.605916134704</v>
      </c>
      <c r="G27" s="106"/>
      <c r="H27" s="107"/>
      <c r="I27" s="78"/>
      <c r="J27" s="53"/>
      <c r="K27" s="1"/>
      <c r="L27" s="1"/>
      <c r="M27" s="1">
        <f t="shared" si="11"/>
        <v>128</v>
      </c>
      <c r="N27" s="8">
        <f t="shared" si="12"/>
        <v>0.011250000000000001</v>
      </c>
      <c r="O27" s="8">
        <f t="shared" si="13"/>
        <v>0.011250000000000001</v>
      </c>
      <c r="P27" s="1">
        <f t="shared" si="0"/>
        <v>17</v>
      </c>
      <c r="Q27" s="2">
        <f t="shared" si="1"/>
        <v>12839.703384202956</v>
      </c>
      <c r="R27" s="2">
        <f t="shared" si="2"/>
        <v>16868.605916134704</v>
      </c>
      <c r="S27" s="9">
        <f t="shared" si="14"/>
        <v>1066666.666666668</v>
      </c>
      <c r="T27" s="10">
        <f t="shared" si="3"/>
        <v>12093.750000000015</v>
      </c>
      <c r="U27" s="10">
        <f t="shared" si="4"/>
        <v>8333.333333333334</v>
      </c>
      <c r="V27" s="11">
        <f t="shared" si="5"/>
        <v>20427.08333333335</v>
      </c>
    </row>
    <row r="28" spans="1:22" ht="13.5" customHeight="1" thickBot="1">
      <c r="A28" s="76">
        <v>42147</v>
      </c>
      <c r="B28" s="37">
        <f t="shared" si="6"/>
        <v>18</v>
      </c>
      <c r="C28" s="50">
        <f t="shared" si="7"/>
        <v>1137278.0649527754</v>
      </c>
      <c r="D28" s="50">
        <f t="shared" si="8"/>
        <v>12794.378230718725</v>
      </c>
      <c r="E28" s="50">
        <f t="shared" si="9"/>
        <v>4074.227685415979</v>
      </c>
      <c r="F28" s="105">
        <f t="shared" si="15"/>
        <v>16868.605916134704</v>
      </c>
      <c r="G28" s="106"/>
      <c r="H28" s="107"/>
      <c r="I28" s="78"/>
      <c r="J28" s="53"/>
      <c r="K28" s="1"/>
      <c r="L28" s="1"/>
      <c r="M28" s="1">
        <f t="shared" si="11"/>
        <v>127</v>
      </c>
      <c r="N28" s="8">
        <f t="shared" si="12"/>
        <v>0.011250000000000001</v>
      </c>
      <c r="O28" s="8">
        <f t="shared" si="13"/>
        <v>0.011250000000000001</v>
      </c>
      <c r="P28" s="1">
        <f t="shared" si="0"/>
        <v>18</v>
      </c>
      <c r="Q28" s="2">
        <f t="shared" si="1"/>
        <v>12794.378230718725</v>
      </c>
      <c r="R28" s="2">
        <f t="shared" si="2"/>
        <v>16868.605916134704</v>
      </c>
      <c r="S28" s="9">
        <f t="shared" si="14"/>
        <v>1058333.3333333347</v>
      </c>
      <c r="T28" s="10">
        <f t="shared" si="3"/>
        <v>12000.000000000015</v>
      </c>
      <c r="U28" s="10">
        <f t="shared" si="4"/>
        <v>8333.333333333334</v>
      </c>
      <c r="V28" s="11">
        <f t="shared" si="5"/>
        <v>20333.33333333335</v>
      </c>
    </row>
    <row r="29" spans="1:22" ht="13.5" customHeight="1" thickBot="1">
      <c r="A29" s="76">
        <v>42178</v>
      </c>
      <c r="B29" s="37">
        <f t="shared" si="6"/>
        <v>19</v>
      </c>
      <c r="C29" s="50">
        <f t="shared" si="7"/>
        <v>1133203.8372673595</v>
      </c>
      <c r="D29" s="50">
        <f t="shared" si="8"/>
        <v>12748.543169257795</v>
      </c>
      <c r="E29" s="50">
        <f t="shared" si="9"/>
        <v>4120.062746876909</v>
      </c>
      <c r="F29" s="105">
        <f t="shared" si="15"/>
        <v>16868.605916134704</v>
      </c>
      <c r="G29" s="106"/>
      <c r="H29" s="107"/>
      <c r="I29" s="78"/>
      <c r="J29" s="53"/>
      <c r="K29" s="1"/>
      <c r="L29" s="1"/>
      <c r="M29" s="1">
        <f t="shared" si="11"/>
        <v>126</v>
      </c>
      <c r="N29" s="8">
        <f t="shared" si="12"/>
        <v>0.011250000000000001</v>
      </c>
      <c r="O29" s="8">
        <f t="shared" si="13"/>
        <v>0.011250000000000001</v>
      </c>
      <c r="P29" s="1">
        <f t="shared" si="0"/>
        <v>19</v>
      </c>
      <c r="Q29" s="2">
        <f t="shared" si="1"/>
        <v>12748.543169257795</v>
      </c>
      <c r="R29" s="2">
        <f t="shared" si="2"/>
        <v>16868.605916134704</v>
      </c>
      <c r="S29" s="9">
        <f t="shared" si="14"/>
        <v>1050000.0000000014</v>
      </c>
      <c r="T29" s="10">
        <f t="shared" si="3"/>
        <v>11906.250000000015</v>
      </c>
      <c r="U29" s="10">
        <f t="shared" si="4"/>
        <v>8333.333333333334</v>
      </c>
      <c r="V29" s="11">
        <f t="shared" si="5"/>
        <v>20239.58333333335</v>
      </c>
    </row>
    <row r="30" spans="1:22" ht="13.5" customHeight="1" thickBot="1">
      <c r="A30" s="76">
        <v>42208</v>
      </c>
      <c r="B30" s="37">
        <f t="shared" si="6"/>
        <v>20</v>
      </c>
      <c r="C30" s="50">
        <f t="shared" si="7"/>
        <v>1129083.7745204826</v>
      </c>
      <c r="D30" s="50">
        <f t="shared" si="8"/>
        <v>12702.192463355432</v>
      </c>
      <c r="E30" s="50">
        <f t="shared" si="9"/>
        <v>4166.413452779272</v>
      </c>
      <c r="F30" s="105">
        <f t="shared" si="15"/>
        <v>16868.605916134704</v>
      </c>
      <c r="G30" s="106"/>
      <c r="H30" s="107"/>
      <c r="I30" s="78"/>
      <c r="J30" s="53"/>
      <c r="K30" s="1"/>
      <c r="L30" s="1"/>
      <c r="M30" s="1">
        <f t="shared" si="11"/>
        <v>125</v>
      </c>
      <c r="N30" s="8">
        <f t="shared" si="12"/>
        <v>0.011250000000000001</v>
      </c>
      <c r="O30" s="8">
        <f t="shared" si="13"/>
        <v>0.011250000000000001</v>
      </c>
      <c r="P30" s="1">
        <f t="shared" si="0"/>
        <v>20</v>
      </c>
      <c r="Q30" s="2">
        <f t="shared" si="1"/>
        <v>12702.192463355432</v>
      </c>
      <c r="R30" s="2">
        <f t="shared" si="2"/>
        <v>16868.605916134704</v>
      </c>
      <c r="S30" s="9">
        <f t="shared" si="14"/>
        <v>1041666.666666668</v>
      </c>
      <c r="T30" s="10">
        <f t="shared" si="3"/>
        <v>11812.500000000016</v>
      </c>
      <c r="U30" s="10">
        <f t="shared" si="4"/>
        <v>8333.333333333334</v>
      </c>
      <c r="V30" s="11">
        <f t="shared" si="5"/>
        <v>20145.83333333335</v>
      </c>
    </row>
    <row r="31" spans="1:22" ht="13.5" customHeight="1" thickBot="1">
      <c r="A31" s="76">
        <v>42239</v>
      </c>
      <c r="B31" s="37">
        <f t="shared" si="6"/>
        <v>21</v>
      </c>
      <c r="C31" s="50">
        <f t="shared" si="7"/>
        <v>1124917.3610677035</v>
      </c>
      <c r="D31" s="50">
        <f t="shared" si="8"/>
        <v>12655.320312011665</v>
      </c>
      <c r="E31" s="50">
        <f t="shared" si="9"/>
        <v>4213.285604123039</v>
      </c>
      <c r="F31" s="105">
        <f t="shared" si="15"/>
        <v>16868.605916134704</v>
      </c>
      <c r="G31" s="106"/>
      <c r="H31" s="107"/>
      <c r="I31" s="78"/>
      <c r="J31" s="53"/>
      <c r="K31" s="1"/>
      <c r="L31" s="1"/>
      <c r="M31" s="1">
        <f t="shared" si="11"/>
        <v>124</v>
      </c>
      <c r="N31" s="8">
        <f t="shared" si="12"/>
        <v>0.011250000000000001</v>
      </c>
      <c r="O31" s="8">
        <f t="shared" si="13"/>
        <v>0.011250000000000001</v>
      </c>
      <c r="P31" s="1">
        <f t="shared" si="0"/>
        <v>21</v>
      </c>
      <c r="Q31" s="2">
        <f t="shared" si="1"/>
        <v>12655.320312011665</v>
      </c>
      <c r="R31" s="2">
        <f t="shared" si="2"/>
        <v>16868.605916134704</v>
      </c>
      <c r="S31" s="9">
        <f t="shared" si="14"/>
        <v>1033333.3333333347</v>
      </c>
      <c r="T31" s="10">
        <f t="shared" si="3"/>
        <v>11718.750000000016</v>
      </c>
      <c r="U31" s="10">
        <f t="shared" si="4"/>
        <v>8333.333333333334</v>
      </c>
      <c r="V31" s="11">
        <f t="shared" si="5"/>
        <v>20052.08333333335</v>
      </c>
    </row>
    <row r="32" spans="1:22" ht="13.5" customHeight="1" thickBot="1">
      <c r="A32" s="76">
        <v>42270</v>
      </c>
      <c r="B32" s="37">
        <f t="shared" si="6"/>
        <v>22</v>
      </c>
      <c r="C32" s="50">
        <f t="shared" si="7"/>
        <v>1120704.0754635804</v>
      </c>
      <c r="D32" s="50">
        <f t="shared" si="8"/>
        <v>12607.920848965281</v>
      </c>
      <c r="E32" s="50">
        <f t="shared" si="9"/>
        <v>4260.685067169423</v>
      </c>
      <c r="F32" s="105">
        <f t="shared" si="15"/>
        <v>16868.605916134704</v>
      </c>
      <c r="G32" s="106"/>
      <c r="H32" s="107"/>
      <c r="I32" s="78"/>
      <c r="J32" s="53"/>
      <c r="K32" s="1"/>
      <c r="L32" s="1"/>
      <c r="M32" s="1">
        <f t="shared" si="11"/>
        <v>123</v>
      </c>
      <c r="N32" s="8">
        <f t="shared" si="12"/>
        <v>0.011250000000000001</v>
      </c>
      <c r="O32" s="8">
        <f t="shared" si="13"/>
        <v>0.011250000000000001</v>
      </c>
      <c r="P32" s="1">
        <f t="shared" si="0"/>
        <v>22</v>
      </c>
      <c r="Q32" s="2">
        <f t="shared" si="1"/>
        <v>12607.920848965281</v>
      </c>
      <c r="R32" s="2">
        <f t="shared" si="2"/>
        <v>16868.605916134704</v>
      </c>
      <c r="S32" s="9">
        <f t="shared" si="14"/>
        <v>1025000.0000000013</v>
      </c>
      <c r="T32" s="10">
        <f t="shared" si="3"/>
        <v>11625.000000000015</v>
      </c>
      <c r="U32" s="10">
        <f t="shared" si="4"/>
        <v>8333.333333333334</v>
      </c>
      <c r="V32" s="11">
        <f t="shared" si="5"/>
        <v>19958.33333333335</v>
      </c>
    </row>
    <row r="33" spans="1:22" ht="13.5" customHeight="1" thickBot="1">
      <c r="A33" s="76">
        <v>42300</v>
      </c>
      <c r="B33" s="37">
        <f t="shared" si="6"/>
        <v>23</v>
      </c>
      <c r="C33" s="50">
        <f t="shared" si="7"/>
        <v>1116443.390396411</v>
      </c>
      <c r="D33" s="50">
        <f t="shared" si="8"/>
        <v>12559.988141959626</v>
      </c>
      <c r="E33" s="50">
        <f t="shared" si="9"/>
        <v>4308.617774175082</v>
      </c>
      <c r="F33" s="105">
        <f t="shared" si="15"/>
        <v>16868.605916134708</v>
      </c>
      <c r="G33" s="106"/>
      <c r="H33" s="107"/>
      <c r="I33" s="78"/>
      <c r="J33" s="53"/>
      <c r="K33" s="1"/>
      <c r="L33" s="1"/>
      <c r="M33" s="1">
        <f t="shared" si="11"/>
        <v>122</v>
      </c>
      <c r="N33" s="8">
        <f t="shared" si="12"/>
        <v>0.011250000000000001</v>
      </c>
      <c r="O33" s="8">
        <f t="shared" si="13"/>
        <v>0.011250000000000001</v>
      </c>
      <c r="P33" s="1">
        <f t="shared" si="0"/>
        <v>23</v>
      </c>
      <c r="Q33" s="2">
        <f t="shared" si="1"/>
        <v>12559.988141959626</v>
      </c>
      <c r="R33" s="2">
        <f t="shared" si="2"/>
        <v>16868.605916134708</v>
      </c>
      <c r="S33" s="9">
        <f t="shared" si="14"/>
        <v>1016666.6666666679</v>
      </c>
      <c r="T33" s="10">
        <f t="shared" si="3"/>
        <v>11531.250000000015</v>
      </c>
      <c r="U33" s="10">
        <f t="shared" si="4"/>
        <v>8333.333333333334</v>
      </c>
      <c r="V33" s="11">
        <f t="shared" si="5"/>
        <v>19864.58333333335</v>
      </c>
    </row>
    <row r="34" spans="1:22" ht="13.5" customHeight="1" thickBot="1">
      <c r="A34" s="76">
        <v>42331</v>
      </c>
      <c r="B34" s="37">
        <f t="shared" si="6"/>
        <v>24</v>
      </c>
      <c r="C34" s="50">
        <f t="shared" si="7"/>
        <v>1112134.772622236</v>
      </c>
      <c r="D34" s="50">
        <f t="shared" si="8"/>
        <v>12511.516192000157</v>
      </c>
      <c r="E34" s="50">
        <f t="shared" si="9"/>
        <v>4357.08972413455</v>
      </c>
      <c r="F34" s="105">
        <f t="shared" si="15"/>
        <v>16868.605916134708</v>
      </c>
      <c r="G34" s="106"/>
      <c r="H34" s="107"/>
      <c r="I34" s="116"/>
      <c r="J34" s="53">
        <f>(D23+D24+D26+D25+D27+D28+D29+D30+D31+D32+D33+D34)*13%</f>
        <v>19918.811493997713</v>
      </c>
      <c r="K34" s="1"/>
      <c r="L34" s="1"/>
      <c r="M34" s="1">
        <f t="shared" si="11"/>
        <v>121</v>
      </c>
      <c r="N34" s="8">
        <f t="shared" si="12"/>
        <v>0.011250000000000001</v>
      </c>
      <c r="O34" s="8">
        <f t="shared" si="13"/>
        <v>0.011250000000000001</v>
      </c>
      <c r="P34" s="1">
        <f t="shared" si="0"/>
        <v>24</v>
      </c>
      <c r="Q34" s="2">
        <f t="shared" si="1"/>
        <v>12511.516192000157</v>
      </c>
      <c r="R34" s="2">
        <f t="shared" si="2"/>
        <v>16868.605916134708</v>
      </c>
      <c r="S34" s="9">
        <f t="shared" si="14"/>
        <v>1008333.3333333345</v>
      </c>
      <c r="T34" s="10">
        <f t="shared" si="3"/>
        <v>11437.500000000015</v>
      </c>
      <c r="U34" s="10">
        <f t="shared" si="4"/>
        <v>8333.333333333334</v>
      </c>
      <c r="V34" s="11">
        <f t="shared" si="5"/>
        <v>19770.83333333335</v>
      </c>
    </row>
    <row r="35" spans="1:22" ht="13.5" customHeight="1" thickBot="1">
      <c r="A35" s="76">
        <v>42361</v>
      </c>
      <c r="B35" s="37">
        <f t="shared" si="6"/>
        <v>25</v>
      </c>
      <c r="C35" s="50">
        <f t="shared" si="7"/>
        <v>1107777.6828981014</v>
      </c>
      <c r="D35" s="50">
        <f t="shared" si="8"/>
        <v>12462.498932603643</v>
      </c>
      <c r="E35" s="50">
        <f t="shared" si="9"/>
        <v>4406.1069835310645</v>
      </c>
      <c r="F35" s="105">
        <f t="shared" si="15"/>
        <v>16868.605916134708</v>
      </c>
      <c r="G35" s="106"/>
      <c r="H35" s="107"/>
      <c r="I35" s="78"/>
      <c r="J35" s="53"/>
      <c r="K35" s="1"/>
      <c r="L35" s="1"/>
      <c r="M35" s="1">
        <f t="shared" si="11"/>
        <v>120</v>
      </c>
      <c r="N35" s="8">
        <f t="shared" si="12"/>
        <v>0.011250000000000001</v>
      </c>
      <c r="O35" s="8">
        <f t="shared" si="13"/>
        <v>0.011250000000000001</v>
      </c>
      <c r="P35" s="1">
        <f t="shared" si="0"/>
        <v>25</v>
      </c>
      <c r="Q35" s="2">
        <f t="shared" si="1"/>
        <v>12462.498932603643</v>
      </c>
      <c r="R35" s="2">
        <f t="shared" si="2"/>
        <v>16868.605916134708</v>
      </c>
      <c r="S35" s="9">
        <f t="shared" si="14"/>
        <v>1000000.0000000012</v>
      </c>
      <c r="T35" s="10">
        <f t="shared" si="3"/>
        <v>11343.750000000015</v>
      </c>
      <c r="U35" s="10">
        <f t="shared" si="4"/>
        <v>8333.333333333334</v>
      </c>
      <c r="V35" s="11">
        <f t="shared" si="5"/>
        <v>19677.08333333335</v>
      </c>
    </row>
    <row r="36" spans="1:23" ht="13.5" customHeight="1" thickBot="1">
      <c r="A36" s="76">
        <v>42392</v>
      </c>
      <c r="B36" s="37">
        <f t="shared" si="6"/>
        <v>26</v>
      </c>
      <c r="C36" s="50">
        <f t="shared" si="7"/>
        <v>1103371.5759145704</v>
      </c>
      <c r="D36" s="50">
        <f t="shared" si="8"/>
        <v>12412.930229038919</v>
      </c>
      <c r="E36" s="50">
        <f t="shared" si="9"/>
        <v>4455.675687095789</v>
      </c>
      <c r="F36" s="105">
        <f t="shared" si="15"/>
        <v>16868.605916134708</v>
      </c>
      <c r="G36" s="106"/>
      <c r="H36" s="107"/>
      <c r="I36" s="78"/>
      <c r="J36" s="53"/>
      <c r="L36" s="70"/>
      <c r="M36" s="70">
        <f t="shared" si="11"/>
        <v>119</v>
      </c>
      <c r="N36" s="70">
        <f t="shared" si="12"/>
        <v>0.011250000000000001</v>
      </c>
      <c r="O36" s="70">
        <f t="shared" si="13"/>
        <v>0.011250000000000001</v>
      </c>
      <c r="P36" s="70">
        <f t="shared" si="0"/>
        <v>26</v>
      </c>
      <c r="Q36" s="70">
        <f t="shared" si="1"/>
        <v>12412.930229038919</v>
      </c>
      <c r="R36" s="70">
        <f t="shared" si="2"/>
        <v>16868.605916134708</v>
      </c>
      <c r="S36" s="71">
        <f t="shared" si="14"/>
        <v>991666.6666666678</v>
      </c>
      <c r="T36" s="72">
        <f t="shared" si="3"/>
        <v>11250.000000000015</v>
      </c>
      <c r="U36" s="72">
        <f t="shared" si="4"/>
        <v>8333.333333333334</v>
      </c>
      <c r="V36" s="73">
        <f t="shared" si="5"/>
        <v>19583.33333333335</v>
      </c>
      <c r="W36" s="74"/>
    </row>
    <row r="37" spans="1:22" ht="13.5" customHeight="1" thickBot="1">
      <c r="A37" s="76">
        <v>42423</v>
      </c>
      <c r="B37" s="37">
        <f t="shared" si="6"/>
        <v>27</v>
      </c>
      <c r="C37" s="50">
        <f>IF(OR(C36&lt;0,C36&lt;F36),0,(IF(I36=0,C36-E36,C36-I36-E36)))</f>
        <v>1098915.9002274745</v>
      </c>
      <c r="D37" s="50">
        <f t="shared" si="8"/>
        <v>12362.80387755909</v>
      </c>
      <c r="E37" s="50">
        <f>IF(C37&lt;=E36,C37,F37-D37)</f>
        <v>4505.80203857561</v>
      </c>
      <c r="F37" s="105">
        <f t="shared" si="15"/>
        <v>16868.6059161347</v>
      </c>
      <c r="G37" s="106"/>
      <c r="H37" s="107"/>
      <c r="I37" s="78"/>
      <c r="J37" s="53"/>
      <c r="K37" s="1"/>
      <c r="L37" s="1"/>
      <c r="M37" s="1">
        <f t="shared" si="11"/>
        <v>118</v>
      </c>
      <c r="N37" s="8">
        <f t="shared" si="12"/>
        <v>0.011250000000000001</v>
      </c>
      <c r="O37" s="8">
        <f t="shared" si="13"/>
        <v>0.011250000000000001</v>
      </c>
      <c r="P37" s="1">
        <f t="shared" si="0"/>
        <v>27</v>
      </c>
      <c r="Q37" s="2">
        <f t="shared" si="1"/>
        <v>12362.80387755909</v>
      </c>
      <c r="R37" s="2">
        <f t="shared" si="2"/>
        <v>16868.6059161347</v>
      </c>
      <c r="S37" s="9">
        <f t="shared" si="14"/>
        <v>983333.3333333344</v>
      </c>
      <c r="T37" s="10">
        <f t="shared" si="3"/>
        <v>11156.250000000015</v>
      </c>
      <c r="U37" s="10">
        <f t="shared" si="4"/>
        <v>8333.333333333334</v>
      </c>
      <c r="V37" s="11">
        <f t="shared" si="5"/>
        <v>19489.58333333335</v>
      </c>
    </row>
    <row r="38" spans="1:24" ht="13.5" customHeight="1" thickBot="1">
      <c r="A38" s="76">
        <v>42452</v>
      </c>
      <c r="B38" s="37">
        <f t="shared" si="6"/>
        <v>28</v>
      </c>
      <c r="C38" s="50">
        <f t="shared" si="7"/>
        <v>1094410.098188899</v>
      </c>
      <c r="D38" s="50">
        <f t="shared" si="8"/>
        <v>12312.113604625116</v>
      </c>
      <c r="E38" s="50">
        <f t="shared" si="9"/>
        <v>4556.492311509588</v>
      </c>
      <c r="F38" s="105">
        <f t="shared" si="15"/>
        <v>16868.605916134704</v>
      </c>
      <c r="G38" s="106"/>
      <c r="H38" s="107"/>
      <c r="I38" s="78"/>
      <c r="J38" s="53"/>
      <c r="K38" s="70"/>
      <c r="L38" s="1"/>
      <c r="M38" s="1">
        <f t="shared" si="11"/>
        <v>117</v>
      </c>
      <c r="N38" s="8">
        <f t="shared" si="12"/>
        <v>0.011250000000000001</v>
      </c>
      <c r="O38" s="8">
        <f t="shared" si="13"/>
        <v>0.011250000000000001</v>
      </c>
      <c r="P38" s="1">
        <f t="shared" si="0"/>
        <v>28</v>
      </c>
      <c r="Q38" s="2">
        <f t="shared" si="1"/>
        <v>12312.113604625116</v>
      </c>
      <c r="R38" s="2">
        <f t="shared" si="2"/>
        <v>16868.605916134704</v>
      </c>
      <c r="S38" s="9">
        <f t="shared" si="14"/>
        <v>975000.000000001</v>
      </c>
      <c r="T38" s="10">
        <f t="shared" si="3"/>
        <v>11062.500000000013</v>
      </c>
      <c r="U38" s="10">
        <f t="shared" si="4"/>
        <v>8333.333333333334</v>
      </c>
      <c r="V38" s="11">
        <f t="shared" si="5"/>
        <v>19395.833333333347</v>
      </c>
      <c r="X38" s="69"/>
    </row>
    <row r="39" spans="1:22" ht="13.5" customHeight="1" thickBot="1">
      <c r="A39" s="76">
        <v>42483</v>
      </c>
      <c r="B39" s="37">
        <f t="shared" si="6"/>
        <v>29</v>
      </c>
      <c r="C39" s="50">
        <f>IF(OR(C38&lt;0,C38&lt;F38),0,(IF(I38=0,C38-E38,C38-I38-E38)))</f>
        <v>1089853.6058773894</v>
      </c>
      <c r="D39" s="50">
        <f t="shared" si="8"/>
        <v>12260.853066120633</v>
      </c>
      <c r="E39" s="50">
        <f t="shared" si="9"/>
        <v>4607.752850014071</v>
      </c>
      <c r="F39" s="105">
        <f t="shared" si="15"/>
        <v>16868.605916134704</v>
      </c>
      <c r="G39" s="106"/>
      <c r="H39" s="107"/>
      <c r="I39" s="78"/>
      <c r="J39" s="53"/>
      <c r="K39" s="1"/>
      <c r="L39" s="1"/>
      <c r="M39" s="1">
        <f t="shared" si="11"/>
        <v>116</v>
      </c>
      <c r="N39" s="8">
        <f t="shared" si="12"/>
        <v>0.011250000000000001</v>
      </c>
      <c r="O39" s="8">
        <f t="shared" si="13"/>
        <v>0.011250000000000001</v>
      </c>
      <c r="P39" s="1">
        <f t="shared" si="0"/>
        <v>29</v>
      </c>
      <c r="Q39" s="2">
        <f t="shared" si="1"/>
        <v>12260.853066120633</v>
      </c>
      <c r="R39" s="2">
        <f t="shared" si="2"/>
        <v>16868.605916134704</v>
      </c>
      <c r="S39" s="9">
        <f t="shared" si="14"/>
        <v>966666.6666666677</v>
      </c>
      <c r="T39" s="10">
        <f t="shared" si="3"/>
        <v>10968.750000000013</v>
      </c>
      <c r="U39" s="10">
        <f t="shared" si="4"/>
        <v>8333.333333333334</v>
      </c>
      <c r="V39" s="11">
        <f t="shared" si="5"/>
        <v>19302.083333333347</v>
      </c>
    </row>
    <row r="40" spans="1:23" ht="13.5" customHeight="1" thickBot="1">
      <c r="A40" s="76">
        <v>42513</v>
      </c>
      <c r="B40" s="37">
        <f t="shared" si="6"/>
        <v>30</v>
      </c>
      <c r="C40" s="50">
        <f t="shared" si="7"/>
        <v>1085245.8530273754</v>
      </c>
      <c r="D40" s="50">
        <f t="shared" si="8"/>
        <v>12209.015846557975</v>
      </c>
      <c r="E40" s="50">
        <f t="shared" si="9"/>
        <v>4659.590069576729</v>
      </c>
      <c r="F40" s="105">
        <f t="shared" si="15"/>
        <v>16868.605916134704</v>
      </c>
      <c r="G40" s="106"/>
      <c r="H40" s="107"/>
      <c r="I40" s="78"/>
      <c r="J40" s="53"/>
      <c r="L40" s="70"/>
      <c r="M40" s="70">
        <f>M39-1</f>
        <v>115</v>
      </c>
      <c r="N40" s="70">
        <f>N39</f>
        <v>0.011250000000000001</v>
      </c>
      <c r="O40" s="70">
        <f>O39</f>
        <v>0.011250000000000001</v>
      </c>
      <c r="P40" s="70">
        <f>B40</f>
        <v>30</v>
      </c>
      <c r="Q40" s="70">
        <f>C40*O40</f>
        <v>12209.015846557975</v>
      </c>
      <c r="R40" s="70">
        <f>C40*(O40/(1-(1+O40)^-(M40-0)))</f>
        <v>16868.605916134704</v>
      </c>
      <c r="S40" s="71">
        <f>S39-U39</f>
        <v>958333.3333333343</v>
      </c>
      <c r="T40" s="72">
        <f>S39*E$6/12</f>
        <v>10875.000000000013</v>
      </c>
      <c r="U40" s="72">
        <f>C$3/U$5</f>
        <v>8333.333333333334</v>
      </c>
      <c r="V40" s="73">
        <f>SUM(T40:U40)</f>
        <v>19208.333333333347</v>
      </c>
      <c r="W40" s="74"/>
    </row>
    <row r="41" spans="1:24" ht="13.5" customHeight="1" thickBot="1">
      <c r="A41" s="76">
        <v>42544</v>
      </c>
      <c r="B41" s="37">
        <f t="shared" si="6"/>
        <v>31</v>
      </c>
      <c r="C41" s="50">
        <f t="shared" si="7"/>
        <v>1080586.2629577988</v>
      </c>
      <c r="D41" s="50">
        <f t="shared" si="8"/>
        <v>12156.595458275238</v>
      </c>
      <c r="E41" s="50">
        <f t="shared" si="9"/>
        <v>4712.0104578594655</v>
      </c>
      <c r="F41" s="105">
        <f t="shared" si="15"/>
        <v>16868.605916134704</v>
      </c>
      <c r="G41" s="106"/>
      <c r="H41" s="107"/>
      <c r="I41" s="78"/>
      <c r="J41" s="53"/>
      <c r="K41" s="57"/>
      <c r="L41" s="1"/>
      <c r="M41" s="1">
        <f t="shared" si="11"/>
        <v>114</v>
      </c>
      <c r="N41" s="8">
        <f t="shared" si="12"/>
        <v>0.011250000000000001</v>
      </c>
      <c r="O41" s="8">
        <f t="shared" si="13"/>
        <v>0.011250000000000001</v>
      </c>
      <c r="P41" s="1">
        <f t="shared" si="0"/>
        <v>31</v>
      </c>
      <c r="Q41" s="2">
        <f t="shared" si="1"/>
        <v>12156.595458275238</v>
      </c>
      <c r="R41" s="2">
        <f t="shared" si="2"/>
        <v>16868.605916134704</v>
      </c>
      <c r="S41" s="9">
        <f t="shared" si="14"/>
        <v>950000.0000000009</v>
      </c>
      <c r="T41" s="10">
        <f t="shared" si="3"/>
        <v>10781.250000000013</v>
      </c>
      <c r="U41" s="10">
        <f t="shared" si="4"/>
        <v>8333.333333333334</v>
      </c>
      <c r="V41" s="11">
        <f t="shared" si="5"/>
        <v>19114.583333333347</v>
      </c>
      <c r="X41" s="69"/>
    </row>
    <row r="42" spans="1:22" ht="13.5" customHeight="1" thickBot="1">
      <c r="A42" s="76">
        <v>42574</v>
      </c>
      <c r="B42" s="37">
        <f t="shared" si="6"/>
        <v>32</v>
      </c>
      <c r="C42" s="50">
        <f t="shared" si="7"/>
        <v>1075874.2524999394</v>
      </c>
      <c r="D42" s="50">
        <f t="shared" si="8"/>
        <v>12103.58534062432</v>
      </c>
      <c r="E42" s="50">
        <f t="shared" si="9"/>
        <v>4765.020575510387</v>
      </c>
      <c r="F42" s="105">
        <f t="shared" si="15"/>
        <v>16868.605916134708</v>
      </c>
      <c r="G42" s="106"/>
      <c r="H42" s="107"/>
      <c r="I42" s="78"/>
      <c r="J42" s="53"/>
      <c r="K42" s="50"/>
      <c r="L42" s="1"/>
      <c r="M42" s="1">
        <f t="shared" si="11"/>
        <v>113</v>
      </c>
      <c r="N42" s="8">
        <f t="shared" si="12"/>
        <v>0.011250000000000001</v>
      </c>
      <c r="O42" s="8">
        <f t="shared" si="13"/>
        <v>0.011250000000000001</v>
      </c>
      <c r="P42" s="1">
        <f t="shared" si="0"/>
        <v>32</v>
      </c>
      <c r="Q42" s="2">
        <f t="shared" si="1"/>
        <v>12103.58534062432</v>
      </c>
      <c r="R42" s="2">
        <f t="shared" si="2"/>
        <v>16868.605916134708</v>
      </c>
      <c r="S42" s="9">
        <f t="shared" si="14"/>
        <v>941666.6666666676</v>
      </c>
      <c r="T42" s="10">
        <f t="shared" si="3"/>
        <v>10687.500000000011</v>
      </c>
      <c r="U42" s="10">
        <f t="shared" si="4"/>
        <v>8333.333333333334</v>
      </c>
      <c r="V42" s="11">
        <f t="shared" si="5"/>
        <v>19020.833333333343</v>
      </c>
    </row>
    <row r="43" spans="1:24" ht="13.5" customHeight="1" thickBot="1">
      <c r="A43" s="76">
        <v>42605</v>
      </c>
      <c r="B43" s="37">
        <f t="shared" si="6"/>
        <v>33</v>
      </c>
      <c r="C43" s="50">
        <f t="shared" si="7"/>
        <v>1071109.231924429</v>
      </c>
      <c r="D43" s="50">
        <f t="shared" si="8"/>
        <v>12049.978859149829</v>
      </c>
      <c r="E43" s="50">
        <f t="shared" si="9"/>
        <v>4818.627056984878</v>
      </c>
      <c r="F43" s="105">
        <f t="shared" si="15"/>
        <v>16868.605916134708</v>
      </c>
      <c r="G43" s="106"/>
      <c r="H43" s="107"/>
      <c r="I43" s="78"/>
      <c r="J43" s="53"/>
      <c r="K43" s="57"/>
      <c r="L43" s="70"/>
      <c r="M43" s="70">
        <f t="shared" si="11"/>
        <v>112</v>
      </c>
      <c r="N43" s="70">
        <f t="shared" si="12"/>
        <v>0.011250000000000001</v>
      </c>
      <c r="O43" s="70">
        <f t="shared" si="13"/>
        <v>0.011250000000000001</v>
      </c>
      <c r="P43" s="70">
        <f t="shared" si="0"/>
        <v>33</v>
      </c>
      <c r="Q43" s="70">
        <f t="shared" si="1"/>
        <v>12049.978859149829</v>
      </c>
      <c r="R43" s="70">
        <f t="shared" si="2"/>
        <v>16868.605916134708</v>
      </c>
      <c r="S43" s="71">
        <f t="shared" si="14"/>
        <v>933333.3333333342</v>
      </c>
      <c r="T43" s="72">
        <f t="shared" si="3"/>
        <v>10593.750000000011</v>
      </c>
      <c r="U43" s="72">
        <f t="shared" si="4"/>
        <v>8333.333333333334</v>
      </c>
      <c r="V43" s="73">
        <f t="shared" si="5"/>
        <v>18927.083333333343</v>
      </c>
      <c r="W43" s="74"/>
      <c r="X43" s="69"/>
    </row>
    <row r="44" spans="1:23" ht="13.5" customHeight="1" thickBot="1">
      <c r="A44" s="76">
        <v>42636</v>
      </c>
      <c r="B44" s="37">
        <f t="shared" si="6"/>
        <v>34</v>
      </c>
      <c r="C44" s="50">
        <f t="shared" si="7"/>
        <v>1066290.6048674441</v>
      </c>
      <c r="D44" s="50">
        <f t="shared" si="8"/>
        <v>11995.769304758747</v>
      </c>
      <c r="E44" s="50">
        <f t="shared" si="9"/>
        <v>4872.83661137596</v>
      </c>
      <c r="F44" s="105">
        <f t="shared" si="15"/>
        <v>16868.605916134708</v>
      </c>
      <c r="G44" s="106"/>
      <c r="H44" s="107"/>
      <c r="I44" s="78"/>
      <c r="J44" s="53"/>
      <c r="K44" s="49"/>
      <c r="L44" s="70"/>
      <c r="M44" s="70">
        <f>M43-1</f>
        <v>111</v>
      </c>
      <c r="N44" s="70">
        <f>N43</f>
        <v>0.011250000000000001</v>
      </c>
      <c r="O44" s="70">
        <f>O43</f>
        <v>0.011250000000000001</v>
      </c>
      <c r="P44" s="70">
        <f>B44</f>
        <v>34</v>
      </c>
      <c r="Q44" s="70">
        <f>C44*O44</f>
        <v>11995.769304758747</v>
      </c>
      <c r="R44" s="70">
        <f>C44*(O44/(1-(1+O44)^-(M44-0)))</f>
        <v>16868.605916134708</v>
      </c>
      <c r="S44" s="71">
        <f>S43-U43</f>
        <v>925000.0000000008</v>
      </c>
      <c r="T44" s="72">
        <f>S43*E$6/12</f>
        <v>10500.00000000001</v>
      </c>
      <c r="U44" s="72">
        <f>C$3/U$5</f>
        <v>8333.333333333334</v>
      </c>
      <c r="V44" s="73">
        <f>SUM(T44:U44)</f>
        <v>18833.333333333343</v>
      </c>
      <c r="W44" s="74"/>
    </row>
    <row r="45" spans="1:24" ht="13.5" customHeight="1" thickBot="1">
      <c r="A45" s="76">
        <v>42666</v>
      </c>
      <c r="B45" s="37">
        <f t="shared" si="6"/>
        <v>35</v>
      </c>
      <c r="C45" s="50">
        <f t="shared" si="7"/>
        <v>1061417.7682560682</v>
      </c>
      <c r="D45" s="50">
        <f t="shared" si="8"/>
        <v>11940.94989288077</v>
      </c>
      <c r="E45" s="50">
        <f t="shared" si="9"/>
        <v>4927.656023253938</v>
      </c>
      <c r="F45" s="105">
        <f t="shared" si="15"/>
        <v>16868.605916134708</v>
      </c>
      <c r="G45" s="106"/>
      <c r="H45" s="107"/>
      <c r="I45" s="78"/>
      <c r="J45" s="53"/>
      <c r="K45" s="57"/>
      <c r="L45" s="1"/>
      <c r="M45" s="1">
        <f t="shared" si="11"/>
        <v>110</v>
      </c>
      <c r="N45" s="8">
        <f t="shared" si="12"/>
        <v>0.011250000000000001</v>
      </c>
      <c r="O45" s="8">
        <f t="shared" si="13"/>
        <v>0.011250000000000001</v>
      </c>
      <c r="P45" s="1">
        <f t="shared" si="0"/>
        <v>35</v>
      </c>
      <c r="Q45" s="2">
        <f aca="true" t="shared" si="16" ref="Q45:Q59">C45*O45</f>
        <v>11940.94989288077</v>
      </c>
      <c r="R45" s="2">
        <f aca="true" t="shared" si="17" ref="R45:R59">C45*(O45/(1-(1+O45)^-(M45-0)))</f>
        <v>16868.605916134708</v>
      </c>
      <c r="S45" s="9">
        <f t="shared" si="14"/>
        <v>916666.6666666674</v>
      </c>
      <c r="T45" s="10">
        <f t="shared" si="3"/>
        <v>10406.25000000001</v>
      </c>
      <c r="U45" s="10">
        <f t="shared" si="4"/>
        <v>8333.333333333334</v>
      </c>
      <c r="V45" s="11">
        <f t="shared" si="5"/>
        <v>18739.583333333343</v>
      </c>
      <c r="X45" s="69"/>
    </row>
    <row r="46" spans="1:22" ht="13.5" customHeight="1" thickBot="1">
      <c r="A46" s="76">
        <v>42697</v>
      </c>
      <c r="B46" s="37">
        <f t="shared" si="6"/>
        <v>36</v>
      </c>
      <c r="C46" s="50">
        <f t="shared" si="7"/>
        <v>1056490.1122328143</v>
      </c>
      <c r="D46" s="50">
        <f t="shared" si="8"/>
        <v>11885.513762619163</v>
      </c>
      <c r="E46" s="50">
        <f t="shared" si="9"/>
        <v>4983.092153515545</v>
      </c>
      <c r="F46" s="105">
        <f t="shared" si="15"/>
        <v>16868.605916134708</v>
      </c>
      <c r="G46" s="106"/>
      <c r="H46" s="107"/>
      <c r="I46" s="116"/>
      <c r="J46" s="53">
        <f>(D35+D36+D38+D37+D39+D40+D41+D42+D43+D44+D45+D46)*13%</f>
        <v>18999.839062725754</v>
      </c>
      <c r="K46" s="50"/>
      <c r="L46" s="1"/>
      <c r="M46" s="1">
        <f t="shared" si="11"/>
        <v>109</v>
      </c>
      <c r="N46" s="8">
        <f t="shared" si="12"/>
        <v>0.011250000000000001</v>
      </c>
      <c r="O46" s="8">
        <f t="shared" si="13"/>
        <v>0.011250000000000001</v>
      </c>
      <c r="P46" s="1">
        <f t="shared" si="0"/>
        <v>36</v>
      </c>
      <c r="Q46" s="2">
        <f t="shared" si="16"/>
        <v>11885.513762619163</v>
      </c>
      <c r="R46" s="2">
        <f t="shared" si="17"/>
        <v>16868.605916134708</v>
      </c>
      <c r="S46" s="9">
        <f t="shared" si="14"/>
        <v>908333.3333333341</v>
      </c>
      <c r="T46" s="10">
        <f t="shared" si="3"/>
        <v>10312.50000000001</v>
      </c>
      <c r="U46" s="10">
        <f t="shared" si="4"/>
        <v>8333.333333333334</v>
      </c>
      <c r="V46" s="11">
        <f t="shared" si="5"/>
        <v>18645.833333333343</v>
      </c>
    </row>
    <row r="47" spans="1:22" ht="13.5" customHeight="1" thickBot="1">
      <c r="A47" s="76">
        <v>42727</v>
      </c>
      <c r="B47" s="37">
        <f t="shared" si="6"/>
        <v>37</v>
      </c>
      <c r="C47" s="50">
        <f t="shared" si="7"/>
        <v>1051507.0200792989</v>
      </c>
      <c r="D47" s="50">
        <f t="shared" si="8"/>
        <v>11829.453975892115</v>
      </c>
      <c r="E47" s="50">
        <f t="shared" si="9"/>
        <v>5039.1519402425965</v>
      </c>
      <c r="F47" s="105">
        <f t="shared" si="15"/>
        <v>16868.60591613471</v>
      </c>
      <c r="G47" s="106"/>
      <c r="H47" s="107"/>
      <c r="I47" s="78"/>
      <c r="J47" s="53"/>
      <c r="K47" s="12"/>
      <c r="L47" s="1"/>
      <c r="M47" s="1">
        <f t="shared" si="11"/>
        <v>108</v>
      </c>
      <c r="N47" s="8">
        <f t="shared" si="12"/>
        <v>0.011250000000000001</v>
      </c>
      <c r="O47" s="8">
        <f t="shared" si="13"/>
        <v>0.011250000000000001</v>
      </c>
      <c r="P47" s="1">
        <f t="shared" si="0"/>
        <v>37</v>
      </c>
      <c r="Q47" s="2">
        <f t="shared" si="16"/>
        <v>11829.453975892115</v>
      </c>
      <c r="R47" s="2">
        <f t="shared" si="17"/>
        <v>16868.60591613471</v>
      </c>
      <c r="S47" s="9">
        <f t="shared" si="14"/>
        <v>900000.0000000007</v>
      </c>
      <c r="T47" s="10">
        <f t="shared" si="3"/>
        <v>10218.75000000001</v>
      </c>
      <c r="U47" s="10">
        <f t="shared" si="4"/>
        <v>8333.333333333334</v>
      </c>
      <c r="V47" s="11">
        <f t="shared" si="5"/>
        <v>18552.083333333343</v>
      </c>
    </row>
    <row r="48" spans="1:22" ht="13.5" customHeight="1" thickBot="1">
      <c r="A48" s="76">
        <v>42758</v>
      </c>
      <c r="B48" s="37">
        <f t="shared" si="6"/>
        <v>38</v>
      </c>
      <c r="C48" s="50">
        <f t="shared" si="7"/>
        <v>1046467.8681390563</v>
      </c>
      <c r="D48" s="50">
        <f t="shared" si="8"/>
        <v>11772.763516564384</v>
      </c>
      <c r="E48" s="50">
        <f t="shared" si="9"/>
        <v>5095.842399570327</v>
      </c>
      <c r="F48" s="105">
        <f t="shared" si="15"/>
        <v>16868.60591613471</v>
      </c>
      <c r="G48" s="106"/>
      <c r="H48" s="107"/>
      <c r="I48" s="78"/>
      <c r="J48" s="53"/>
      <c r="K48" s="12"/>
      <c r="L48" s="1"/>
      <c r="M48" s="1">
        <f t="shared" si="11"/>
        <v>107</v>
      </c>
      <c r="N48" s="8">
        <f t="shared" si="12"/>
        <v>0.011250000000000001</v>
      </c>
      <c r="O48" s="8">
        <f t="shared" si="13"/>
        <v>0.011250000000000001</v>
      </c>
      <c r="P48" s="1">
        <f t="shared" si="0"/>
        <v>38</v>
      </c>
      <c r="Q48" s="2">
        <f t="shared" si="16"/>
        <v>11772.763516564384</v>
      </c>
      <c r="R48" s="2">
        <f t="shared" si="17"/>
        <v>16868.60591613471</v>
      </c>
      <c r="S48" s="9">
        <f t="shared" si="14"/>
        <v>891666.6666666673</v>
      </c>
      <c r="T48" s="10">
        <f t="shared" si="3"/>
        <v>10125.00000000001</v>
      </c>
      <c r="U48" s="10">
        <f t="shared" si="4"/>
        <v>8333.333333333334</v>
      </c>
      <c r="V48" s="11">
        <f t="shared" si="5"/>
        <v>18458.333333333343</v>
      </c>
    </row>
    <row r="49" spans="1:24" ht="13.5" customHeight="1" thickBot="1">
      <c r="A49" s="76">
        <v>42789</v>
      </c>
      <c r="B49" s="37">
        <f t="shared" si="6"/>
        <v>39</v>
      </c>
      <c r="C49" s="50">
        <f t="shared" si="7"/>
        <v>1041372.025739486</v>
      </c>
      <c r="D49" s="50">
        <f t="shared" si="8"/>
        <v>11715.43528956922</v>
      </c>
      <c r="E49" s="50">
        <f t="shared" si="9"/>
        <v>5153.170626565492</v>
      </c>
      <c r="F49" s="105">
        <f t="shared" si="15"/>
        <v>16868.60591613471</v>
      </c>
      <c r="G49" s="106"/>
      <c r="H49" s="107"/>
      <c r="I49" s="78"/>
      <c r="J49" s="53"/>
      <c r="K49" s="57"/>
      <c r="L49" s="70"/>
      <c r="M49" s="70">
        <f t="shared" si="11"/>
        <v>106</v>
      </c>
      <c r="N49" s="70">
        <f t="shared" si="12"/>
        <v>0.011250000000000001</v>
      </c>
      <c r="O49" s="70">
        <f t="shared" si="13"/>
        <v>0.011250000000000001</v>
      </c>
      <c r="P49" s="70">
        <f t="shared" si="0"/>
        <v>39</v>
      </c>
      <c r="Q49" s="70">
        <f t="shared" si="16"/>
        <v>11715.43528956922</v>
      </c>
      <c r="R49" s="70">
        <f t="shared" si="17"/>
        <v>16868.60591613471</v>
      </c>
      <c r="S49" s="71">
        <f t="shared" si="14"/>
        <v>883333.333333334</v>
      </c>
      <c r="T49" s="72">
        <f t="shared" si="3"/>
        <v>10031.25000000001</v>
      </c>
      <c r="U49" s="72">
        <f t="shared" si="4"/>
        <v>8333.333333333334</v>
      </c>
      <c r="V49" s="73">
        <f t="shared" si="5"/>
        <v>18364.583333333343</v>
      </c>
      <c r="W49" s="74"/>
      <c r="X49" s="69"/>
    </row>
    <row r="50" spans="1:22" ht="13.5" customHeight="1" thickBot="1">
      <c r="A50" s="76">
        <v>42817</v>
      </c>
      <c r="B50" s="37">
        <f t="shared" si="6"/>
        <v>40</v>
      </c>
      <c r="C50" s="50">
        <f t="shared" si="7"/>
        <v>1036218.8551129205</v>
      </c>
      <c r="D50" s="50">
        <f t="shared" si="8"/>
        <v>11657.462120020356</v>
      </c>
      <c r="E50" s="50">
        <f t="shared" si="9"/>
        <v>5211.143796114351</v>
      </c>
      <c r="F50" s="105">
        <f t="shared" si="15"/>
        <v>16868.605916134708</v>
      </c>
      <c r="G50" s="106"/>
      <c r="H50" s="107"/>
      <c r="I50" s="78"/>
      <c r="J50" s="53"/>
      <c r="K50" s="12"/>
      <c r="L50" s="1"/>
      <c r="M50" s="1">
        <f t="shared" si="11"/>
        <v>105</v>
      </c>
      <c r="N50" s="8">
        <f t="shared" si="12"/>
        <v>0.011250000000000001</v>
      </c>
      <c r="O50" s="8">
        <f t="shared" si="13"/>
        <v>0.011250000000000001</v>
      </c>
      <c r="P50" s="1">
        <f t="shared" si="0"/>
        <v>40</v>
      </c>
      <c r="Q50" s="2">
        <f t="shared" si="16"/>
        <v>11657.462120020356</v>
      </c>
      <c r="R50" s="2">
        <f t="shared" si="17"/>
        <v>16868.605916134708</v>
      </c>
      <c r="S50" s="9">
        <f t="shared" si="14"/>
        <v>875000.0000000006</v>
      </c>
      <c r="T50" s="10">
        <f t="shared" si="3"/>
        <v>9937.500000000007</v>
      </c>
      <c r="U50" s="10">
        <f t="shared" si="4"/>
        <v>8333.333333333334</v>
      </c>
      <c r="V50" s="11">
        <f t="shared" si="5"/>
        <v>18270.833333333343</v>
      </c>
    </row>
    <row r="51" spans="1:22" ht="13.5" customHeight="1" thickBot="1">
      <c r="A51" s="76">
        <v>42848</v>
      </c>
      <c r="B51" s="37">
        <f t="shared" si="6"/>
        <v>41</v>
      </c>
      <c r="C51" s="50">
        <f t="shared" si="7"/>
        <v>1031007.7113168061</v>
      </c>
      <c r="D51" s="50">
        <f t="shared" si="8"/>
        <v>11598.836752314071</v>
      </c>
      <c r="E51" s="50">
        <f t="shared" si="9"/>
        <v>5269.76916382064</v>
      </c>
      <c r="F51" s="105">
        <f t="shared" si="15"/>
        <v>16868.60591613471</v>
      </c>
      <c r="G51" s="106"/>
      <c r="H51" s="107"/>
      <c r="I51" s="78"/>
      <c r="J51" s="53"/>
      <c r="K51" s="12"/>
      <c r="L51" s="1"/>
      <c r="M51" s="1">
        <f t="shared" si="11"/>
        <v>104</v>
      </c>
      <c r="N51" s="8">
        <f t="shared" si="12"/>
        <v>0.011250000000000001</v>
      </c>
      <c r="O51" s="8">
        <f t="shared" si="13"/>
        <v>0.011250000000000001</v>
      </c>
      <c r="P51" s="1">
        <f t="shared" si="0"/>
        <v>41</v>
      </c>
      <c r="Q51" s="2">
        <f t="shared" si="16"/>
        <v>11598.836752314071</v>
      </c>
      <c r="R51" s="2">
        <f t="shared" si="17"/>
        <v>16868.60591613471</v>
      </c>
      <c r="S51" s="9">
        <f t="shared" si="14"/>
        <v>866666.6666666672</v>
      </c>
      <c r="T51" s="10">
        <f t="shared" si="3"/>
        <v>9843.750000000007</v>
      </c>
      <c r="U51" s="10">
        <f t="shared" si="4"/>
        <v>8333.333333333334</v>
      </c>
      <c r="V51" s="11">
        <f t="shared" si="5"/>
        <v>18177.083333333343</v>
      </c>
    </row>
    <row r="52" spans="1:22" ht="13.5" customHeight="1" thickBot="1">
      <c r="A52" s="76">
        <v>42878</v>
      </c>
      <c r="B52" s="37">
        <f t="shared" si="6"/>
        <v>42</v>
      </c>
      <c r="C52" s="50">
        <f t="shared" si="7"/>
        <v>1025737.9421529855</v>
      </c>
      <c r="D52" s="50">
        <f t="shared" si="8"/>
        <v>11539.551849221089</v>
      </c>
      <c r="E52" s="50">
        <f t="shared" si="9"/>
        <v>5329.054066913626</v>
      </c>
      <c r="F52" s="105">
        <f t="shared" si="15"/>
        <v>16868.605916134715</v>
      </c>
      <c r="G52" s="106"/>
      <c r="H52" s="107"/>
      <c r="I52" s="78"/>
      <c r="J52" s="53"/>
      <c r="K52" s="12"/>
      <c r="L52" s="1"/>
      <c r="M52" s="1">
        <f t="shared" si="11"/>
        <v>103</v>
      </c>
      <c r="N52" s="8">
        <f t="shared" si="12"/>
        <v>0.011250000000000001</v>
      </c>
      <c r="O52" s="8">
        <f t="shared" si="13"/>
        <v>0.011250000000000001</v>
      </c>
      <c r="P52" s="1">
        <f t="shared" si="0"/>
        <v>42</v>
      </c>
      <c r="Q52" s="2">
        <f t="shared" si="16"/>
        <v>11539.551849221089</v>
      </c>
      <c r="R52" s="2">
        <f t="shared" si="17"/>
        <v>16868.605916134715</v>
      </c>
      <c r="S52" s="9">
        <f t="shared" si="14"/>
        <v>858333.3333333338</v>
      </c>
      <c r="T52" s="10">
        <f t="shared" si="3"/>
        <v>9750.000000000007</v>
      </c>
      <c r="U52" s="10">
        <f t="shared" si="4"/>
        <v>8333.333333333334</v>
      </c>
      <c r="V52" s="11">
        <f t="shared" si="5"/>
        <v>18083.333333333343</v>
      </c>
    </row>
    <row r="53" spans="1:22" ht="13.5" customHeight="1" thickBot="1">
      <c r="A53" s="76">
        <v>42909</v>
      </c>
      <c r="B53" s="37">
        <f t="shared" si="6"/>
        <v>43</v>
      </c>
      <c r="C53" s="50">
        <f t="shared" si="7"/>
        <v>1020408.8880860718</v>
      </c>
      <c r="D53" s="50">
        <f t="shared" si="8"/>
        <v>11479.599990968309</v>
      </c>
      <c r="E53" s="50">
        <f t="shared" si="9"/>
        <v>5389.005925166399</v>
      </c>
      <c r="F53" s="105">
        <f t="shared" si="15"/>
        <v>16868.605916134708</v>
      </c>
      <c r="G53" s="106"/>
      <c r="H53" s="107"/>
      <c r="I53" s="78"/>
      <c r="J53" s="53"/>
      <c r="K53" s="12"/>
      <c r="L53" s="1"/>
      <c r="M53" s="1">
        <f t="shared" si="11"/>
        <v>102</v>
      </c>
      <c r="N53" s="8">
        <f t="shared" si="12"/>
        <v>0.011250000000000001</v>
      </c>
      <c r="O53" s="8">
        <f t="shared" si="13"/>
        <v>0.011250000000000001</v>
      </c>
      <c r="P53" s="1">
        <f t="shared" si="0"/>
        <v>43</v>
      </c>
      <c r="Q53" s="2">
        <f t="shared" si="16"/>
        <v>11479.599990968309</v>
      </c>
      <c r="R53" s="2">
        <f t="shared" si="17"/>
        <v>16868.605916134708</v>
      </c>
      <c r="S53" s="9">
        <f t="shared" si="14"/>
        <v>850000.0000000005</v>
      </c>
      <c r="T53" s="10">
        <f t="shared" si="3"/>
        <v>9656.250000000005</v>
      </c>
      <c r="U53" s="10">
        <f t="shared" si="4"/>
        <v>8333.333333333334</v>
      </c>
      <c r="V53" s="11">
        <f t="shared" si="5"/>
        <v>17989.58333333334</v>
      </c>
    </row>
    <row r="54" spans="1:22" ht="13.5" customHeight="1" thickBot="1">
      <c r="A54" s="76">
        <v>42939</v>
      </c>
      <c r="B54" s="37">
        <f t="shared" si="6"/>
        <v>44</v>
      </c>
      <c r="C54" s="50">
        <f t="shared" si="7"/>
        <v>1015019.8821609054</v>
      </c>
      <c r="D54" s="50">
        <f t="shared" si="8"/>
        <v>11418.973674310188</v>
      </c>
      <c r="E54" s="50">
        <f t="shared" si="9"/>
        <v>5449.63224182452</v>
      </c>
      <c r="F54" s="105">
        <f t="shared" si="15"/>
        <v>16868.605916134708</v>
      </c>
      <c r="G54" s="106"/>
      <c r="H54" s="107"/>
      <c r="I54" s="78"/>
      <c r="J54" s="53"/>
      <c r="K54" s="12"/>
      <c r="L54" s="1"/>
      <c r="M54" s="1">
        <f t="shared" si="11"/>
        <v>101</v>
      </c>
      <c r="N54" s="8">
        <f t="shared" si="12"/>
        <v>0.011250000000000001</v>
      </c>
      <c r="O54" s="8">
        <f t="shared" si="13"/>
        <v>0.011250000000000001</v>
      </c>
      <c r="P54" s="1">
        <f t="shared" si="0"/>
        <v>44</v>
      </c>
      <c r="Q54" s="2">
        <f t="shared" si="16"/>
        <v>11418.973674310188</v>
      </c>
      <c r="R54" s="2">
        <f t="shared" si="17"/>
        <v>16868.605916134708</v>
      </c>
      <c r="S54" s="9">
        <f t="shared" si="14"/>
        <v>841666.6666666671</v>
      </c>
      <c r="T54" s="10">
        <f t="shared" si="3"/>
        <v>9562.500000000005</v>
      </c>
      <c r="U54" s="10">
        <f t="shared" si="4"/>
        <v>8333.333333333334</v>
      </c>
      <c r="V54" s="11">
        <f t="shared" si="5"/>
        <v>17895.83333333334</v>
      </c>
    </row>
    <row r="55" spans="1:22" ht="13.5" customHeight="1" thickBot="1">
      <c r="A55" s="76">
        <v>42970</v>
      </c>
      <c r="B55" s="37">
        <f t="shared" si="6"/>
        <v>45</v>
      </c>
      <c r="C55" s="50">
        <f t="shared" si="7"/>
        <v>1009570.2499190809</v>
      </c>
      <c r="D55" s="50">
        <f t="shared" si="8"/>
        <v>11357.66531158966</v>
      </c>
      <c r="E55" s="50">
        <f t="shared" si="9"/>
        <v>5510.9406045450505</v>
      </c>
      <c r="F55" s="105">
        <f t="shared" si="15"/>
        <v>16868.60591613471</v>
      </c>
      <c r="G55" s="106"/>
      <c r="H55" s="107"/>
      <c r="I55" s="78"/>
      <c r="J55" s="53"/>
      <c r="K55" s="12"/>
      <c r="L55" s="1"/>
      <c r="M55" s="1">
        <f t="shared" si="11"/>
        <v>100</v>
      </c>
      <c r="N55" s="8">
        <f t="shared" si="12"/>
        <v>0.011250000000000001</v>
      </c>
      <c r="O55" s="8">
        <f t="shared" si="13"/>
        <v>0.011250000000000001</v>
      </c>
      <c r="P55" s="1">
        <f t="shared" si="0"/>
        <v>45</v>
      </c>
      <c r="Q55" s="2">
        <f t="shared" si="16"/>
        <v>11357.66531158966</v>
      </c>
      <c r="R55" s="2">
        <f t="shared" si="17"/>
        <v>16868.60591613471</v>
      </c>
      <c r="S55" s="9">
        <f t="shared" si="14"/>
        <v>833333.3333333337</v>
      </c>
      <c r="T55" s="10">
        <f t="shared" si="3"/>
        <v>9468.750000000005</v>
      </c>
      <c r="U55" s="10">
        <f t="shared" si="4"/>
        <v>8333.333333333334</v>
      </c>
      <c r="V55" s="11">
        <f t="shared" si="5"/>
        <v>17802.08333333334</v>
      </c>
    </row>
    <row r="56" spans="1:22" ht="13.5" customHeight="1" thickBot="1">
      <c r="A56" s="76">
        <v>43001</v>
      </c>
      <c r="B56" s="37">
        <f t="shared" si="6"/>
        <v>46</v>
      </c>
      <c r="C56" s="50">
        <f t="shared" si="7"/>
        <v>1004059.3093145358</v>
      </c>
      <c r="D56" s="50">
        <f t="shared" si="8"/>
        <v>11295.667229788529</v>
      </c>
      <c r="E56" s="50">
        <f t="shared" si="9"/>
        <v>5572.938686346179</v>
      </c>
      <c r="F56" s="105">
        <f t="shared" si="15"/>
        <v>16868.605916134708</v>
      </c>
      <c r="G56" s="106"/>
      <c r="H56" s="107"/>
      <c r="I56" s="78"/>
      <c r="J56" s="53"/>
      <c r="K56" s="57"/>
      <c r="L56" s="1"/>
      <c r="M56" s="1">
        <f t="shared" si="11"/>
        <v>99</v>
      </c>
      <c r="N56" s="8">
        <f t="shared" si="12"/>
        <v>0.011250000000000001</v>
      </c>
      <c r="O56" s="8">
        <f t="shared" si="13"/>
        <v>0.011250000000000001</v>
      </c>
      <c r="P56" s="1">
        <f t="shared" si="0"/>
        <v>46</v>
      </c>
      <c r="Q56" s="2">
        <f t="shared" si="16"/>
        <v>11295.667229788529</v>
      </c>
      <c r="R56" s="2">
        <f t="shared" si="17"/>
        <v>16868.605916134708</v>
      </c>
      <c r="S56" s="9">
        <f t="shared" si="14"/>
        <v>825000.0000000003</v>
      </c>
      <c r="T56" s="10">
        <f t="shared" si="3"/>
        <v>9375.000000000005</v>
      </c>
      <c r="U56" s="10">
        <f t="shared" si="4"/>
        <v>8333.333333333334</v>
      </c>
      <c r="V56" s="11">
        <f t="shared" si="5"/>
        <v>17708.33333333334</v>
      </c>
    </row>
    <row r="57" spans="1:22" ht="13.5" customHeight="1" thickBot="1">
      <c r="A57" s="76">
        <v>43031</v>
      </c>
      <c r="B57" s="37">
        <f t="shared" si="6"/>
        <v>47</v>
      </c>
      <c r="C57" s="50">
        <f t="shared" si="7"/>
        <v>998486.3706281896</v>
      </c>
      <c r="D57" s="50">
        <f t="shared" si="8"/>
        <v>11232.971669567134</v>
      </c>
      <c r="E57" s="50">
        <f t="shared" si="9"/>
        <v>5635.634246567573</v>
      </c>
      <c r="F57" s="105">
        <f t="shared" si="15"/>
        <v>16868.605916134708</v>
      </c>
      <c r="G57" s="106"/>
      <c r="H57" s="107"/>
      <c r="I57" s="78"/>
      <c r="J57" s="53"/>
      <c r="K57" s="50"/>
      <c r="L57" s="1"/>
      <c r="M57" s="1">
        <f t="shared" si="11"/>
        <v>98</v>
      </c>
      <c r="N57" s="8">
        <f t="shared" si="12"/>
        <v>0.011250000000000001</v>
      </c>
      <c r="O57" s="8">
        <f t="shared" si="13"/>
        <v>0.011250000000000001</v>
      </c>
      <c r="P57" s="1">
        <f t="shared" si="0"/>
        <v>47</v>
      </c>
      <c r="Q57" s="2">
        <f t="shared" si="16"/>
        <v>11232.971669567134</v>
      </c>
      <c r="R57" s="2">
        <f t="shared" si="17"/>
        <v>16868.605916134708</v>
      </c>
      <c r="S57" s="9">
        <f t="shared" si="14"/>
        <v>816666.666666667</v>
      </c>
      <c r="T57" s="10">
        <f t="shared" si="3"/>
        <v>9281.250000000005</v>
      </c>
      <c r="U57" s="10">
        <f t="shared" si="4"/>
        <v>8333.333333333334</v>
      </c>
      <c r="V57" s="11">
        <f t="shared" si="5"/>
        <v>17614.58333333334</v>
      </c>
    </row>
    <row r="58" spans="1:22" ht="13.5" customHeight="1" thickBot="1">
      <c r="A58" s="76">
        <v>43062</v>
      </c>
      <c r="B58" s="37">
        <f t="shared" si="6"/>
        <v>48</v>
      </c>
      <c r="C58" s="50">
        <f t="shared" si="7"/>
        <v>992850.736381622</v>
      </c>
      <c r="D58" s="50">
        <f t="shared" si="8"/>
        <v>11169.57078429325</v>
      </c>
      <c r="E58" s="50">
        <f t="shared" si="9"/>
        <v>5699.035131841458</v>
      </c>
      <c r="F58" s="105">
        <f t="shared" si="15"/>
        <v>16868.605916134708</v>
      </c>
      <c r="G58" s="106"/>
      <c r="H58" s="107"/>
      <c r="I58" s="116"/>
      <c r="J58" s="53">
        <f>(D47+D48+D50+D49+D51+D52+D53+D54+D55+D56+D57+D58)*13%</f>
        <v>17948.833781332778</v>
      </c>
      <c r="K58" s="1"/>
      <c r="L58" s="1"/>
      <c r="M58" s="1">
        <f t="shared" si="11"/>
        <v>97</v>
      </c>
      <c r="N58" s="8">
        <f t="shared" si="12"/>
        <v>0.011250000000000001</v>
      </c>
      <c r="O58" s="8">
        <f t="shared" si="13"/>
        <v>0.011250000000000001</v>
      </c>
      <c r="P58" s="1">
        <f t="shared" si="0"/>
        <v>48</v>
      </c>
      <c r="Q58" s="2">
        <f t="shared" si="16"/>
        <v>11169.57078429325</v>
      </c>
      <c r="R58" s="2">
        <f t="shared" si="17"/>
        <v>16868.605916134708</v>
      </c>
      <c r="S58" s="9">
        <f t="shared" si="14"/>
        <v>808333.3333333336</v>
      </c>
      <c r="T58" s="10">
        <f t="shared" si="3"/>
        <v>9187.500000000004</v>
      </c>
      <c r="U58" s="10">
        <f t="shared" si="4"/>
        <v>8333.333333333334</v>
      </c>
      <c r="V58" s="11">
        <f t="shared" si="5"/>
        <v>17520.833333333336</v>
      </c>
    </row>
    <row r="59" spans="1:22" ht="13.5" customHeight="1" thickBot="1">
      <c r="A59" s="76">
        <v>43092</v>
      </c>
      <c r="B59" s="37">
        <f t="shared" si="6"/>
        <v>49</v>
      </c>
      <c r="C59" s="50">
        <f t="shared" si="7"/>
        <v>987151.7012497806</v>
      </c>
      <c r="D59" s="50">
        <f t="shared" si="8"/>
        <v>11105.456639060034</v>
      </c>
      <c r="E59" s="50">
        <f t="shared" si="9"/>
        <v>5763.149277074677</v>
      </c>
      <c r="F59" s="105">
        <f t="shared" si="15"/>
        <v>16868.60591613471</v>
      </c>
      <c r="G59" s="106"/>
      <c r="H59" s="107"/>
      <c r="I59" s="78"/>
      <c r="J59" s="53"/>
      <c r="K59" s="1"/>
      <c r="L59" s="1"/>
      <c r="M59" s="1">
        <f t="shared" si="11"/>
        <v>96</v>
      </c>
      <c r="N59" s="8">
        <f t="shared" si="12"/>
        <v>0.011250000000000001</v>
      </c>
      <c r="O59" s="8">
        <f t="shared" si="13"/>
        <v>0.011250000000000001</v>
      </c>
      <c r="P59" s="1">
        <f t="shared" si="0"/>
        <v>49</v>
      </c>
      <c r="Q59" s="2">
        <f t="shared" si="16"/>
        <v>11105.456639060034</v>
      </c>
      <c r="R59" s="2">
        <f t="shared" si="17"/>
        <v>16868.60591613471</v>
      </c>
      <c r="S59" s="9">
        <f t="shared" si="14"/>
        <v>800000.0000000002</v>
      </c>
      <c r="T59" s="10">
        <f t="shared" si="3"/>
        <v>9093.750000000004</v>
      </c>
      <c r="U59" s="10">
        <f t="shared" si="4"/>
        <v>8333.333333333334</v>
      </c>
      <c r="V59" s="11">
        <f t="shared" si="5"/>
        <v>17427.083333333336</v>
      </c>
    </row>
    <row r="60" spans="1:22" ht="13.5" customHeight="1" thickBot="1">
      <c r="A60" s="76">
        <v>43123</v>
      </c>
      <c r="B60" s="37">
        <f t="shared" si="6"/>
        <v>50</v>
      </c>
      <c r="C60" s="50">
        <f t="shared" si="7"/>
        <v>981388.5519727059</v>
      </c>
      <c r="D60" s="50">
        <f t="shared" si="8"/>
        <v>11040.621209692943</v>
      </c>
      <c r="E60" s="50">
        <f t="shared" si="9"/>
        <v>5827.9847064417645</v>
      </c>
      <c r="F60" s="105">
        <f t="shared" si="15"/>
        <v>16868.605916134708</v>
      </c>
      <c r="G60" s="106"/>
      <c r="H60" s="107"/>
      <c r="I60" s="78"/>
      <c r="J60" s="53"/>
      <c r="K60" s="1"/>
      <c r="L60" s="1"/>
      <c r="M60" s="1">
        <f t="shared" si="11"/>
        <v>95</v>
      </c>
      <c r="N60" s="8">
        <f t="shared" si="12"/>
        <v>0.011250000000000001</v>
      </c>
      <c r="O60" s="8">
        <f t="shared" si="13"/>
        <v>0.011250000000000001</v>
      </c>
      <c r="P60" s="1">
        <f t="shared" si="0"/>
        <v>50</v>
      </c>
      <c r="Q60" s="1"/>
      <c r="R60" s="1"/>
      <c r="S60" s="9">
        <f t="shared" si="14"/>
        <v>791666.6666666669</v>
      </c>
      <c r="T60" s="10">
        <f t="shared" si="3"/>
        <v>9000.000000000004</v>
      </c>
      <c r="U60" s="10">
        <f t="shared" si="4"/>
        <v>8333.333333333334</v>
      </c>
      <c r="V60" s="11">
        <f t="shared" si="5"/>
        <v>17333.333333333336</v>
      </c>
    </row>
    <row r="61" spans="1:22" ht="13.5" customHeight="1" thickBot="1">
      <c r="A61" s="76">
        <v>43154</v>
      </c>
      <c r="B61" s="37">
        <f t="shared" si="6"/>
        <v>51</v>
      </c>
      <c r="C61" s="50">
        <f t="shared" si="7"/>
        <v>975560.5672662641</v>
      </c>
      <c r="D61" s="50">
        <f t="shared" si="8"/>
        <v>10975.056381745473</v>
      </c>
      <c r="E61" s="50">
        <f t="shared" si="9"/>
        <v>5893.549534389231</v>
      </c>
      <c r="F61" s="105">
        <f t="shared" si="15"/>
        <v>16868.605916134704</v>
      </c>
      <c r="G61" s="106"/>
      <c r="H61" s="107"/>
      <c r="I61" s="78"/>
      <c r="J61" s="53"/>
      <c r="K61" s="1"/>
      <c r="L61" s="1"/>
      <c r="M61" s="1">
        <f t="shared" si="11"/>
        <v>94</v>
      </c>
      <c r="N61" s="8">
        <f t="shared" si="12"/>
        <v>0.011250000000000001</v>
      </c>
      <c r="O61" s="8">
        <f t="shared" si="13"/>
        <v>0.011250000000000001</v>
      </c>
      <c r="P61" s="1">
        <f t="shared" si="0"/>
        <v>51</v>
      </c>
      <c r="Q61" s="1"/>
      <c r="R61" s="1"/>
      <c r="S61" s="9">
        <f t="shared" si="14"/>
        <v>783333.3333333335</v>
      </c>
      <c r="T61" s="10">
        <f t="shared" si="3"/>
        <v>8906.250000000002</v>
      </c>
      <c r="U61" s="10">
        <f t="shared" si="4"/>
        <v>8333.333333333334</v>
      </c>
      <c r="V61" s="11">
        <f t="shared" si="5"/>
        <v>17239.583333333336</v>
      </c>
    </row>
    <row r="62" spans="1:22" ht="13.5" customHeight="1" thickBot="1">
      <c r="A62" s="76">
        <v>43182</v>
      </c>
      <c r="B62" s="37">
        <f t="shared" si="6"/>
        <v>52</v>
      </c>
      <c r="C62" s="50">
        <f t="shared" si="7"/>
        <v>969667.0177318748</v>
      </c>
      <c r="D62" s="50">
        <f t="shared" si="8"/>
        <v>10908.753949483593</v>
      </c>
      <c r="E62" s="50">
        <f t="shared" si="9"/>
        <v>5959.851966651115</v>
      </c>
      <c r="F62" s="105">
        <f t="shared" si="15"/>
        <v>16868.605916134708</v>
      </c>
      <c r="G62" s="106"/>
      <c r="H62" s="107"/>
      <c r="I62" s="78"/>
      <c r="J62" s="53"/>
      <c r="K62" s="1"/>
      <c r="L62" s="1"/>
      <c r="M62" s="1">
        <f t="shared" si="11"/>
        <v>93</v>
      </c>
      <c r="N62" s="8">
        <f t="shared" si="12"/>
        <v>0.011250000000000001</v>
      </c>
      <c r="O62" s="8">
        <f t="shared" si="13"/>
        <v>0.011250000000000001</v>
      </c>
      <c r="P62" s="1">
        <f t="shared" si="0"/>
        <v>52</v>
      </c>
      <c r="Q62" s="1"/>
      <c r="R62" s="1"/>
      <c r="S62" s="9">
        <f t="shared" si="14"/>
        <v>775000.0000000001</v>
      </c>
      <c r="T62" s="10">
        <f t="shared" si="3"/>
        <v>8812.500000000002</v>
      </c>
      <c r="U62" s="10">
        <f t="shared" si="4"/>
        <v>8333.333333333334</v>
      </c>
      <c r="V62" s="11">
        <f t="shared" si="5"/>
        <v>17145.833333333336</v>
      </c>
    </row>
    <row r="63" spans="1:22" ht="13.5" customHeight="1" thickBot="1">
      <c r="A63" s="76">
        <v>43213</v>
      </c>
      <c r="B63" s="37">
        <f t="shared" si="6"/>
        <v>53</v>
      </c>
      <c r="C63" s="50">
        <f t="shared" si="7"/>
        <v>963707.1657652237</v>
      </c>
      <c r="D63" s="50">
        <f t="shared" si="8"/>
        <v>10841.705614858767</v>
      </c>
      <c r="E63" s="50">
        <f t="shared" si="9"/>
        <v>6026.900301275937</v>
      </c>
      <c r="F63" s="105">
        <f t="shared" si="15"/>
        <v>16868.605916134704</v>
      </c>
      <c r="G63" s="106"/>
      <c r="H63" s="107"/>
      <c r="I63" s="78"/>
      <c r="J63" s="53"/>
      <c r="K63" s="1"/>
      <c r="L63" s="1"/>
      <c r="M63" s="1">
        <f t="shared" si="11"/>
        <v>92</v>
      </c>
      <c r="N63" s="8">
        <f t="shared" si="12"/>
        <v>0.011250000000000001</v>
      </c>
      <c r="O63" s="8">
        <f t="shared" si="13"/>
        <v>0.011250000000000001</v>
      </c>
      <c r="P63" s="1">
        <f t="shared" si="0"/>
        <v>53</v>
      </c>
      <c r="Q63" s="1"/>
      <c r="R63" s="1"/>
      <c r="S63" s="9">
        <f t="shared" si="14"/>
        <v>766666.6666666667</v>
      </c>
      <c r="T63" s="10">
        <f t="shared" si="3"/>
        <v>8718.750000000002</v>
      </c>
      <c r="U63" s="10">
        <f t="shared" si="4"/>
        <v>8333.333333333334</v>
      </c>
      <c r="V63" s="11">
        <f t="shared" si="5"/>
        <v>17052.083333333336</v>
      </c>
    </row>
    <row r="64" spans="1:22" ht="13.5" customHeight="1" thickBot="1">
      <c r="A64" s="76">
        <v>43243</v>
      </c>
      <c r="B64" s="37">
        <f t="shared" si="6"/>
        <v>54</v>
      </c>
      <c r="C64" s="50">
        <f t="shared" si="7"/>
        <v>957680.2654639478</v>
      </c>
      <c r="D64" s="50">
        <f t="shared" si="8"/>
        <v>10773.902986469413</v>
      </c>
      <c r="E64" s="50">
        <f t="shared" si="9"/>
        <v>6094.702929665287</v>
      </c>
      <c r="F64" s="105">
        <f t="shared" si="15"/>
        <v>16868.6059161347</v>
      </c>
      <c r="G64" s="106"/>
      <c r="H64" s="107"/>
      <c r="I64" s="78"/>
      <c r="J64" s="53"/>
      <c r="K64" s="1"/>
      <c r="L64" s="1"/>
      <c r="M64" s="1">
        <f t="shared" si="11"/>
        <v>91</v>
      </c>
      <c r="N64" s="8">
        <f t="shared" si="12"/>
        <v>0.011250000000000001</v>
      </c>
      <c r="O64" s="8">
        <f t="shared" si="13"/>
        <v>0.011250000000000001</v>
      </c>
      <c r="P64" s="1">
        <f t="shared" si="0"/>
        <v>54</v>
      </c>
      <c r="Q64" s="1"/>
      <c r="R64" s="1"/>
      <c r="S64" s="9">
        <f t="shared" si="14"/>
        <v>758333.3333333334</v>
      </c>
      <c r="T64" s="10">
        <f t="shared" si="3"/>
        <v>8625.000000000002</v>
      </c>
      <c r="U64" s="10">
        <f t="shared" si="4"/>
        <v>8333.333333333334</v>
      </c>
      <c r="V64" s="11">
        <f t="shared" si="5"/>
        <v>16958.333333333336</v>
      </c>
    </row>
    <row r="65" spans="1:22" ht="13.5" customHeight="1" thickBot="1">
      <c r="A65" s="76">
        <v>43274</v>
      </c>
      <c r="B65" s="37">
        <f t="shared" si="6"/>
        <v>55</v>
      </c>
      <c r="C65" s="50">
        <f t="shared" si="7"/>
        <v>951585.5625342824</v>
      </c>
      <c r="D65" s="50">
        <f t="shared" si="8"/>
        <v>10705.337578510678</v>
      </c>
      <c r="E65" s="50">
        <f t="shared" si="9"/>
        <v>6163.268337624022</v>
      </c>
      <c r="F65" s="105">
        <f t="shared" si="15"/>
        <v>16868.6059161347</v>
      </c>
      <c r="G65" s="106"/>
      <c r="H65" s="107"/>
      <c r="I65" s="78"/>
      <c r="J65" s="53"/>
      <c r="K65" s="1"/>
      <c r="L65" s="1"/>
      <c r="M65" s="1">
        <f t="shared" si="11"/>
        <v>90</v>
      </c>
      <c r="N65" s="8">
        <f t="shared" si="12"/>
        <v>0.011250000000000001</v>
      </c>
      <c r="O65" s="8">
        <f t="shared" si="13"/>
        <v>0.011250000000000001</v>
      </c>
      <c r="P65" s="1">
        <f t="shared" si="0"/>
        <v>55</v>
      </c>
      <c r="Q65" s="1"/>
      <c r="R65" s="1"/>
      <c r="S65" s="9">
        <f t="shared" si="14"/>
        <v>750000</v>
      </c>
      <c r="T65" s="10">
        <f t="shared" si="3"/>
        <v>8531.250000000002</v>
      </c>
      <c r="U65" s="10">
        <f t="shared" si="4"/>
        <v>8333.333333333334</v>
      </c>
      <c r="V65" s="11">
        <f t="shared" si="5"/>
        <v>16864.583333333336</v>
      </c>
    </row>
    <row r="66" spans="1:22" ht="13.5" customHeight="1" thickBot="1">
      <c r="A66" s="76">
        <v>43304</v>
      </c>
      <c r="B66" s="37">
        <f t="shared" si="6"/>
        <v>56</v>
      </c>
      <c r="C66" s="50">
        <f t="shared" si="7"/>
        <v>945422.2941966584</v>
      </c>
      <c r="D66" s="50">
        <f t="shared" si="8"/>
        <v>10636.000809712408</v>
      </c>
      <c r="E66" s="50">
        <f t="shared" si="9"/>
        <v>6232.605106422296</v>
      </c>
      <c r="F66" s="105">
        <f t="shared" si="15"/>
        <v>16868.605916134704</v>
      </c>
      <c r="G66" s="106"/>
      <c r="H66" s="107"/>
      <c r="I66" s="78"/>
      <c r="J66" s="53"/>
      <c r="K66" s="1"/>
      <c r="L66" s="1"/>
      <c r="M66" s="1">
        <f t="shared" si="11"/>
        <v>89</v>
      </c>
      <c r="N66" s="8">
        <f t="shared" si="12"/>
        <v>0.011250000000000001</v>
      </c>
      <c r="O66" s="8">
        <f t="shared" si="13"/>
        <v>0.011250000000000001</v>
      </c>
      <c r="P66" s="1">
        <f t="shared" si="0"/>
        <v>56</v>
      </c>
      <c r="Q66" s="1"/>
      <c r="R66" s="1"/>
      <c r="S66" s="9">
        <f t="shared" si="14"/>
        <v>741666.6666666666</v>
      </c>
      <c r="T66" s="10">
        <f t="shared" si="3"/>
        <v>8437.5</v>
      </c>
      <c r="U66" s="10">
        <f t="shared" si="4"/>
        <v>8333.333333333334</v>
      </c>
      <c r="V66" s="11">
        <f t="shared" si="5"/>
        <v>16770.833333333336</v>
      </c>
    </row>
    <row r="67" spans="1:22" ht="13.5" customHeight="1" thickBot="1">
      <c r="A67" s="76">
        <v>43335</v>
      </c>
      <c r="B67" s="37">
        <f t="shared" si="6"/>
        <v>57</v>
      </c>
      <c r="C67" s="50">
        <f t="shared" si="7"/>
        <v>939189.6890902361</v>
      </c>
      <c r="D67" s="50">
        <f t="shared" si="8"/>
        <v>10565.884002265157</v>
      </c>
      <c r="E67" s="50">
        <f t="shared" si="9"/>
        <v>6302.721913869544</v>
      </c>
      <c r="F67" s="105">
        <f t="shared" si="15"/>
        <v>16868.6059161347</v>
      </c>
      <c r="G67" s="106"/>
      <c r="H67" s="107"/>
      <c r="I67" s="78"/>
      <c r="J67" s="53"/>
      <c r="K67" s="1"/>
      <c r="L67" s="1"/>
      <c r="M67" s="1">
        <f t="shared" si="11"/>
        <v>88</v>
      </c>
      <c r="N67" s="8">
        <f t="shared" si="12"/>
        <v>0.011250000000000001</v>
      </c>
      <c r="O67" s="8">
        <f t="shared" si="13"/>
        <v>0.011250000000000001</v>
      </c>
      <c r="P67" s="1">
        <f t="shared" si="0"/>
        <v>57</v>
      </c>
      <c r="Q67" s="1"/>
      <c r="R67" s="1"/>
      <c r="S67" s="9">
        <f t="shared" si="14"/>
        <v>733333.3333333333</v>
      </c>
      <c r="T67" s="10">
        <f t="shared" si="3"/>
        <v>8343.75</v>
      </c>
      <c r="U67" s="10">
        <f t="shared" si="4"/>
        <v>8333.333333333334</v>
      </c>
      <c r="V67" s="11">
        <f t="shared" si="5"/>
        <v>16677.083333333336</v>
      </c>
    </row>
    <row r="68" spans="1:22" ht="13.5" customHeight="1" thickBot="1">
      <c r="A68" s="76">
        <v>43366</v>
      </c>
      <c r="B68" s="37">
        <f t="shared" si="6"/>
        <v>58</v>
      </c>
      <c r="C68" s="50">
        <f t="shared" si="7"/>
        <v>932886.9671763666</v>
      </c>
      <c r="D68" s="50">
        <f t="shared" si="8"/>
        <v>10494.978380734125</v>
      </c>
      <c r="E68" s="50">
        <f t="shared" si="9"/>
        <v>6373.627535400579</v>
      </c>
      <c r="F68" s="105">
        <f t="shared" si="15"/>
        <v>16868.605916134704</v>
      </c>
      <c r="G68" s="106"/>
      <c r="H68" s="107"/>
      <c r="I68" s="78"/>
      <c r="J68" s="53"/>
      <c r="K68" s="1"/>
      <c r="L68" s="1"/>
      <c r="M68" s="1">
        <f t="shared" si="11"/>
        <v>87</v>
      </c>
      <c r="N68" s="8">
        <f t="shared" si="12"/>
        <v>0.011250000000000001</v>
      </c>
      <c r="O68" s="8">
        <f t="shared" si="13"/>
        <v>0.011250000000000001</v>
      </c>
      <c r="P68" s="1">
        <f t="shared" si="0"/>
        <v>58</v>
      </c>
      <c r="Q68" s="1"/>
      <c r="R68" s="1"/>
      <c r="S68" s="9">
        <f t="shared" si="14"/>
        <v>724999.9999999999</v>
      </c>
      <c r="T68" s="10">
        <f t="shared" si="3"/>
        <v>8250</v>
      </c>
      <c r="U68" s="10">
        <f t="shared" si="4"/>
        <v>8333.333333333334</v>
      </c>
      <c r="V68" s="11">
        <f t="shared" si="5"/>
        <v>16583.333333333336</v>
      </c>
    </row>
    <row r="69" spans="1:22" ht="13.5" customHeight="1" thickBot="1">
      <c r="A69" s="76">
        <v>43396</v>
      </c>
      <c r="B69" s="37">
        <f t="shared" si="6"/>
        <v>59</v>
      </c>
      <c r="C69" s="50">
        <f t="shared" si="7"/>
        <v>926513.339640966</v>
      </c>
      <c r="D69" s="50">
        <f t="shared" si="8"/>
        <v>10423.27507096087</v>
      </c>
      <c r="E69" s="50">
        <f t="shared" si="9"/>
        <v>6445.33084517383</v>
      </c>
      <c r="F69" s="105">
        <f t="shared" si="15"/>
        <v>16868.6059161347</v>
      </c>
      <c r="G69" s="106"/>
      <c r="H69" s="107"/>
      <c r="I69" s="78"/>
      <c r="J69" s="53"/>
      <c r="K69" s="1"/>
      <c r="L69" s="1"/>
      <c r="M69" s="1">
        <f t="shared" si="11"/>
        <v>86</v>
      </c>
      <c r="N69" s="8">
        <f t="shared" si="12"/>
        <v>0.011250000000000001</v>
      </c>
      <c r="O69" s="8">
        <f t="shared" si="13"/>
        <v>0.011250000000000001</v>
      </c>
      <c r="P69" s="1">
        <f t="shared" si="0"/>
        <v>59</v>
      </c>
      <c r="Q69" s="1"/>
      <c r="R69" s="1"/>
      <c r="S69" s="9">
        <f t="shared" si="14"/>
        <v>716666.6666666665</v>
      </c>
      <c r="T69" s="10">
        <f t="shared" si="3"/>
        <v>8156.249999999999</v>
      </c>
      <c r="U69" s="10">
        <f t="shared" si="4"/>
        <v>8333.333333333334</v>
      </c>
      <c r="V69" s="11">
        <f t="shared" si="5"/>
        <v>16489.583333333332</v>
      </c>
    </row>
    <row r="70" spans="1:22" ht="13.5" customHeight="1" thickBot="1">
      <c r="A70" s="76">
        <v>43427</v>
      </c>
      <c r="B70" s="37">
        <f t="shared" si="6"/>
        <v>60</v>
      </c>
      <c r="C70" s="50">
        <f t="shared" si="7"/>
        <v>920068.0087957922</v>
      </c>
      <c r="D70" s="50">
        <f t="shared" si="8"/>
        <v>10350.765098952665</v>
      </c>
      <c r="E70" s="50">
        <f t="shared" si="9"/>
        <v>6517.840817182039</v>
      </c>
      <c r="F70" s="105">
        <f t="shared" si="15"/>
        <v>16868.605916134704</v>
      </c>
      <c r="G70" s="106"/>
      <c r="H70" s="107"/>
      <c r="I70" s="116"/>
      <c r="J70" s="53">
        <f>(D59+D60+D62+D61+D63+D64+D65+D66+D67+D68+D69+D70)*13%</f>
        <v>16746.825903917997</v>
      </c>
      <c r="K70" s="1"/>
      <c r="L70" s="1"/>
      <c r="M70" s="1">
        <f t="shared" si="11"/>
        <v>85</v>
      </c>
      <c r="N70" s="8">
        <f t="shared" si="12"/>
        <v>0.011250000000000001</v>
      </c>
      <c r="O70" s="8">
        <f t="shared" si="13"/>
        <v>0.011250000000000001</v>
      </c>
      <c r="P70" s="1">
        <f t="shared" si="0"/>
        <v>60</v>
      </c>
      <c r="Q70" s="1"/>
      <c r="R70" s="1"/>
      <c r="S70" s="9">
        <f t="shared" si="14"/>
        <v>708333.3333333331</v>
      </c>
      <c r="T70" s="10">
        <f t="shared" si="3"/>
        <v>8062.499999999999</v>
      </c>
      <c r="U70" s="10">
        <f t="shared" si="4"/>
        <v>8333.333333333334</v>
      </c>
      <c r="V70" s="11">
        <f t="shared" si="5"/>
        <v>16395.833333333332</v>
      </c>
    </row>
    <row r="71" spans="1:22" ht="13.5" customHeight="1" thickBot="1">
      <c r="A71" s="76">
        <v>43457</v>
      </c>
      <c r="B71" s="37">
        <f t="shared" si="6"/>
        <v>61</v>
      </c>
      <c r="C71" s="50">
        <f t="shared" si="7"/>
        <v>913550.1679786101</v>
      </c>
      <c r="D71" s="50">
        <f t="shared" si="8"/>
        <v>10277.439389759365</v>
      </c>
      <c r="E71" s="50">
        <f t="shared" si="9"/>
        <v>6591.166526375335</v>
      </c>
      <c r="F71" s="105">
        <f t="shared" si="15"/>
        <v>16868.6059161347</v>
      </c>
      <c r="G71" s="106"/>
      <c r="H71" s="107"/>
      <c r="I71" s="78"/>
      <c r="J71" s="53"/>
      <c r="K71" s="1"/>
      <c r="L71" s="1"/>
      <c r="M71" s="1">
        <f t="shared" si="11"/>
        <v>84</v>
      </c>
      <c r="N71" s="8">
        <f t="shared" si="12"/>
        <v>0.011250000000000001</v>
      </c>
      <c r="O71" s="8">
        <f t="shared" si="13"/>
        <v>0.011250000000000001</v>
      </c>
      <c r="P71" s="1">
        <f t="shared" si="0"/>
        <v>61</v>
      </c>
      <c r="Q71" s="1"/>
      <c r="R71" s="1"/>
      <c r="S71" s="9">
        <f t="shared" si="14"/>
        <v>699999.9999999998</v>
      </c>
      <c r="T71" s="10">
        <f t="shared" si="3"/>
        <v>7968.749999999999</v>
      </c>
      <c r="U71" s="10">
        <f t="shared" si="4"/>
        <v>8333.333333333334</v>
      </c>
      <c r="V71" s="11">
        <f t="shared" si="5"/>
        <v>16302.083333333332</v>
      </c>
    </row>
    <row r="72" spans="1:22" ht="13.5" customHeight="1" thickBot="1">
      <c r="A72" s="76">
        <v>43488</v>
      </c>
      <c r="B72" s="37">
        <f t="shared" si="6"/>
        <v>62</v>
      </c>
      <c r="C72" s="50">
        <f t="shared" si="7"/>
        <v>906959.0014522348</v>
      </c>
      <c r="D72" s="50">
        <f t="shared" si="8"/>
        <v>10203.288766337642</v>
      </c>
      <c r="E72" s="50">
        <f t="shared" si="9"/>
        <v>6665.317149797058</v>
      </c>
      <c r="F72" s="105">
        <f t="shared" si="15"/>
        <v>16868.6059161347</v>
      </c>
      <c r="G72" s="106"/>
      <c r="H72" s="107"/>
      <c r="I72" s="78"/>
      <c r="J72" s="53"/>
      <c r="K72" s="1"/>
      <c r="L72" s="1"/>
      <c r="M72" s="1">
        <f t="shared" si="11"/>
        <v>83</v>
      </c>
      <c r="N72" s="8">
        <f t="shared" si="12"/>
        <v>0.011250000000000001</v>
      </c>
      <c r="O72" s="8">
        <f t="shared" si="13"/>
        <v>0.011250000000000001</v>
      </c>
      <c r="P72" s="1">
        <f t="shared" si="0"/>
        <v>62</v>
      </c>
      <c r="Q72" s="1"/>
      <c r="R72" s="1"/>
      <c r="S72" s="9">
        <f t="shared" si="14"/>
        <v>691666.6666666664</v>
      </c>
      <c r="T72" s="10">
        <f t="shared" si="3"/>
        <v>7874.999999999997</v>
      </c>
      <c r="U72" s="10">
        <f t="shared" si="4"/>
        <v>8333.333333333334</v>
      </c>
      <c r="V72" s="11">
        <f t="shared" si="5"/>
        <v>16208.333333333332</v>
      </c>
    </row>
    <row r="73" spans="1:22" ht="13.5" customHeight="1" thickBot="1">
      <c r="A73" s="76">
        <v>43519</v>
      </c>
      <c r="B73" s="37">
        <f t="shared" si="6"/>
        <v>63</v>
      </c>
      <c r="C73" s="50">
        <f t="shared" si="7"/>
        <v>900293.6843024377</v>
      </c>
      <c r="D73" s="50">
        <f t="shared" si="8"/>
        <v>10128.303948402425</v>
      </c>
      <c r="E73" s="50">
        <f t="shared" si="9"/>
        <v>6740.301967732272</v>
      </c>
      <c r="F73" s="105">
        <f t="shared" si="15"/>
        <v>16868.605916134697</v>
      </c>
      <c r="G73" s="106"/>
      <c r="H73" s="107"/>
      <c r="I73" s="78"/>
      <c r="J73" s="53"/>
      <c r="K73" s="1"/>
      <c r="L73" s="1"/>
      <c r="M73" s="1">
        <f t="shared" si="11"/>
        <v>82</v>
      </c>
      <c r="N73" s="8">
        <f t="shared" si="12"/>
        <v>0.011250000000000001</v>
      </c>
      <c r="O73" s="8">
        <f t="shared" si="13"/>
        <v>0.011250000000000001</v>
      </c>
      <c r="P73" s="1">
        <f t="shared" si="0"/>
        <v>63</v>
      </c>
      <c r="Q73" s="1"/>
      <c r="R73" s="1"/>
      <c r="S73" s="9">
        <f t="shared" si="14"/>
        <v>683333.333333333</v>
      </c>
      <c r="T73" s="10">
        <f t="shared" si="3"/>
        <v>7781.249999999997</v>
      </c>
      <c r="U73" s="10">
        <f t="shared" si="4"/>
        <v>8333.333333333334</v>
      </c>
      <c r="V73" s="11">
        <f t="shared" si="5"/>
        <v>16114.583333333332</v>
      </c>
    </row>
    <row r="74" spans="1:22" ht="13.5" customHeight="1" thickBot="1">
      <c r="A74" s="76">
        <v>43547</v>
      </c>
      <c r="B74" s="37">
        <f t="shared" si="6"/>
        <v>64</v>
      </c>
      <c r="C74" s="50">
        <f t="shared" si="7"/>
        <v>893553.3823347054</v>
      </c>
      <c r="D74" s="50">
        <f t="shared" si="8"/>
        <v>10052.475551265437</v>
      </c>
      <c r="E74" s="50">
        <f t="shared" si="9"/>
        <v>6816.130364869259</v>
      </c>
      <c r="F74" s="105">
        <f t="shared" si="15"/>
        <v>16868.605916134697</v>
      </c>
      <c r="G74" s="106"/>
      <c r="H74" s="107"/>
      <c r="I74" s="78"/>
      <c r="J74" s="53"/>
      <c r="K74" s="1"/>
      <c r="L74" s="1"/>
      <c r="M74" s="1">
        <f t="shared" si="11"/>
        <v>81</v>
      </c>
      <c r="N74" s="8">
        <f t="shared" si="12"/>
        <v>0.011250000000000001</v>
      </c>
      <c r="O74" s="8">
        <f t="shared" si="13"/>
        <v>0.011250000000000001</v>
      </c>
      <c r="P74" s="1">
        <f t="shared" si="0"/>
        <v>64</v>
      </c>
      <c r="Q74" s="1"/>
      <c r="R74" s="1"/>
      <c r="S74" s="9">
        <f t="shared" si="14"/>
        <v>674999.9999999997</v>
      </c>
      <c r="T74" s="10">
        <f t="shared" si="3"/>
        <v>7687.499999999997</v>
      </c>
      <c r="U74" s="10">
        <f t="shared" si="4"/>
        <v>8333.333333333334</v>
      </c>
      <c r="V74" s="11">
        <f t="shared" si="5"/>
        <v>16020.833333333332</v>
      </c>
    </row>
    <row r="75" spans="1:22" ht="13.5" customHeight="1" thickBot="1">
      <c r="A75" s="76">
        <v>43578</v>
      </c>
      <c r="B75" s="37">
        <f t="shared" si="6"/>
        <v>65</v>
      </c>
      <c r="C75" s="50">
        <f t="shared" si="7"/>
        <v>886737.2519698362</v>
      </c>
      <c r="D75" s="50">
        <f t="shared" si="8"/>
        <v>9975.794084660658</v>
      </c>
      <c r="E75" s="50">
        <f t="shared" si="9"/>
        <v>6892.811831474039</v>
      </c>
      <c r="F75" s="105">
        <f t="shared" si="15"/>
        <v>16868.605916134697</v>
      </c>
      <c r="G75" s="106"/>
      <c r="H75" s="107"/>
      <c r="I75" s="78"/>
      <c r="J75" s="53"/>
      <c r="K75" s="1"/>
      <c r="L75" s="1"/>
      <c r="M75" s="1">
        <f t="shared" si="11"/>
        <v>80</v>
      </c>
      <c r="N75" s="8">
        <f t="shared" si="12"/>
        <v>0.011250000000000001</v>
      </c>
      <c r="O75" s="8">
        <f t="shared" si="13"/>
        <v>0.011250000000000001</v>
      </c>
      <c r="P75" s="1">
        <f aca="true" t="shared" si="18" ref="P75:P138">B75</f>
        <v>65</v>
      </c>
      <c r="Q75" s="1"/>
      <c r="R75" s="1"/>
      <c r="S75" s="9">
        <f t="shared" si="14"/>
        <v>666666.6666666663</v>
      </c>
      <c r="T75" s="10">
        <f aca="true" t="shared" si="19" ref="T75:T138">S74*E$6/12</f>
        <v>7593.749999999996</v>
      </c>
      <c r="U75" s="10">
        <f aca="true" t="shared" si="20" ref="U75:U138">C$3/U$5</f>
        <v>8333.333333333334</v>
      </c>
      <c r="V75" s="11">
        <f aca="true" t="shared" si="21" ref="V75:V138">SUM(T75:U75)</f>
        <v>15927.08333333333</v>
      </c>
    </row>
    <row r="76" spans="1:22" ht="13.5" customHeight="1" thickBot="1">
      <c r="A76" s="76">
        <v>43608</v>
      </c>
      <c r="B76" s="37">
        <f aca="true" t="shared" si="22" ref="B76:B139">B75+1</f>
        <v>66</v>
      </c>
      <c r="C76" s="50">
        <f aca="true" t="shared" si="23" ref="C76:C139">IF(OR(C75&lt;0,C75&lt;F75),0,(IF(I75=0,C75-E75,C75-I75-E75)))</f>
        <v>879844.4401383621</v>
      </c>
      <c r="D76" s="50">
        <f aca="true" t="shared" si="24" ref="D76:D139">IF(B76&gt;$G$6,C76*O76,C76*N76)</f>
        <v>9898.249951556574</v>
      </c>
      <c r="E76" s="50">
        <f aca="true" t="shared" si="25" ref="E76:E139">IF(C76&lt;=E75,C76,F76-D76)</f>
        <v>6970.355964578126</v>
      </c>
      <c r="F76" s="105">
        <f t="shared" si="15"/>
        <v>16868.6059161347</v>
      </c>
      <c r="G76" s="106"/>
      <c r="H76" s="107"/>
      <c r="I76" s="78"/>
      <c r="J76" s="53"/>
      <c r="K76" s="1"/>
      <c r="L76" s="1"/>
      <c r="M76" s="1">
        <f aca="true" t="shared" si="26" ref="M76:M139">M75-1</f>
        <v>79</v>
      </c>
      <c r="N76" s="8">
        <f aca="true" t="shared" si="27" ref="N76:N139">N75</f>
        <v>0.011250000000000001</v>
      </c>
      <c r="O76" s="8">
        <f aca="true" t="shared" si="28" ref="O76:O139">O75</f>
        <v>0.011250000000000001</v>
      </c>
      <c r="P76" s="1">
        <f t="shared" si="18"/>
        <v>66</v>
      </c>
      <c r="Q76" s="1"/>
      <c r="R76" s="1"/>
      <c r="S76" s="9">
        <f aca="true" t="shared" si="29" ref="S76:S139">S75-U75</f>
        <v>658333.3333333329</v>
      </c>
      <c r="T76" s="10">
        <f t="shared" si="19"/>
        <v>7499.999999999996</v>
      </c>
      <c r="U76" s="10">
        <f t="shared" si="20"/>
        <v>8333.333333333334</v>
      </c>
      <c r="V76" s="11">
        <f t="shared" si="21"/>
        <v>15833.33333333333</v>
      </c>
    </row>
    <row r="77" spans="1:22" ht="13.5" customHeight="1" thickBot="1">
      <c r="A77" s="76">
        <v>43639</v>
      </c>
      <c r="B77" s="37">
        <f t="shared" si="22"/>
        <v>67</v>
      </c>
      <c r="C77" s="50">
        <f t="shared" si="23"/>
        <v>872874.084173784</v>
      </c>
      <c r="D77" s="50">
        <f t="shared" si="24"/>
        <v>9819.833446955072</v>
      </c>
      <c r="E77" s="50">
        <f t="shared" si="25"/>
        <v>7048.772469179621</v>
      </c>
      <c r="F77" s="105">
        <f t="shared" si="15"/>
        <v>16868.605916134693</v>
      </c>
      <c r="G77" s="106"/>
      <c r="H77" s="107"/>
      <c r="I77" s="78"/>
      <c r="J77" s="53"/>
      <c r="K77" s="1"/>
      <c r="L77" s="1"/>
      <c r="M77" s="1">
        <f t="shared" si="26"/>
        <v>78</v>
      </c>
      <c r="N77" s="8">
        <f t="shared" si="27"/>
        <v>0.011250000000000001</v>
      </c>
      <c r="O77" s="8">
        <f t="shared" si="28"/>
        <v>0.011250000000000001</v>
      </c>
      <c r="P77" s="1">
        <f t="shared" si="18"/>
        <v>67</v>
      </c>
      <c r="Q77" s="1"/>
      <c r="R77" s="1"/>
      <c r="S77" s="9">
        <f t="shared" si="29"/>
        <v>649999.9999999995</v>
      </c>
      <c r="T77" s="10">
        <f t="shared" si="19"/>
        <v>7406.249999999995</v>
      </c>
      <c r="U77" s="10">
        <f t="shared" si="20"/>
        <v>8333.333333333334</v>
      </c>
      <c r="V77" s="11">
        <f t="shared" si="21"/>
        <v>15739.583333333328</v>
      </c>
    </row>
    <row r="78" spans="1:22" ht="13.5" customHeight="1" thickBot="1">
      <c r="A78" s="76">
        <v>43669</v>
      </c>
      <c r="B78" s="37">
        <f t="shared" si="22"/>
        <v>68</v>
      </c>
      <c r="C78" s="50">
        <f t="shared" si="23"/>
        <v>865825.3117046044</v>
      </c>
      <c r="D78" s="50">
        <f t="shared" si="24"/>
        <v>9740.534756676801</v>
      </c>
      <c r="E78" s="50">
        <f t="shared" si="25"/>
        <v>7128.071159457895</v>
      </c>
      <c r="F78" s="105">
        <f t="shared" si="15"/>
        <v>16868.605916134697</v>
      </c>
      <c r="G78" s="106"/>
      <c r="H78" s="107"/>
      <c r="I78" s="78"/>
      <c r="J78" s="53"/>
      <c r="K78" s="1"/>
      <c r="L78" s="1"/>
      <c r="M78" s="1">
        <f t="shared" si="26"/>
        <v>77</v>
      </c>
      <c r="N78" s="8">
        <f t="shared" si="27"/>
        <v>0.011250000000000001</v>
      </c>
      <c r="O78" s="8">
        <f t="shared" si="28"/>
        <v>0.011250000000000001</v>
      </c>
      <c r="P78" s="1">
        <f t="shared" si="18"/>
        <v>68</v>
      </c>
      <c r="Q78" s="1"/>
      <c r="R78" s="1"/>
      <c r="S78" s="9">
        <f t="shared" si="29"/>
        <v>641666.6666666662</v>
      </c>
      <c r="T78" s="10">
        <f t="shared" si="19"/>
        <v>7312.499999999995</v>
      </c>
      <c r="U78" s="10">
        <f t="shared" si="20"/>
        <v>8333.333333333334</v>
      </c>
      <c r="V78" s="11">
        <f t="shared" si="21"/>
        <v>15645.833333333328</v>
      </c>
    </row>
    <row r="79" spans="1:22" ht="13.5" customHeight="1" thickBot="1">
      <c r="A79" s="76">
        <v>43700</v>
      </c>
      <c r="B79" s="37">
        <f t="shared" si="22"/>
        <v>69</v>
      </c>
      <c r="C79" s="50">
        <f t="shared" si="23"/>
        <v>858697.2405451465</v>
      </c>
      <c r="D79" s="50">
        <f t="shared" si="24"/>
        <v>9660.3439561329</v>
      </c>
      <c r="E79" s="50">
        <f t="shared" si="25"/>
        <v>7208.261960001801</v>
      </c>
      <c r="F79" s="105">
        <f t="shared" si="15"/>
        <v>16868.6059161347</v>
      </c>
      <c r="G79" s="106"/>
      <c r="H79" s="107"/>
      <c r="I79" s="78"/>
      <c r="J79" s="53"/>
      <c r="K79" s="1"/>
      <c r="L79" s="1"/>
      <c r="M79" s="1">
        <f t="shared" si="26"/>
        <v>76</v>
      </c>
      <c r="N79" s="8">
        <f t="shared" si="27"/>
        <v>0.011250000000000001</v>
      </c>
      <c r="O79" s="8">
        <f t="shared" si="28"/>
        <v>0.011250000000000001</v>
      </c>
      <c r="P79" s="1">
        <f t="shared" si="18"/>
        <v>69</v>
      </c>
      <c r="Q79" s="1"/>
      <c r="R79" s="1"/>
      <c r="S79" s="9">
        <f t="shared" si="29"/>
        <v>633333.3333333328</v>
      </c>
      <c r="T79" s="10">
        <f t="shared" si="19"/>
        <v>7218.749999999995</v>
      </c>
      <c r="U79" s="10">
        <f t="shared" si="20"/>
        <v>8333.333333333334</v>
      </c>
      <c r="V79" s="11">
        <f t="shared" si="21"/>
        <v>15552.083333333328</v>
      </c>
    </row>
    <row r="80" spans="1:22" ht="13.5" customHeight="1" thickBot="1">
      <c r="A80" s="76">
        <v>43731</v>
      </c>
      <c r="B80" s="37">
        <f t="shared" si="22"/>
        <v>70</v>
      </c>
      <c r="C80" s="50">
        <f t="shared" si="23"/>
        <v>851488.9785851447</v>
      </c>
      <c r="D80" s="50">
        <f t="shared" si="24"/>
        <v>9579.25100908288</v>
      </c>
      <c r="E80" s="50">
        <f t="shared" si="25"/>
        <v>7289.354907051817</v>
      </c>
      <c r="F80" s="105">
        <f t="shared" si="15"/>
        <v>16868.605916134697</v>
      </c>
      <c r="G80" s="106"/>
      <c r="H80" s="107"/>
      <c r="I80" s="78"/>
      <c r="J80" s="53"/>
      <c r="K80" s="1"/>
      <c r="L80" s="1"/>
      <c r="M80" s="1">
        <f t="shared" si="26"/>
        <v>75</v>
      </c>
      <c r="N80" s="8">
        <f t="shared" si="27"/>
        <v>0.011250000000000001</v>
      </c>
      <c r="O80" s="8">
        <f t="shared" si="28"/>
        <v>0.011250000000000001</v>
      </c>
      <c r="P80" s="1">
        <f t="shared" si="18"/>
        <v>70</v>
      </c>
      <c r="Q80" s="1"/>
      <c r="R80" s="1"/>
      <c r="S80" s="9">
        <f t="shared" si="29"/>
        <v>624999.9999999994</v>
      </c>
      <c r="T80" s="10">
        <f t="shared" si="19"/>
        <v>7124.999999999994</v>
      </c>
      <c r="U80" s="10">
        <f t="shared" si="20"/>
        <v>8333.333333333334</v>
      </c>
      <c r="V80" s="11">
        <f t="shared" si="21"/>
        <v>15458.333333333328</v>
      </c>
    </row>
    <row r="81" spans="1:22" ht="13.5" customHeight="1" thickBot="1">
      <c r="A81" s="76">
        <v>43761</v>
      </c>
      <c r="B81" s="37">
        <f t="shared" si="22"/>
        <v>71</v>
      </c>
      <c r="C81" s="50">
        <f t="shared" si="23"/>
        <v>844199.623678093</v>
      </c>
      <c r="D81" s="50">
        <f t="shared" si="24"/>
        <v>9497.245766378546</v>
      </c>
      <c r="E81" s="50">
        <f t="shared" si="25"/>
        <v>7371.36014975615</v>
      </c>
      <c r="F81" s="105">
        <f t="shared" si="15"/>
        <v>16868.605916134697</v>
      </c>
      <c r="G81" s="106"/>
      <c r="H81" s="107"/>
      <c r="I81" s="78"/>
      <c r="J81" s="53"/>
      <c r="K81" s="1"/>
      <c r="L81" s="1"/>
      <c r="M81" s="1">
        <f t="shared" si="26"/>
        <v>74</v>
      </c>
      <c r="N81" s="8">
        <f t="shared" si="27"/>
        <v>0.011250000000000001</v>
      </c>
      <c r="O81" s="8">
        <f t="shared" si="28"/>
        <v>0.011250000000000001</v>
      </c>
      <c r="P81" s="1">
        <f t="shared" si="18"/>
        <v>71</v>
      </c>
      <c r="Q81" s="1"/>
      <c r="R81" s="1"/>
      <c r="S81" s="9">
        <f t="shared" si="29"/>
        <v>616666.666666666</v>
      </c>
      <c r="T81" s="10">
        <f t="shared" si="19"/>
        <v>7031.249999999994</v>
      </c>
      <c r="U81" s="10">
        <f t="shared" si="20"/>
        <v>8333.333333333334</v>
      </c>
      <c r="V81" s="11">
        <f t="shared" si="21"/>
        <v>15364.583333333328</v>
      </c>
    </row>
    <row r="82" spans="1:22" ht="13.5" customHeight="1" thickBot="1">
      <c r="A82" s="76">
        <v>43792</v>
      </c>
      <c r="B82" s="37">
        <f t="shared" si="22"/>
        <v>72</v>
      </c>
      <c r="C82" s="50">
        <f t="shared" si="23"/>
        <v>836828.2635283368</v>
      </c>
      <c r="D82" s="50">
        <f t="shared" si="24"/>
        <v>9414.31796469379</v>
      </c>
      <c r="E82" s="50">
        <f t="shared" si="25"/>
        <v>7454.287951440907</v>
      </c>
      <c r="F82" s="105">
        <f t="shared" si="15"/>
        <v>16868.605916134697</v>
      </c>
      <c r="G82" s="106"/>
      <c r="H82" s="107"/>
      <c r="I82" s="116"/>
      <c r="J82" s="53">
        <f>(D71+D72+D74+D73+D75+D76+D77+D78+D79+D80+D81+D82)*13%</f>
        <v>15372.12021694727</v>
      </c>
      <c r="K82" s="1"/>
      <c r="L82" s="1"/>
      <c r="M82" s="1">
        <f t="shared" si="26"/>
        <v>73</v>
      </c>
      <c r="N82" s="8">
        <f t="shared" si="27"/>
        <v>0.011250000000000001</v>
      </c>
      <c r="O82" s="8">
        <f t="shared" si="28"/>
        <v>0.011250000000000001</v>
      </c>
      <c r="P82" s="1">
        <f t="shared" si="18"/>
        <v>72</v>
      </c>
      <c r="Q82" s="1"/>
      <c r="R82" s="1"/>
      <c r="S82" s="9">
        <f t="shared" si="29"/>
        <v>608333.3333333327</v>
      </c>
      <c r="T82" s="10">
        <f t="shared" si="19"/>
        <v>6937.499999999994</v>
      </c>
      <c r="U82" s="10">
        <f t="shared" si="20"/>
        <v>8333.333333333334</v>
      </c>
      <c r="V82" s="11">
        <f t="shared" si="21"/>
        <v>15270.833333333328</v>
      </c>
    </row>
    <row r="83" spans="1:22" ht="13.5" customHeight="1" thickBot="1">
      <c r="A83" s="76">
        <v>43822</v>
      </c>
      <c r="B83" s="37">
        <f t="shared" si="22"/>
        <v>73</v>
      </c>
      <c r="C83" s="50">
        <f t="shared" si="23"/>
        <v>829373.9755768959</v>
      </c>
      <c r="D83" s="50">
        <f t="shared" si="24"/>
        <v>9330.45722524008</v>
      </c>
      <c r="E83" s="50">
        <f t="shared" si="25"/>
        <v>7538.148690894617</v>
      </c>
      <c r="F83" s="105">
        <f t="shared" si="15"/>
        <v>16868.605916134697</v>
      </c>
      <c r="G83" s="106"/>
      <c r="H83" s="107"/>
      <c r="I83" s="78"/>
      <c r="J83" s="53"/>
      <c r="K83" s="1"/>
      <c r="L83" s="1"/>
      <c r="M83" s="1">
        <f t="shared" si="26"/>
        <v>72</v>
      </c>
      <c r="N83" s="8">
        <f t="shared" si="27"/>
        <v>0.011250000000000001</v>
      </c>
      <c r="O83" s="8">
        <f t="shared" si="28"/>
        <v>0.011250000000000001</v>
      </c>
      <c r="P83" s="1">
        <f t="shared" si="18"/>
        <v>73</v>
      </c>
      <c r="Q83" s="1"/>
      <c r="R83" s="1"/>
      <c r="S83" s="9">
        <f t="shared" si="29"/>
        <v>599999.9999999993</v>
      </c>
      <c r="T83" s="10">
        <f t="shared" si="19"/>
        <v>6843.749999999993</v>
      </c>
      <c r="U83" s="10">
        <f t="shared" si="20"/>
        <v>8333.333333333334</v>
      </c>
      <c r="V83" s="11">
        <f t="shared" si="21"/>
        <v>15177.083333333327</v>
      </c>
    </row>
    <row r="84" spans="1:22" ht="13.5" customHeight="1" thickBot="1">
      <c r="A84" s="76">
        <v>43853</v>
      </c>
      <c r="B84" s="37">
        <f t="shared" si="22"/>
        <v>74</v>
      </c>
      <c r="C84" s="50">
        <f t="shared" si="23"/>
        <v>821835.8268860013</v>
      </c>
      <c r="D84" s="50">
        <f t="shared" si="24"/>
        <v>9245.653052467516</v>
      </c>
      <c r="E84" s="50">
        <f t="shared" si="25"/>
        <v>7622.952863667184</v>
      </c>
      <c r="F84" s="105">
        <f t="shared" si="15"/>
        <v>16868.6059161347</v>
      </c>
      <c r="G84" s="106"/>
      <c r="H84" s="107"/>
      <c r="I84" s="78"/>
      <c r="J84" s="53"/>
      <c r="K84" s="1"/>
      <c r="L84" s="1"/>
      <c r="M84" s="1">
        <f t="shared" si="26"/>
        <v>71</v>
      </c>
      <c r="N84" s="8">
        <f t="shared" si="27"/>
        <v>0.011250000000000001</v>
      </c>
      <c r="O84" s="8">
        <f t="shared" si="28"/>
        <v>0.011250000000000001</v>
      </c>
      <c r="P84" s="1">
        <f t="shared" si="18"/>
        <v>74</v>
      </c>
      <c r="Q84" s="1"/>
      <c r="R84" s="1"/>
      <c r="S84" s="9">
        <f t="shared" si="29"/>
        <v>591666.6666666659</v>
      </c>
      <c r="T84" s="10">
        <f t="shared" si="19"/>
        <v>6749.999999999993</v>
      </c>
      <c r="U84" s="10">
        <f t="shared" si="20"/>
        <v>8333.333333333334</v>
      </c>
      <c r="V84" s="11">
        <f t="shared" si="21"/>
        <v>15083.333333333327</v>
      </c>
    </row>
    <row r="85" spans="1:22" ht="13.5" customHeight="1" thickBot="1">
      <c r="A85" s="76">
        <v>43884</v>
      </c>
      <c r="B85" s="37">
        <f t="shared" si="22"/>
        <v>75</v>
      </c>
      <c r="C85" s="50">
        <f t="shared" si="23"/>
        <v>814212.8740223341</v>
      </c>
      <c r="D85" s="50">
        <f t="shared" si="24"/>
        <v>9159.89483275126</v>
      </c>
      <c r="E85" s="50">
        <f t="shared" si="25"/>
        <v>7708.711083383436</v>
      </c>
      <c r="F85" s="105">
        <f t="shared" si="15"/>
        <v>16868.605916134697</v>
      </c>
      <c r="G85" s="106"/>
      <c r="H85" s="107"/>
      <c r="I85" s="78"/>
      <c r="J85" s="53"/>
      <c r="K85" s="1"/>
      <c r="L85" s="1"/>
      <c r="M85" s="1">
        <f t="shared" si="26"/>
        <v>70</v>
      </c>
      <c r="N85" s="8">
        <f t="shared" si="27"/>
        <v>0.011250000000000001</v>
      </c>
      <c r="O85" s="8">
        <f t="shared" si="28"/>
        <v>0.011250000000000001</v>
      </c>
      <c r="P85" s="1">
        <f t="shared" si="18"/>
        <v>75</v>
      </c>
      <c r="Q85" s="1"/>
      <c r="R85" s="1"/>
      <c r="S85" s="9">
        <f t="shared" si="29"/>
        <v>583333.3333333326</v>
      </c>
      <c r="T85" s="10">
        <f t="shared" si="19"/>
        <v>6656.249999999993</v>
      </c>
      <c r="U85" s="10">
        <f t="shared" si="20"/>
        <v>8333.333333333334</v>
      </c>
      <c r="V85" s="11">
        <f t="shared" si="21"/>
        <v>14989.583333333327</v>
      </c>
    </row>
    <row r="86" spans="1:22" ht="13.5" customHeight="1" thickBot="1">
      <c r="A86" s="76">
        <v>43913</v>
      </c>
      <c r="B86" s="37">
        <f t="shared" si="22"/>
        <v>76</v>
      </c>
      <c r="C86" s="50">
        <f t="shared" si="23"/>
        <v>806504.1629389507</v>
      </c>
      <c r="D86" s="50">
        <f t="shared" si="24"/>
        <v>9073.171833063196</v>
      </c>
      <c r="E86" s="50">
        <f t="shared" si="25"/>
        <v>7795.434083071501</v>
      </c>
      <c r="F86" s="105">
        <f t="shared" si="15"/>
        <v>16868.605916134697</v>
      </c>
      <c r="G86" s="106"/>
      <c r="H86" s="107"/>
      <c r="I86" s="78"/>
      <c r="J86" s="53"/>
      <c r="K86" s="1"/>
      <c r="L86" s="1"/>
      <c r="M86" s="1">
        <f t="shared" si="26"/>
        <v>69</v>
      </c>
      <c r="N86" s="8">
        <f t="shared" si="27"/>
        <v>0.011250000000000001</v>
      </c>
      <c r="O86" s="8">
        <f t="shared" si="28"/>
        <v>0.011250000000000001</v>
      </c>
      <c r="P86" s="1">
        <f t="shared" si="18"/>
        <v>76</v>
      </c>
      <c r="Q86" s="1"/>
      <c r="R86" s="1"/>
      <c r="S86" s="9">
        <f t="shared" si="29"/>
        <v>574999.9999999992</v>
      </c>
      <c r="T86" s="10">
        <f t="shared" si="19"/>
        <v>6562.499999999992</v>
      </c>
      <c r="U86" s="10">
        <f t="shared" si="20"/>
        <v>8333.333333333334</v>
      </c>
      <c r="V86" s="11">
        <f t="shared" si="21"/>
        <v>14895.833333333325</v>
      </c>
    </row>
    <row r="87" spans="1:22" ht="13.5" customHeight="1" thickBot="1">
      <c r="A87" s="76">
        <v>43944</v>
      </c>
      <c r="B87" s="37">
        <f t="shared" si="22"/>
        <v>77</v>
      </c>
      <c r="C87" s="50">
        <f t="shared" si="23"/>
        <v>798708.7288558792</v>
      </c>
      <c r="D87" s="50">
        <f t="shared" si="24"/>
        <v>8985.473199628641</v>
      </c>
      <c r="E87" s="50">
        <f t="shared" si="25"/>
        <v>7883.132716506056</v>
      </c>
      <c r="F87" s="105">
        <f aca="true" t="shared" si="30" ref="F87:F150">IF(B87&gt;$G$6,IF(C87&lt;=E86,C87+D87,IF($J$3=1,C87*(O87/(1-(1+O87)^-(M87-0))),$P$9)),IF(C87&lt;=E86,C87+D87,IF($J$3=1,C87*(N87/(1-(1+N87)^-(M87-0))),$C$3*($N$11/(1-(1+$N$11)^-($M$11-0))))))</f>
        <v>16868.605916134697</v>
      </c>
      <c r="G87" s="106"/>
      <c r="H87" s="107"/>
      <c r="I87" s="78"/>
      <c r="J87" s="53"/>
      <c r="K87" s="1"/>
      <c r="L87" s="1"/>
      <c r="M87" s="1">
        <f t="shared" si="26"/>
        <v>68</v>
      </c>
      <c r="N87" s="8">
        <f t="shared" si="27"/>
        <v>0.011250000000000001</v>
      </c>
      <c r="O87" s="8">
        <f t="shared" si="28"/>
        <v>0.011250000000000001</v>
      </c>
      <c r="P87" s="1">
        <f t="shared" si="18"/>
        <v>77</v>
      </c>
      <c r="Q87" s="1"/>
      <c r="R87" s="1"/>
      <c r="S87" s="9">
        <f t="shared" si="29"/>
        <v>566666.6666666658</v>
      </c>
      <c r="T87" s="10">
        <f t="shared" si="19"/>
        <v>6468.749999999992</v>
      </c>
      <c r="U87" s="10">
        <f t="shared" si="20"/>
        <v>8333.333333333334</v>
      </c>
      <c r="V87" s="11">
        <f t="shared" si="21"/>
        <v>14802.083333333325</v>
      </c>
    </row>
    <row r="88" spans="1:22" ht="13.5" customHeight="1" thickBot="1">
      <c r="A88" s="76">
        <v>43974</v>
      </c>
      <c r="B88" s="37">
        <f t="shared" si="22"/>
        <v>78</v>
      </c>
      <c r="C88" s="50">
        <f t="shared" si="23"/>
        <v>790825.5961393731</v>
      </c>
      <c r="D88" s="50">
        <f t="shared" si="24"/>
        <v>8896.787956567949</v>
      </c>
      <c r="E88" s="50">
        <f t="shared" si="25"/>
        <v>7971.817959566748</v>
      </c>
      <c r="F88" s="105">
        <f t="shared" si="30"/>
        <v>16868.605916134697</v>
      </c>
      <c r="G88" s="106"/>
      <c r="H88" s="107"/>
      <c r="I88" s="78"/>
      <c r="J88" s="53"/>
      <c r="K88" s="1"/>
      <c r="L88" s="1"/>
      <c r="M88" s="1">
        <f t="shared" si="26"/>
        <v>67</v>
      </c>
      <c r="N88" s="8">
        <f t="shared" si="27"/>
        <v>0.011250000000000001</v>
      </c>
      <c r="O88" s="8">
        <f t="shared" si="28"/>
        <v>0.011250000000000001</v>
      </c>
      <c r="P88" s="1">
        <f t="shared" si="18"/>
        <v>78</v>
      </c>
      <c r="Q88" s="1"/>
      <c r="R88" s="1"/>
      <c r="S88" s="9">
        <f t="shared" si="29"/>
        <v>558333.3333333324</v>
      </c>
      <c r="T88" s="10">
        <f t="shared" si="19"/>
        <v>6374.99999999999</v>
      </c>
      <c r="U88" s="10">
        <f t="shared" si="20"/>
        <v>8333.333333333334</v>
      </c>
      <c r="V88" s="11">
        <f t="shared" si="21"/>
        <v>14708.333333333325</v>
      </c>
    </row>
    <row r="89" spans="1:22" ht="13.5" customHeight="1" thickBot="1">
      <c r="A89" s="76">
        <v>44005</v>
      </c>
      <c r="B89" s="37">
        <f t="shared" si="22"/>
        <v>79</v>
      </c>
      <c r="C89" s="50">
        <f t="shared" si="23"/>
        <v>782853.7781798064</v>
      </c>
      <c r="D89" s="50">
        <f t="shared" si="24"/>
        <v>8807.105004522824</v>
      </c>
      <c r="E89" s="50">
        <f t="shared" si="25"/>
        <v>8061.500911611869</v>
      </c>
      <c r="F89" s="105">
        <f t="shared" si="30"/>
        <v>16868.605916134693</v>
      </c>
      <c r="G89" s="106"/>
      <c r="H89" s="107"/>
      <c r="I89" s="78"/>
      <c r="J89" s="53"/>
      <c r="K89" s="1"/>
      <c r="L89" s="1"/>
      <c r="M89" s="1">
        <f t="shared" si="26"/>
        <v>66</v>
      </c>
      <c r="N89" s="8">
        <f t="shared" si="27"/>
        <v>0.011250000000000001</v>
      </c>
      <c r="O89" s="8">
        <f t="shared" si="28"/>
        <v>0.011250000000000001</v>
      </c>
      <c r="P89" s="1">
        <f t="shared" si="18"/>
        <v>79</v>
      </c>
      <c r="Q89" s="1"/>
      <c r="R89" s="1"/>
      <c r="S89" s="9">
        <f t="shared" si="29"/>
        <v>549999.9999999991</v>
      </c>
      <c r="T89" s="10">
        <f t="shared" si="19"/>
        <v>6281.24999999999</v>
      </c>
      <c r="U89" s="10">
        <f t="shared" si="20"/>
        <v>8333.333333333334</v>
      </c>
      <c r="V89" s="11">
        <f t="shared" si="21"/>
        <v>14614.583333333325</v>
      </c>
    </row>
    <row r="90" spans="1:22" ht="13.5" customHeight="1" thickBot="1">
      <c r="A90" s="76">
        <v>44035</v>
      </c>
      <c r="B90" s="37">
        <f t="shared" si="22"/>
        <v>80</v>
      </c>
      <c r="C90" s="50">
        <f t="shared" si="23"/>
        <v>774792.2772681946</v>
      </c>
      <c r="D90" s="50">
        <f t="shared" si="24"/>
        <v>8716.41311926719</v>
      </c>
      <c r="E90" s="50">
        <f t="shared" si="25"/>
        <v>8152.192796867503</v>
      </c>
      <c r="F90" s="105">
        <f t="shared" si="30"/>
        <v>16868.605916134693</v>
      </c>
      <c r="G90" s="106"/>
      <c r="H90" s="107"/>
      <c r="I90" s="78"/>
      <c r="J90" s="53"/>
      <c r="K90" s="1"/>
      <c r="L90" s="1"/>
      <c r="M90" s="1">
        <f t="shared" si="26"/>
        <v>65</v>
      </c>
      <c r="N90" s="8">
        <f t="shared" si="27"/>
        <v>0.011250000000000001</v>
      </c>
      <c r="O90" s="8">
        <f t="shared" si="28"/>
        <v>0.011250000000000001</v>
      </c>
      <c r="P90" s="1">
        <f t="shared" si="18"/>
        <v>80</v>
      </c>
      <c r="Q90" s="1"/>
      <c r="R90" s="1"/>
      <c r="S90" s="9">
        <f t="shared" si="29"/>
        <v>541666.6666666657</v>
      </c>
      <c r="T90" s="10">
        <f t="shared" si="19"/>
        <v>6187.49999999999</v>
      </c>
      <c r="U90" s="10">
        <f t="shared" si="20"/>
        <v>8333.333333333334</v>
      </c>
      <c r="V90" s="11">
        <f t="shared" si="21"/>
        <v>14520.833333333325</v>
      </c>
    </row>
    <row r="91" spans="1:22" ht="13.5" customHeight="1" thickBot="1">
      <c r="A91" s="76">
        <v>44066</v>
      </c>
      <c r="B91" s="37">
        <f t="shared" si="22"/>
        <v>81</v>
      </c>
      <c r="C91" s="50">
        <f t="shared" si="23"/>
        <v>766640.0844713271</v>
      </c>
      <c r="D91" s="50">
        <f t="shared" si="24"/>
        <v>8624.700950302431</v>
      </c>
      <c r="E91" s="50">
        <f t="shared" si="25"/>
        <v>8243.904965832266</v>
      </c>
      <c r="F91" s="105">
        <f t="shared" si="30"/>
        <v>16868.605916134697</v>
      </c>
      <c r="G91" s="106"/>
      <c r="H91" s="107"/>
      <c r="I91" s="78"/>
      <c r="J91" s="53"/>
      <c r="K91" s="1"/>
      <c r="L91" s="1"/>
      <c r="M91" s="1">
        <f t="shared" si="26"/>
        <v>64</v>
      </c>
      <c r="N91" s="8">
        <f t="shared" si="27"/>
        <v>0.011250000000000001</v>
      </c>
      <c r="O91" s="8">
        <f t="shared" si="28"/>
        <v>0.011250000000000001</v>
      </c>
      <c r="P91" s="1">
        <f t="shared" si="18"/>
        <v>81</v>
      </c>
      <c r="Q91" s="1"/>
      <c r="R91" s="1"/>
      <c r="S91" s="9">
        <f t="shared" si="29"/>
        <v>533333.3333333323</v>
      </c>
      <c r="T91" s="10">
        <f t="shared" si="19"/>
        <v>6093.749999999989</v>
      </c>
      <c r="U91" s="10">
        <f t="shared" si="20"/>
        <v>8333.333333333334</v>
      </c>
      <c r="V91" s="11">
        <f t="shared" si="21"/>
        <v>14427.083333333323</v>
      </c>
    </row>
    <row r="92" spans="1:22" ht="13.5" customHeight="1" thickBot="1">
      <c r="A92" s="76">
        <v>44097</v>
      </c>
      <c r="B92" s="37">
        <f t="shared" si="22"/>
        <v>82</v>
      </c>
      <c r="C92" s="50">
        <f t="shared" si="23"/>
        <v>758396.1795054949</v>
      </c>
      <c r="D92" s="50">
        <f t="shared" si="24"/>
        <v>8531.957019436819</v>
      </c>
      <c r="E92" s="50">
        <f t="shared" si="25"/>
        <v>8336.648896697881</v>
      </c>
      <c r="F92" s="105">
        <f t="shared" si="30"/>
        <v>16868.6059161347</v>
      </c>
      <c r="G92" s="106"/>
      <c r="H92" s="107"/>
      <c r="I92" s="78"/>
      <c r="J92" s="53"/>
      <c r="K92" s="1"/>
      <c r="L92" s="1"/>
      <c r="M92" s="1">
        <f t="shared" si="26"/>
        <v>63</v>
      </c>
      <c r="N92" s="8">
        <f t="shared" si="27"/>
        <v>0.011250000000000001</v>
      </c>
      <c r="O92" s="8">
        <f t="shared" si="28"/>
        <v>0.011250000000000001</v>
      </c>
      <c r="P92" s="1">
        <f t="shared" si="18"/>
        <v>82</v>
      </c>
      <c r="Q92" s="1"/>
      <c r="R92" s="1"/>
      <c r="S92" s="9">
        <f t="shared" si="29"/>
        <v>524999.999999999</v>
      </c>
      <c r="T92" s="10">
        <f t="shared" si="19"/>
        <v>5999.999999999989</v>
      </c>
      <c r="U92" s="10">
        <f t="shared" si="20"/>
        <v>8333.333333333334</v>
      </c>
      <c r="V92" s="11">
        <f t="shared" si="21"/>
        <v>14333.333333333323</v>
      </c>
    </row>
    <row r="93" spans="1:22" ht="13.5" customHeight="1" thickBot="1">
      <c r="A93" s="76">
        <v>44127</v>
      </c>
      <c r="B93" s="37">
        <f t="shared" si="22"/>
        <v>83</v>
      </c>
      <c r="C93" s="50">
        <f t="shared" si="23"/>
        <v>750059.530608797</v>
      </c>
      <c r="D93" s="50">
        <f t="shared" si="24"/>
        <v>8438.169719348967</v>
      </c>
      <c r="E93" s="50">
        <f t="shared" si="25"/>
        <v>8430.436196785726</v>
      </c>
      <c r="F93" s="105">
        <f t="shared" si="30"/>
        <v>16868.605916134693</v>
      </c>
      <c r="G93" s="106"/>
      <c r="H93" s="107"/>
      <c r="I93" s="78"/>
      <c r="J93" s="53"/>
      <c r="K93" s="1"/>
      <c r="L93" s="1"/>
      <c r="M93" s="1">
        <f t="shared" si="26"/>
        <v>62</v>
      </c>
      <c r="N93" s="8">
        <f t="shared" si="27"/>
        <v>0.011250000000000001</v>
      </c>
      <c r="O93" s="8">
        <f t="shared" si="28"/>
        <v>0.011250000000000001</v>
      </c>
      <c r="P93" s="1">
        <f t="shared" si="18"/>
        <v>83</v>
      </c>
      <c r="Q93" s="1"/>
      <c r="R93" s="1"/>
      <c r="S93" s="9">
        <f t="shared" si="29"/>
        <v>516666.66666666564</v>
      </c>
      <c r="T93" s="10">
        <f t="shared" si="19"/>
        <v>5906.249999999989</v>
      </c>
      <c r="U93" s="10">
        <f t="shared" si="20"/>
        <v>8333.333333333334</v>
      </c>
      <c r="V93" s="11">
        <f t="shared" si="21"/>
        <v>14239.583333333323</v>
      </c>
    </row>
    <row r="94" spans="1:22" ht="13.5" customHeight="1" thickBot="1">
      <c r="A94" s="76">
        <v>44158</v>
      </c>
      <c r="B94" s="37">
        <f t="shared" si="22"/>
        <v>84</v>
      </c>
      <c r="C94" s="50">
        <f t="shared" si="23"/>
        <v>741629.0944120112</v>
      </c>
      <c r="D94" s="50">
        <f t="shared" si="24"/>
        <v>8343.327312135127</v>
      </c>
      <c r="E94" s="50">
        <f t="shared" si="25"/>
        <v>8525.278603999566</v>
      </c>
      <c r="F94" s="105">
        <f t="shared" si="30"/>
        <v>16868.605916134693</v>
      </c>
      <c r="G94" s="106"/>
      <c r="H94" s="107"/>
      <c r="I94" s="116"/>
      <c r="J94" s="53">
        <f>(D83+D84+D86+D85+D87+D88+D89+D90+D91+D92+D93+D94)*13%</f>
        <v>13799.904459215159</v>
      </c>
      <c r="K94" s="1"/>
      <c r="L94" s="1"/>
      <c r="M94" s="1">
        <f t="shared" si="26"/>
        <v>61</v>
      </c>
      <c r="N94" s="8">
        <f t="shared" si="27"/>
        <v>0.011250000000000001</v>
      </c>
      <c r="O94" s="8">
        <f t="shared" si="28"/>
        <v>0.011250000000000001</v>
      </c>
      <c r="P94" s="1">
        <f t="shared" si="18"/>
        <v>84</v>
      </c>
      <c r="Q94" s="1"/>
      <c r="R94" s="1"/>
      <c r="S94" s="9">
        <f t="shared" si="29"/>
        <v>508333.3333333323</v>
      </c>
      <c r="T94" s="10">
        <f t="shared" si="19"/>
        <v>5812.499999999989</v>
      </c>
      <c r="U94" s="10">
        <f t="shared" si="20"/>
        <v>8333.333333333334</v>
      </c>
      <c r="V94" s="11">
        <f t="shared" si="21"/>
        <v>14145.833333333323</v>
      </c>
    </row>
    <row r="95" spans="1:22" ht="13.5" customHeight="1" thickBot="1">
      <c r="A95" s="76">
        <v>44188</v>
      </c>
      <c r="B95" s="37">
        <f t="shared" si="22"/>
        <v>85</v>
      </c>
      <c r="C95" s="50">
        <f t="shared" si="23"/>
        <v>733103.8158080117</v>
      </c>
      <c r="D95" s="50">
        <f t="shared" si="24"/>
        <v>8247.417927840132</v>
      </c>
      <c r="E95" s="50">
        <f t="shared" si="25"/>
        <v>8621.187988294561</v>
      </c>
      <c r="F95" s="105">
        <f t="shared" si="30"/>
        <v>16868.605916134693</v>
      </c>
      <c r="G95" s="106"/>
      <c r="H95" s="107"/>
      <c r="I95" s="78"/>
      <c r="J95" s="53"/>
      <c r="K95" s="1"/>
      <c r="L95" s="1"/>
      <c r="M95" s="1">
        <f t="shared" si="26"/>
        <v>60</v>
      </c>
      <c r="N95" s="8">
        <f t="shared" si="27"/>
        <v>0.011250000000000001</v>
      </c>
      <c r="O95" s="8">
        <f t="shared" si="28"/>
        <v>0.011250000000000001</v>
      </c>
      <c r="P95" s="1">
        <f t="shared" si="18"/>
        <v>85</v>
      </c>
      <c r="Q95" s="1"/>
      <c r="R95" s="1"/>
      <c r="S95" s="9">
        <f t="shared" si="29"/>
        <v>499999.999999999</v>
      </c>
      <c r="T95" s="10">
        <f t="shared" si="19"/>
        <v>5718.749999999989</v>
      </c>
      <c r="U95" s="10">
        <f t="shared" si="20"/>
        <v>8333.333333333334</v>
      </c>
      <c r="V95" s="11">
        <f t="shared" si="21"/>
        <v>14052.083333333323</v>
      </c>
    </row>
    <row r="96" spans="1:22" ht="13.5" customHeight="1" thickBot="1">
      <c r="A96" s="76">
        <v>44219</v>
      </c>
      <c r="B96" s="37">
        <f t="shared" si="22"/>
        <v>86</v>
      </c>
      <c r="C96" s="50">
        <f t="shared" si="23"/>
        <v>724482.6278197172</v>
      </c>
      <c r="D96" s="50">
        <f t="shared" si="24"/>
        <v>8150.429562971819</v>
      </c>
      <c r="E96" s="50">
        <f t="shared" si="25"/>
        <v>8718.176353162871</v>
      </c>
      <c r="F96" s="105">
        <f t="shared" si="30"/>
        <v>16868.60591613469</v>
      </c>
      <c r="G96" s="106"/>
      <c r="H96" s="107"/>
      <c r="I96" s="78"/>
      <c r="J96" s="53"/>
      <c r="K96" s="1"/>
      <c r="L96" s="1"/>
      <c r="M96" s="1">
        <f t="shared" si="26"/>
        <v>59</v>
      </c>
      <c r="N96" s="8">
        <f t="shared" si="27"/>
        <v>0.011250000000000001</v>
      </c>
      <c r="O96" s="8">
        <f t="shared" si="28"/>
        <v>0.011250000000000001</v>
      </c>
      <c r="P96" s="1">
        <f t="shared" si="18"/>
        <v>86</v>
      </c>
      <c r="Q96" s="1"/>
      <c r="R96" s="1"/>
      <c r="S96" s="9">
        <f t="shared" si="29"/>
        <v>491666.6666666657</v>
      </c>
      <c r="T96" s="10">
        <f t="shared" si="19"/>
        <v>5624.999999999989</v>
      </c>
      <c r="U96" s="10">
        <f t="shared" si="20"/>
        <v>8333.333333333334</v>
      </c>
      <c r="V96" s="11">
        <f t="shared" si="21"/>
        <v>13958.333333333323</v>
      </c>
    </row>
    <row r="97" spans="1:22" ht="13.5" customHeight="1" thickBot="1">
      <c r="A97" s="76">
        <v>44250</v>
      </c>
      <c r="B97" s="37">
        <f t="shared" si="22"/>
        <v>87</v>
      </c>
      <c r="C97" s="50">
        <f t="shared" si="23"/>
        <v>715764.4514665543</v>
      </c>
      <c r="D97" s="50">
        <f t="shared" si="24"/>
        <v>8052.3500789987365</v>
      </c>
      <c r="E97" s="50">
        <f t="shared" si="25"/>
        <v>8816.255837135956</v>
      </c>
      <c r="F97" s="105">
        <f t="shared" si="30"/>
        <v>16868.605916134693</v>
      </c>
      <c r="G97" s="106"/>
      <c r="H97" s="107"/>
      <c r="I97" s="78"/>
      <c r="J97" s="53"/>
      <c r="K97" s="1"/>
      <c r="L97" s="1"/>
      <c r="M97" s="1">
        <f t="shared" si="26"/>
        <v>58</v>
      </c>
      <c r="N97" s="8">
        <f t="shared" si="27"/>
        <v>0.011250000000000001</v>
      </c>
      <c r="O97" s="8">
        <f t="shared" si="28"/>
        <v>0.011250000000000001</v>
      </c>
      <c r="P97" s="1">
        <f t="shared" si="18"/>
        <v>87</v>
      </c>
      <c r="Q97" s="1"/>
      <c r="R97" s="1"/>
      <c r="S97" s="9">
        <f t="shared" si="29"/>
        <v>483333.3333333324</v>
      </c>
      <c r="T97" s="10">
        <f t="shared" si="19"/>
        <v>5531.249999999989</v>
      </c>
      <c r="U97" s="10">
        <f t="shared" si="20"/>
        <v>8333.333333333334</v>
      </c>
      <c r="V97" s="11">
        <f t="shared" si="21"/>
        <v>13864.583333333323</v>
      </c>
    </row>
    <row r="98" spans="1:22" ht="13.5" customHeight="1" thickBot="1">
      <c r="A98" s="76">
        <v>44278</v>
      </c>
      <c r="B98" s="37">
        <f t="shared" si="22"/>
        <v>88</v>
      </c>
      <c r="C98" s="50">
        <f t="shared" si="23"/>
        <v>706948.1956294184</v>
      </c>
      <c r="D98" s="50">
        <f t="shared" si="24"/>
        <v>7953.167200830958</v>
      </c>
      <c r="E98" s="50">
        <f t="shared" si="25"/>
        <v>8915.438715303735</v>
      </c>
      <c r="F98" s="105">
        <f t="shared" si="30"/>
        <v>16868.605916134693</v>
      </c>
      <c r="G98" s="106"/>
      <c r="H98" s="107"/>
      <c r="I98" s="78"/>
      <c r="J98" s="53"/>
      <c r="K98" s="1"/>
      <c r="L98" s="1"/>
      <c r="M98" s="1">
        <f t="shared" si="26"/>
        <v>57</v>
      </c>
      <c r="N98" s="8">
        <f t="shared" si="27"/>
        <v>0.011250000000000001</v>
      </c>
      <c r="O98" s="8">
        <f t="shared" si="28"/>
        <v>0.011250000000000001</v>
      </c>
      <c r="P98" s="1">
        <f t="shared" si="18"/>
        <v>88</v>
      </c>
      <c r="Q98" s="1"/>
      <c r="R98" s="1"/>
      <c r="S98" s="9">
        <f t="shared" si="29"/>
        <v>474999.99999999907</v>
      </c>
      <c r="T98" s="10">
        <f t="shared" si="19"/>
        <v>5437.49999999999</v>
      </c>
      <c r="U98" s="10">
        <f t="shared" si="20"/>
        <v>8333.333333333334</v>
      </c>
      <c r="V98" s="11">
        <f t="shared" si="21"/>
        <v>13770.833333333325</v>
      </c>
    </row>
    <row r="99" spans="1:22" ht="13.5" customHeight="1" thickBot="1">
      <c r="A99" s="76">
        <v>44309</v>
      </c>
      <c r="B99" s="37">
        <f t="shared" si="22"/>
        <v>89</v>
      </c>
      <c r="C99" s="50">
        <f t="shared" si="23"/>
        <v>698032.7569141146</v>
      </c>
      <c r="D99" s="50">
        <f t="shared" si="24"/>
        <v>7852.86851528379</v>
      </c>
      <c r="E99" s="50">
        <f t="shared" si="25"/>
        <v>9015.737400850896</v>
      </c>
      <c r="F99" s="105">
        <f t="shared" si="30"/>
        <v>16868.605916134686</v>
      </c>
      <c r="G99" s="106"/>
      <c r="H99" s="107"/>
      <c r="I99" s="78"/>
      <c r="J99" s="53"/>
      <c r="K99" s="1"/>
      <c r="L99" s="1"/>
      <c r="M99" s="1">
        <f t="shared" si="26"/>
        <v>56</v>
      </c>
      <c r="N99" s="8">
        <f t="shared" si="27"/>
        <v>0.011250000000000001</v>
      </c>
      <c r="O99" s="8">
        <f t="shared" si="28"/>
        <v>0.011250000000000001</v>
      </c>
      <c r="P99" s="1">
        <f t="shared" si="18"/>
        <v>89</v>
      </c>
      <c r="Q99" s="1"/>
      <c r="R99" s="1"/>
      <c r="S99" s="9">
        <f t="shared" si="29"/>
        <v>466666.66666666575</v>
      </c>
      <c r="T99" s="10">
        <f t="shared" si="19"/>
        <v>5343.74999999999</v>
      </c>
      <c r="U99" s="10">
        <f t="shared" si="20"/>
        <v>8333.333333333334</v>
      </c>
      <c r="V99" s="11">
        <f t="shared" si="21"/>
        <v>13677.083333333325</v>
      </c>
    </row>
    <row r="100" spans="1:22" ht="13.5" customHeight="1" thickBot="1">
      <c r="A100" s="76">
        <v>44339</v>
      </c>
      <c r="B100" s="37">
        <f t="shared" si="22"/>
        <v>90</v>
      </c>
      <c r="C100" s="50">
        <f t="shared" si="23"/>
        <v>689017.0195132637</v>
      </c>
      <c r="D100" s="50">
        <f t="shared" si="24"/>
        <v>7751.441469524218</v>
      </c>
      <c r="E100" s="50">
        <f t="shared" si="25"/>
        <v>9117.164446610479</v>
      </c>
      <c r="F100" s="105">
        <f t="shared" si="30"/>
        <v>16868.605916134697</v>
      </c>
      <c r="G100" s="106"/>
      <c r="H100" s="107"/>
      <c r="I100" s="78"/>
      <c r="J100" s="53"/>
      <c r="K100" s="1"/>
      <c r="L100" s="1"/>
      <c r="M100" s="1">
        <f t="shared" si="26"/>
        <v>55</v>
      </c>
      <c r="N100" s="8">
        <f t="shared" si="27"/>
        <v>0.011250000000000001</v>
      </c>
      <c r="O100" s="8">
        <f t="shared" si="28"/>
        <v>0.011250000000000001</v>
      </c>
      <c r="P100" s="1">
        <f t="shared" si="18"/>
        <v>90</v>
      </c>
      <c r="Q100" s="1"/>
      <c r="R100" s="1"/>
      <c r="S100" s="9">
        <f t="shared" si="29"/>
        <v>458333.33333333244</v>
      </c>
      <c r="T100" s="10">
        <f t="shared" si="19"/>
        <v>5249.99999999999</v>
      </c>
      <c r="U100" s="10">
        <f t="shared" si="20"/>
        <v>8333.333333333334</v>
      </c>
      <c r="V100" s="11">
        <f t="shared" si="21"/>
        <v>13583.333333333325</v>
      </c>
    </row>
    <row r="101" spans="1:22" ht="13.5" customHeight="1" thickBot="1">
      <c r="A101" s="76">
        <v>44370</v>
      </c>
      <c r="B101" s="37">
        <f t="shared" si="22"/>
        <v>91</v>
      </c>
      <c r="C101" s="50">
        <f t="shared" si="23"/>
        <v>679899.8550666532</v>
      </c>
      <c r="D101" s="50">
        <f t="shared" si="24"/>
        <v>7648.87336949985</v>
      </c>
      <c r="E101" s="50">
        <f t="shared" si="25"/>
        <v>9219.73254663484</v>
      </c>
      <c r="F101" s="105">
        <f t="shared" si="30"/>
        <v>16868.60591613469</v>
      </c>
      <c r="G101" s="106"/>
      <c r="H101" s="107"/>
      <c r="I101" s="78"/>
      <c r="J101" s="53"/>
      <c r="K101" s="1"/>
      <c r="L101" s="1"/>
      <c r="M101" s="1">
        <f t="shared" si="26"/>
        <v>54</v>
      </c>
      <c r="N101" s="8">
        <f t="shared" si="27"/>
        <v>0.011250000000000001</v>
      </c>
      <c r="O101" s="8">
        <f t="shared" si="28"/>
        <v>0.011250000000000001</v>
      </c>
      <c r="P101" s="1">
        <f t="shared" si="18"/>
        <v>91</v>
      </c>
      <c r="Q101" s="1"/>
      <c r="R101" s="1"/>
      <c r="S101" s="9">
        <f t="shared" si="29"/>
        <v>449999.9999999991</v>
      </c>
      <c r="T101" s="10">
        <f t="shared" si="19"/>
        <v>5156.24999999999</v>
      </c>
      <c r="U101" s="10">
        <f t="shared" si="20"/>
        <v>8333.333333333334</v>
      </c>
      <c r="V101" s="11">
        <f t="shared" si="21"/>
        <v>13489.583333333325</v>
      </c>
    </row>
    <row r="102" spans="1:22" ht="13.5" customHeight="1" thickBot="1">
      <c r="A102" s="76">
        <v>44400</v>
      </c>
      <c r="B102" s="37">
        <f t="shared" si="22"/>
        <v>92</v>
      </c>
      <c r="C102" s="50">
        <f t="shared" si="23"/>
        <v>670680.1225200184</v>
      </c>
      <c r="D102" s="50">
        <f t="shared" si="24"/>
        <v>7545.151378350208</v>
      </c>
      <c r="E102" s="50">
        <f t="shared" si="25"/>
        <v>9323.45453778448</v>
      </c>
      <c r="F102" s="105">
        <f t="shared" si="30"/>
        <v>16868.60591613469</v>
      </c>
      <c r="G102" s="106"/>
      <c r="H102" s="107"/>
      <c r="I102" s="78"/>
      <c r="J102" s="53"/>
      <c r="K102" s="1"/>
      <c r="L102" s="1"/>
      <c r="M102" s="1">
        <f t="shared" si="26"/>
        <v>53</v>
      </c>
      <c r="N102" s="8">
        <f t="shared" si="27"/>
        <v>0.011250000000000001</v>
      </c>
      <c r="O102" s="8">
        <f t="shared" si="28"/>
        <v>0.011250000000000001</v>
      </c>
      <c r="P102" s="1">
        <f t="shared" si="18"/>
        <v>92</v>
      </c>
      <c r="Q102" s="1"/>
      <c r="R102" s="1"/>
      <c r="S102" s="9">
        <f t="shared" si="29"/>
        <v>441666.6666666658</v>
      </c>
      <c r="T102" s="10">
        <f t="shared" si="19"/>
        <v>5062.49999999999</v>
      </c>
      <c r="U102" s="10">
        <f t="shared" si="20"/>
        <v>8333.333333333334</v>
      </c>
      <c r="V102" s="11">
        <f t="shared" si="21"/>
        <v>13395.833333333325</v>
      </c>
    </row>
    <row r="103" spans="1:22" ht="13.5" customHeight="1" thickBot="1">
      <c r="A103" s="76">
        <v>44431</v>
      </c>
      <c r="B103" s="37">
        <f t="shared" si="22"/>
        <v>93</v>
      </c>
      <c r="C103" s="50">
        <f t="shared" si="23"/>
        <v>661356.6679822339</v>
      </c>
      <c r="D103" s="50">
        <f t="shared" si="24"/>
        <v>7440.2625148001325</v>
      </c>
      <c r="E103" s="50">
        <f t="shared" si="25"/>
        <v>9428.343401334558</v>
      </c>
      <c r="F103" s="105">
        <f t="shared" si="30"/>
        <v>16868.60591613469</v>
      </c>
      <c r="G103" s="106"/>
      <c r="H103" s="107"/>
      <c r="I103" s="78"/>
      <c r="J103" s="53"/>
      <c r="K103" s="1"/>
      <c r="L103" s="1"/>
      <c r="M103" s="1">
        <f t="shared" si="26"/>
        <v>52</v>
      </c>
      <c r="N103" s="8">
        <f t="shared" si="27"/>
        <v>0.011250000000000001</v>
      </c>
      <c r="O103" s="8">
        <f t="shared" si="28"/>
        <v>0.011250000000000001</v>
      </c>
      <c r="P103" s="1">
        <f t="shared" si="18"/>
        <v>93</v>
      </c>
      <c r="Q103" s="1"/>
      <c r="R103" s="1"/>
      <c r="S103" s="9">
        <f t="shared" si="29"/>
        <v>433333.3333333325</v>
      </c>
      <c r="T103" s="10">
        <f t="shared" si="19"/>
        <v>4968.749999999991</v>
      </c>
      <c r="U103" s="10">
        <f t="shared" si="20"/>
        <v>8333.333333333334</v>
      </c>
      <c r="V103" s="11">
        <f t="shared" si="21"/>
        <v>13302.083333333325</v>
      </c>
    </row>
    <row r="104" spans="1:22" ht="13.5" customHeight="1" thickBot="1">
      <c r="A104" s="76">
        <v>44462</v>
      </c>
      <c r="B104" s="37">
        <f t="shared" si="22"/>
        <v>94</v>
      </c>
      <c r="C104" s="50">
        <f t="shared" si="23"/>
        <v>651928.3245808993</v>
      </c>
      <c r="D104" s="50">
        <f t="shared" si="24"/>
        <v>7334.193651535118</v>
      </c>
      <c r="E104" s="50">
        <f t="shared" si="25"/>
        <v>9534.412264599567</v>
      </c>
      <c r="F104" s="105">
        <f t="shared" si="30"/>
        <v>16868.605916134686</v>
      </c>
      <c r="G104" s="106"/>
      <c r="H104" s="107"/>
      <c r="I104" s="78"/>
      <c r="J104" s="53"/>
      <c r="K104" s="1"/>
      <c r="L104" s="1"/>
      <c r="M104" s="1">
        <f t="shared" si="26"/>
        <v>51</v>
      </c>
      <c r="N104" s="8">
        <f t="shared" si="27"/>
        <v>0.011250000000000001</v>
      </c>
      <c r="O104" s="8">
        <f t="shared" si="28"/>
        <v>0.011250000000000001</v>
      </c>
      <c r="P104" s="1">
        <f t="shared" si="18"/>
        <v>94</v>
      </c>
      <c r="Q104" s="1"/>
      <c r="R104" s="1"/>
      <c r="S104" s="9">
        <f t="shared" si="29"/>
        <v>424999.9999999992</v>
      </c>
      <c r="T104" s="10">
        <f t="shared" si="19"/>
        <v>4874.999999999991</v>
      </c>
      <c r="U104" s="10">
        <f t="shared" si="20"/>
        <v>8333.333333333334</v>
      </c>
      <c r="V104" s="11">
        <f t="shared" si="21"/>
        <v>13208.333333333325</v>
      </c>
    </row>
    <row r="105" spans="1:22" ht="13.5" customHeight="1" thickBot="1">
      <c r="A105" s="76">
        <v>44492</v>
      </c>
      <c r="B105" s="37">
        <f t="shared" si="22"/>
        <v>95</v>
      </c>
      <c r="C105" s="50">
        <f t="shared" si="23"/>
        <v>642393.9123162997</v>
      </c>
      <c r="D105" s="50">
        <f t="shared" si="24"/>
        <v>7226.931513558373</v>
      </c>
      <c r="E105" s="50">
        <f t="shared" si="25"/>
        <v>9641.674402576313</v>
      </c>
      <c r="F105" s="105">
        <f t="shared" si="30"/>
        <v>16868.605916134686</v>
      </c>
      <c r="G105" s="106"/>
      <c r="H105" s="107"/>
      <c r="I105" s="78"/>
      <c r="J105" s="53"/>
      <c r="K105" s="1"/>
      <c r="L105" s="1"/>
      <c r="M105" s="1">
        <f t="shared" si="26"/>
        <v>50</v>
      </c>
      <c r="N105" s="8">
        <f t="shared" si="27"/>
        <v>0.011250000000000001</v>
      </c>
      <c r="O105" s="8">
        <f t="shared" si="28"/>
        <v>0.011250000000000001</v>
      </c>
      <c r="P105" s="1">
        <f t="shared" si="18"/>
        <v>95</v>
      </c>
      <c r="Q105" s="1"/>
      <c r="R105" s="1"/>
      <c r="S105" s="9">
        <f t="shared" si="29"/>
        <v>416666.6666666659</v>
      </c>
      <c r="T105" s="10">
        <f t="shared" si="19"/>
        <v>4781.249999999991</v>
      </c>
      <c r="U105" s="10">
        <f t="shared" si="20"/>
        <v>8333.333333333334</v>
      </c>
      <c r="V105" s="11">
        <f t="shared" si="21"/>
        <v>13114.583333333325</v>
      </c>
    </row>
    <row r="106" spans="1:22" ht="13.5" customHeight="1" thickBot="1">
      <c r="A106" s="76">
        <v>44523</v>
      </c>
      <c r="B106" s="37">
        <f t="shared" si="22"/>
        <v>96</v>
      </c>
      <c r="C106" s="50">
        <f t="shared" si="23"/>
        <v>632752.2379137235</v>
      </c>
      <c r="D106" s="50">
        <f t="shared" si="24"/>
        <v>7118.46267652939</v>
      </c>
      <c r="E106" s="50">
        <f t="shared" si="25"/>
        <v>9750.143239605295</v>
      </c>
      <c r="F106" s="105">
        <f t="shared" si="30"/>
        <v>16868.605916134686</v>
      </c>
      <c r="G106" s="106"/>
      <c r="H106" s="107"/>
      <c r="I106" s="116"/>
      <c r="J106" s="53">
        <f>(D95+D96+D98+D97+D99+D100+D101+D102+D103+D104+D105+D106)*13%</f>
        <v>12001.801481763954</v>
      </c>
      <c r="K106" s="1"/>
      <c r="L106" s="1"/>
      <c r="M106" s="1">
        <f t="shared" si="26"/>
        <v>49</v>
      </c>
      <c r="N106" s="8">
        <f t="shared" si="27"/>
        <v>0.011250000000000001</v>
      </c>
      <c r="O106" s="8">
        <f t="shared" si="28"/>
        <v>0.011250000000000001</v>
      </c>
      <c r="P106" s="1">
        <f t="shared" si="18"/>
        <v>96</v>
      </c>
      <c r="Q106" s="1"/>
      <c r="R106" s="1"/>
      <c r="S106" s="9">
        <f t="shared" si="29"/>
        <v>408333.33333333256</v>
      </c>
      <c r="T106" s="10">
        <f t="shared" si="19"/>
        <v>4687.499999999992</v>
      </c>
      <c r="U106" s="10">
        <f t="shared" si="20"/>
        <v>8333.333333333334</v>
      </c>
      <c r="V106" s="11">
        <f t="shared" si="21"/>
        <v>13020.833333333325</v>
      </c>
    </row>
    <row r="107" spans="1:22" ht="13.5" customHeight="1" thickBot="1">
      <c r="A107" s="76">
        <v>44553</v>
      </c>
      <c r="B107" s="37">
        <f t="shared" si="22"/>
        <v>97</v>
      </c>
      <c r="C107" s="50">
        <f t="shared" si="23"/>
        <v>623002.0946741182</v>
      </c>
      <c r="D107" s="50">
        <f t="shared" si="24"/>
        <v>7008.77356508383</v>
      </c>
      <c r="E107" s="50">
        <f t="shared" si="25"/>
        <v>9859.83235105086</v>
      </c>
      <c r="F107" s="105">
        <f t="shared" si="30"/>
        <v>16868.60591613469</v>
      </c>
      <c r="G107" s="106"/>
      <c r="H107" s="107"/>
      <c r="I107" s="78"/>
      <c r="J107" s="53"/>
      <c r="K107" s="1"/>
      <c r="L107" s="1"/>
      <c r="M107" s="1">
        <f t="shared" si="26"/>
        <v>48</v>
      </c>
      <c r="N107" s="8">
        <f t="shared" si="27"/>
        <v>0.011250000000000001</v>
      </c>
      <c r="O107" s="8">
        <f t="shared" si="28"/>
        <v>0.011250000000000001</v>
      </c>
      <c r="P107" s="1">
        <f t="shared" si="18"/>
        <v>97</v>
      </c>
      <c r="Q107" s="1"/>
      <c r="R107" s="1"/>
      <c r="S107" s="9">
        <f t="shared" si="29"/>
        <v>399999.99999999924</v>
      </c>
      <c r="T107" s="10">
        <f t="shared" si="19"/>
        <v>4593.749999999992</v>
      </c>
      <c r="U107" s="10">
        <f t="shared" si="20"/>
        <v>8333.333333333334</v>
      </c>
      <c r="V107" s="11">
        <f t="shared" si="21"/>
        <v>12927.083333333325</v>
      </c>
    </row>
    <row r="108" spans="1:22" ht="13.5" customHeight="1" thickBot="1">
      <c r="A108" s="76">
        <v>44584</v>
      </c>
      <c r="B108" s="37">
        <f t="shared" si="22"/>
        <v>98</v>
      </c>
      <c r="C108" s="50">
        <f t="shared" si="23"/>
        <v>613142.2623230674</v>
      </c>
      <c r="D108" s="50">
        <f t="shared" si="24"/>
        <v>6897.850451134509</v>
      </c>
      <c r="E108" s="50">
        <f t="shared" si="25"/>
        <v>9970.755465000188</v>
      </c>
      <c r="F108" s="105">
        <f t="shared" si="30"/>
        <v>16868.605916134697</v>
      </c>
      <c r="G108" s="106"/>
      <c r="H108" s="107"/>
      <c r="I108" s="78"/>
      <c r="J108" s="53"/>
      <c r="K108" s="1"/>
      <c r="L108" s="1"/>
      <c r="M108" s="1">
        <f t="shared" si="26"/>
        <v>47</v>
      </c>
      <c r="N108" s="8">
        <f t="shared" si="27"/>
        <v>0.011250000000000001</v>
      </c>
      <c r="O108" s="8">
        <f t="shared" si="28"/>
        <v>0.011250000000000001</v>
      </c>
      <c r="P108" s="1">
        <f t="shared" si="18"/>
        <v>98</v>
      </c>
      <c r="Q108" s="1"/>
      <c r="R108" s="1"/>
      <c r="S108" s="9">
        <f t="shared" si="29"/>
        <v>391666.66666666593</v>
      </c>
      <c r="T108" s="10">
        <f t="shared" si="19"/>
        <v>4499.999999999992</v>
      </c>
      <c r="U108" s="10">
        <f t="shared" si="20"/>
        <v>8333.333333333334</v>
      </c>
      <c r="V108" s="11">
        <f t="shared" si="21"/>
        <v>12833.333333333325</v>
      </c>
    </row>
    <row r="109" spans="1:22" ht="13.5" customHeight="1" thickBot="1">
      <c r="A109" s="76">
        <v>44615</v>
      </c>
      <c r="B109" s="37">
        <f t="shared" si="22"/>
        <v>99</v>
      </c>
      <c r="C109" s="50">
        <f t="shared" si="23"/>
        <v>603171.5068580672</v>
      </c>
      <c r="D109" s="50">
        <f t="shared" si="24"/>
        <v>6785.679452153257</v>
      </c>
      <c r="E109" s="50">
        <f t="shared" si="25"/>
        <v>10082.926463981428</v>
      </c>
      <c r="F109" s="105">
        <f t="shared" si="30"/>
        <v>16868.605916134686</v>
      </c>
      <c r="G109" s="106"/>
      <c r="H109" s="107"/>
      <c r="I109" s="78"/>
      <c r="J109" s="53"/>
      <c r="K109" s="1"/>
      <c r="L109" s="1"/>
      <c r="M109" s="1">
        <f t="shared" si="26"/>
        <v>46</v>
      </c>
      <c r="N109" s="8">
        <f t="shared" si="27"/>
        <v>0.011250000000000001</v>
      </c>
      <c r="O109" s="8">
        <f t="shared" si="28"/>
        <v>0.011250000000000001</v>
      </c>
      <c r="P109" s="1">
        <f t="shared" si="18"/>
        <v>99</v>
      </c>
      <c r="Q109" s="1"/>
      <c r="R109" s="1"/>
      <c r="S109" s="9">
        <f t="shared" si="29"/>
        <v>383333.3333333326</v>
      </c>
      <c r="T109" s="10">
        <f t="shared" si="19"/>
        <v>4406.249999999992</v>
      </c>
      <c r="U109" s="10">
        <f t="shared" si="20"/>
        <v>8333.333333333334</v>
      </c>
      <c r="V109" s="11">
        <f t="shared" si="21"/>
        <v>12739.583333333325</v>
      </c>
    </row>
    <row r="110" spans="1:22" ht="13.5" customHeight="1" thickBot="1">
      <c r="A110" s="76">
        <v>44643</v>
      </c>
      <c r="B110" s="37">
        <f t="shared" si="22"/>
        <v>100</v>
      </c>
      <c r="C110" s="50">
        <f t="shared" si="23"/>
        <v>593088.5803940858</v>
      </c>
      <c r="D110" s="50">
        <f t="shared" si="24"/>
        <v>6672.246529433466</v>
      </c>
      <c r="E110" s="50">
        <f t="shared" si="25"/>
        <v>10196.359386701224</v>
      </c>
      <c r="F110" s="105">
        <f t="shared" si="30"/>
        <v>16868.60591613469</v>
      </c>
      <c r="G110" s="106"/>
      <c r="H110" s="107"/>
      <c r="I110" s="78"/>
      <c r="J110" s="53"/>
      <c r="K110" s="1"/>
      <c r="L110" s="1"/>
      <c r="M110" s="1">
        <f t="shared" si="26"/>
        <v>45</v>
      </c>
      <c r="N110" s="8">
        <f t="shared" si="27"/>
        <v>0.011250000000000001</v>
      </c>
      <c r="O110" s="8">
        <f t="shared" si="28"/>
        <v>0.011250000000000001</v>
      </c>
      <c r="P110" s="1">
        <f t="shared" si="18"/>
        <v>100</v>
      </c>
      <c r="Q110" s="1"/>
      <c r="R110" s="1"/>
      <c r="S110" s="9">
        <f t="shared" si="29"/>
        <v>374999.9999999993</v>
      </c>
      <c r="T110" s="10">
        <f t="shared" si="19"/>
        <v>4312.499999999992</v>
      </c>
      <c r="U110" s="10">
        <f t="shared" si="20"/>
        <v>8333.333333333334</v>
      </c>
      <c r="V110" s="11">
        <f t="shared" si="21"/>
        <v>12645.833333333325</v>
      </c>
    </row>
    <row r="111" spans="1:22" ht="13.5" customHeight="1" thickBot="1">
      <c r="A111" s="76">
        <v>44674</v>
      </c>
      <c r="B111" s="37">
        <f t="shared" si="22"/>
        <v>101</v>
      </c>
      <c r="C111" s="50">
        <f t="shared" si="23"/>
        <v>582892.2210073846</v>
      </c>
      <c r="D111" s="50">
        <f t="shared" si="24"/>
        <v>6557.537486333077</v>
      </c>
      <c r="E111" s="50">
        <f t="shared" si="25"/>
        <v>10311.06842980161</v>
      </c>
      <c r="F111" s="105">
        <f t="shared" si="30"/>
        <v>16868.605916134686</v>
      </c>
      <c r="G111" s="106"/>
      <c r="H111" s="107"/>
      <c r="I111" s="78"/>
      <c r="J111" s="53"/>
      <c r="K111" s="1"/>
      <c r="L111" s="1"/>
      <c r="M111" s="1">
        <f t="shared" si="26"/>
        <v>44</v>
      </c>
      <c r="N111" s="8">
        <f t="shared" si="27"/>
        <v>0.011250000000000001</v>
      </c>
      <c r="O111" s="8">
        <f t="shared" si="28"/>
        <v>0.011250000000000001</v>
      </c>
      <c r="P111" s="1">
        <f t="shared" si="18"/>
        <v>101</v>
      </c>
      <c r="Q111" s="1"/>
      <c r="R111" s="1"/>
      <c r="S111" s="9">
        <f t="shared" si="29"/>
        <v>366666.666666666</v>
      </c>
      <c r="T111" s="10">
        <f t="shared" si="19"/>
        <v>4218.749999999992</v>
      </c>
      <c r="U111" s="10">
        <f t="shared" si="20"/>
        <v>8333.333333333334</v>
      </c>
      <c r="V111" s="11">
        <f t="shared" si="21"/>
        <v>12552.083333333325</v>
      </c>
    </row>
    <row r="112" spans="1:22" ht="13.5" customHeight="1" thickBot="1">
      <c r="A112" s="76">
        <v>44704</v>
      </c>
      <c r="B112" s="37">
        <f t="shared" si="22"/>
        <v>102</v>
      </c>
      <c r="C112" s="50">
        <f t="shared" si="23"/>
        <v>572581.152577583</v>
      </c>
      <c r="D112" s="50">
        <f t="shared" si="24"/>
        <v>6441.537966497809</v>
      </c>
      <c r="E112" s="50">
        <f t="shared" si="25"/>
        <v>10427.067949636876</v>
      </c>
      <c r="F112" s="105">
        <f t="shared" si="30"/>
        <v>16868.605916134686</v>
      </c>
      <c r="G112" s="106"/>
      <c r="H112" s="107"/>
      <c r="I112" s="78"/>
      <c r="J112" s="53"/>
      <c r="K112" s="1"/>
      <c r="L112" s="1"/>
      <c r="M112" s="1">
        <f t="shared" si="26"/>
        <v>43</v>
      </c>
      <c r="N112" s="8">
        <f t="shared" si="27"/>
        <v>0.011250000000000001</v>
      </c>
      <c r="O112" s="8">
        <f t="shared" si="28"/>
        <v>0.011250000000000001</v>
      </c>
      <c r="P112" s="1">
        <f t="shared" si="18"/>
        <v>102</v>
      </c>
      <c r="Q112" s="1"/>
      <c r="R112" s="1"/>
      <c r="S112" s="9">
        <f t="shared" si="29"/>
        <v>358333.3333333327</v>
      </c>
      <c r="T112" s="10">
        <f t="shared" si="19"/>
        <v>4124.999999999993</v>
      </c>
      <c r="U112" s="10">
        <f t="shared" si="20"/>
        <v>8333.333333333334</v>
      </c>
      <c r="V112" s="11">
        <f t="shared" si="21"/>
        <v>12458.333333333327</v>
      </c>
    </row>
    <row r="113" spans="1:22" ht="13.5" customHeight="1" thickBot="1">
      <c r="A113" s="76">
        <v>44735</v>
      </c>
      <c r="B113" s="37">
        <f t="shared" si="22"/>
        <v>103</v>
      </c>
      <c r="C113" s="50">
        <f t="shared" si="23"/>
        <v>562154.0846279461</v>
      </c>
      <c r="D113" s="50">
        <f t="shared" si="24"/>
        <v>6324.233452064394</v>
      </c>
      <c r="E113" s="50">
        <f t="shared" si="25"/>
        <v>10544.372464070288</v>
      </c>
      <c r="F113" s="105">
        <f t="shared" si="30"/>
        <v>16868.605916134682</v>
      </c>
      <c r="G113" s="106"/>
      <c r="H113" s="107"/>
      <c r="I113" s="78"/>
      <c r="J113" s="53"/>
      <c r="K113" s="1"/>
      <c r="L113" s="1"/>
      <c r="M113" s="1">
        <f t="shared" si="26"/>
        <v>42</v>
      </c>
      <c r="N113" s="8">
        <f t="shared" si="27"/>
        <v>0.011250000000000001</v>
      </c>
      <c r="O113" s="8">
        <f t="shared" si="28"/>
        <v>0.011250000000000001</v>
      </c>
      <c r="P113" s="1">
        <f t="shared" si="18"/>
        <v>103</v>
      </c>
      <c r="Q113" s="1"/>
      <c r="R113" s="1"/>
      <c r="S113" s="9">
        <f t="shared" si="29"/>
        <v>349999.99999999936</v>
      </c>
      <c r="T113" s="10">
        <f t="shared" si="19"/>
        <v>4031.2499999999927</v>
      </c>
      <c r="U113" s="10">
        <f t="shared" si="20"/>
        <v>8333.333333333334</v>
      </c>
      <c r="V113" s="11">
        <f t="shared" si="21"/>
        <v>12364.583333333327</v>
      </c>
    </row>
    <row r="114" spans="1:22" ht="13.5" customHeight="1" thickBot="1">
      <c r="A114" s="76">
        <v>44765</v>
      </c>
      <c r="B114" s="37">
        <f t="shared" si="22"/>
        <v>104</v>
      </c>
      <c r="C114" s="50">
        <f t="shared" si="23"/>
        <v>551609.7121638758</v>
      </c>
      <c r="D114" s="50">
        <f t="shared" si="24"/>
        <v>6205.609261843603</v>
      </c>
      <c r="E114" s="50">
        <f t="shared" si="25"/>
        <v>10662.996654291075</v>
      </c>
      <c r="F114" s="105">
        <f t="shared" si="30"/>
        <v>16868.60591613468</v>
      </c>
      <c r="G114" s="106"/>
      <c r="H114" s="107"/>
      <c r="I114" s="78"/>
      <c r="J114" s="53"/>
      <c r="K114" s="1"/>
      <c r="L114" s="1"/>
      <c r="M114" s="1">
        <f t="shared" si="26"/>
        <v>41</v>
      </c>
      <c r="N114" s="8">
        <f t="shared" si="27"/>
        <v>0.011250000000000001</v>
      </c>
      <c r="O114" s="8">
        <f t="shared" si="28"/>
        <v>0.011250000000000001</v>
      </c>
      <c r="P114" s="1">
        <f t="shared" si="18"/>
        <v>104</v>
      </c>
      <c r="Q114" s="1"/>
      <c r="R114" s="1"/>
      <c r="S114" s="9">
        <f t="shared" si="29"/>
        <v>341666.66666666605</v>
      </c>
      <c r="T114" s="10">
        <f t="shared" si="19"/>
        <v>3937.499999999993</v>
      </c>
      <c r="U114" s="10">
        <f t="shared" si="20"/>
        <v>8333.333333333334</v>
      </c>
      <c r="V114" s="11">
        <f t="shared" si="21"/>
        <v>12270.833333333327</v>
      </c>
    </row>
    <row r="115" spans="1:22" ht="13.5" customHeight="1" thickBot="1">
      <c r="A115" s="76">
        <v>44796</v>
      </c>
      <c r="B115" s="37">
        <f t="shared" si="22"/>
        <v>105</v>
      </c>
      <c r="C115" s="50">
        <f t="shared" si="23"/>
        <v>540946.7155095848</v>
      </c>
      <c r="D115" s="50">
        <f t="shared" si="24"/>
        <v>6085.650549482829</v>
      </c>
      <c r="E115" s="50">
        <f t="shared" si="25"/>
        <v>10782.955366651853</v>
      </c>
      <c r="F115" s="105">
        <f t="shared" si="30"/>
        <v>16868.605916134682</v>
      </c>
      <c r="G115" s="106"/>
      <c r="H115" s="107"/>
      <c r="I115" s="78"/>
      <c r="J115" s="53"/>
      <c r="K115" s="1"/>
      <c r="L115" s="1"/>
      <c r="M115" s="1">
        <f t="shared" si="26"/>
        <v>40</v>
      </c>
      <c r="N115" s="8">
        <f t="shared" si="27"/>
        <v>0.011250000000000001</v>
      </c>
      <c r="O115" s="8">
        <f t="shared" si="28"/>
        <v>0.011250000000000001</v>
      </c>
      <c r="P115" s="1">
        <f t="shared" si="18"/>
        <v>105</v>
      </c>
      <c r="Q115" s="1"/>
      <c r="R115" s="1"/>
      <c r="S115" s="9">
        <f t="shared" si="29"/>
        <v>333333.33333333273</v>
      </c>
      <c r="T115" s="10">
        <f t="shared" si="19"/>
        <v>3843.749999999993</v>
      </c>
      <c r="U115" s="10">
        <f t="shared" si="20"/>
        <v>8333.333333333334</v>
      </c>
      <c r="V115" s="11">
        <f t="shared" si="21"/>
        <v>12177.083333333327</v>
      </c>
    </row>
    <row r="116" spans="1:22" ht="13.5" customHeight="1" thickBot="1">
      <c r="A116" s="76">
        <v>44827</v>
      </c>
      <c r="B116" s="37">
        <f t="shared" si="22"/>
        <v>106</v>
      </c>
      <c r="C116" s="50">
        <f t="shared" si="23"/>
        <v>530163.7601429329</v>
      </c>
      <c r="D116" s="50">
        <f t="shared" si="24"/>
        <v>5964.342301607996</v>
      </c>
      <c r="E116" s="50">
        <f t="shared" si="25"/>
        <v>10904.26361452669</v>
      </c>
      <c r="F116" s="105">
        <f t="shared" si="30"/>
        <v>16868.605916134686</v>
      </c>
      <c r="G116" s="106"/>
      <c r="H116" s="107"/>
      <c r="I116" s="78"/>
      <c r="J116" s="53"/>
      <c r="K116" s="1"/>
      <c r="L116" s="1"/>
      <c r="M116" s="1">
        <f t="shared" si="26"/>
        <v>39</v>
      </c>
      <c r="N116" s="8">
        <f t="shared" si="27"/>
        <v>0.011250000000000001</v>
      </c>
      <c r="O116" s="8">
        <f t="shared" si="28"/>
        <v>0.011250000000000001</v>
      </c>
      <c r="P116" s="1">
        <f t="shared" si="18"/>
        <v>106</v>
      </c>
      <c r="Q116" s="1"/>
      <c r="R116" s="1"/>
      <c r="S116" s="9">
        <f t="shared" si="29"/>
        <v>324999.9999999994</v>
      </c>
      <c r="T116" s="10">
        <f t="shared" si="19"/>
        <v>3749.999999999993</v>
      </c>
      <c r="U116" s="10">
        <f t="shared" si="20"/>
        <v>8333.333333333334</v>
      </c>
      <c r="V116" s="11">
        <f t="shared" si="21"/>
        <v>12083.333333333327</v>
      </c>
    </row>
    <row r="117" spans="1:22" ht="13.5" customHeight="1" thickBot="1">
      <c r="A117" s="76">
        <v>44857</v>
      </c>
      <c r="B117" s="37">
        <f t="shared" si="22"/>
        <v>107</v>
      </c>
      <c r="C117" s="50">
        <f t="shared" si="23"/>
        <v>519259.49652840616</v>
      </c>
      <c r="D117" s="50">
        <f t="shared" si="24"/>
        <v>5841.66933594457</v>
      </c>
      <c r="E117" s="50">
        <f t="shared" si="25"/>
        <v>11026.936580190111</v>
      </c>
      <c r="F117" s="105">
        <f t="shared" si="30"/>
        <v>16868.605916134682</v>
      </c>
      <c r="G117" s="106"/>
      <c r="H117" s="107"/>
      <c r="I117" s="78"/>
      <c r="J117" s="53"/>
      <c r="K117" s="1"/>
      <c r="L117" s="1"/>
      <c r="M117" s="1">
        <f t="shared" si="26"/>
        <v>38</v>
      </c>
      <c r="N117" s="8">
        <f t="shared" si="27"/>
        <v>0.011250000000000001</v>
      </c>
      <c r="O117" s="8">
        <f t="shared" si="28"/>
        <v>0.011250000000000001</v>
      </c>
      <c r="P117" s="1">
        <f t="shared" si="18"/>
        <v>107</v>
      </c>
      <c r="Q117" s="1"/>
      <c r="R117" s="1"/>
      <c r="S117" s="9">
        <f t="shared" si="29"/>
        <v>316666.6666666661</v>
      </c>
      <c r="T117" s="10">
        <f t="shared" si="19"/>
        <v>3656.249999999994</v>
      </c>
      <c r="U117" s="10">
        <f t="shared" si="20"/>
        <v>8333.333333333334</v>
      </c>
      <c r="V117" s="11">
        <f t="shared" si="21"/>
        <v>11989.583333333328</v>
      </c>
    </row>
    <row r="118" spans="1:22" ht="13.5" customHeight="1" thickBot="1">
      <c r="A118" s="76">
        <v>44888</v>
      </c>
      <c r="B118" s="37">
        <f t="shared" si="22"/>
        <v>108</v>
      </c>
      <c r="C118" s="50">
        <f t="shared" si="23"/>
        <v>508232.5599482161</v>
      </c>
      <c r="D118" s="50">
        <f t="shared" si="24"/>
        <v>5717.616299417432</v>
      </c>
      <c r="E118" s="50">
        <f t="shared" si="25"/>
        <v>11150.98961671725</v>
      </c>
      <c r="F118" s="105">
        <f t="shared" si="30"/>
        <v>16868.605916134682</v>
      </c>
      <c r="G118" s="106"/>
      <c r="H118" s="107"/>
      <c r="I118" s="116"/>
      <c r="J118" s="53">
        <f>(D107+D108+D110+D109+D111+D112+D113+D114+D115+D116+D117+D118)*13%</f>
        <v>9945.357064629581</v>
      </c>
      <c r="K118" s="1"/>
      <c r="L118" s="1"/>
      <c r="M118" s="1">
        <f t="shared" si="26"/>
        <v>37</v>
      </c>
      <c r="N118" s="8">
        <f t="shared" si="27"/>
        <v>0.011250000000000001</v>
      </c>
      <c r="O118" s="8">
        <f t="shared" si="28"/>
        <v>0.011250000000000001</v>
      </c>
      <c r="P118" s="1">
        <f t="shared" si="18"/>
        <v>108</v>
      </c>
      <c r="Q118" s="1"/>
      <c r="R118" s="1"/>
      <c r="S118" s="9">
        <f t="shared" si="29"/>
        <v>308333.3333333328</v>
      </c>
      <c r="T118" s="10">
        <f t="shared" si="19"/>
        <v>3562.499999999994</v>
      </c>
      <c r="U118" s="10">
        <f t="shared" si="20"/>
        <v>8333.333333333334</v>
      </c>
      <c r="V118" s="11">
        <f t="shared" si="21"/>
        <v>11895.833333333328</v>
      </c>
    </row>
    <row r="119" spans="1:22" ht="13.5" customHeight="1" thickBot="1">
      <c r="A119" s="76">
        <v>44918</v>
      </c>
      <c r="B119" s="37">
        <f t="shared" si="22"/>
        <v>109</v>
      </c>
      <c r="C119" s="50">
        <f t="shared" si="23"/>
        <v>497081.5703314988</v>
      </c>
      <c r="D119" s="50">
        <f t="shared" si="24"/>
        <v>5592.167666229362</v>
      </c>
      <c r="E119" s="50">
        <f t="shared" si="25"/>
        <v>11276.438249905314</v>
      </c>
      <c r="F119" s="105">
        <f t="shared" si="30"/>
        <v>16868.605916134675</v>
      </c>
      <c r="G119" s="106"/>
      <c r="H119" s="107"/>
      <c r="I119" s="78"/>
      <c r="J119" s="53"/>
      <c r="K119" s="1"/>
      <c r="L119" s="1"/>
      <c r="M119" s="1">
        <f t="shared" si="26"/>
        <v>36</v>
      </c>
      <c r="N119" s="8">
        <f t="shared" si="27"/>
        <v>0.011250000000000001</v>
      </c>
      <c r="O119" s="8">
        <f t="shared" si="28"/>
        <v>0.011250000000000001</v>
      </c>
      <c r="P119" s="1">
        <f t="shared" si="18"/>
        <v>109</v>
      </c>
      <c r="Q119" s="1"/>
      <c r="R119" s="1"/>
      <c r="S119" s="9">
        <f t="shared" si="29"/>
        <v>299999.9999999995</v>
      </c>
      <c r="T119" s="10">
        <f t="shared" si="19"/>
        <v>3468.749999999994</v>
      </c>
      <c r="U119" s="10">
        <f t="shared" si="20"/>
        <v>8333.333333333334</v>
      </c>
      <c r="V119" s="11">
        <f t="shared" si="21"/>
        <v>11802.083333333328</v>
      </c>
    </row>
    <row r="120" spans="1:22" ht="13.5" customHeight="1" thickBot="1">
      <c r="A120" s="76">
        <v>44949</v>
      </c>
      <c r="B120" s="37">
        <f t="shared" si="22"/>
        <v>110</v>
      </c>
      <c r="C120" s="50">
        <f t="shared" si="23"/>
        <v>485805.1320815935</v>
      </c>
      <c r="D120" s="50">
        <f t="shared" si="24"/>
        <v>5465.307735917928</v>
      </c>
      <c r="E120" s="50">
        <f t="shared" si="25"/>
        <v>11403.298180216758</v>
      </c>
      <c r="F120" s="105">
        <f t="shared" si="30"/>
        <v>16868.605916134686</v>
      </c>
      <c r="G120" s="106"/>
      <c r="H120" s="107"/>
      <c r="I120" s="78"/>
      <c r="J120" s="53"/>
      <c r="K120" s="1"/>
      <c r="L120" s="1"/>
      <c r="M120" s="1">
        <f t="shared" si="26"/>
        <v>35</v>
      </c>
      <c r="N120" s="8">
        <f t="shared" si="27"/>
        <v>0.011250000000000001</v>
      </c>
      <c r="O120" s="8">
        <f t="shared" si="28"/>
        <v>0.011250000000000001</v>
      </c>
      <c r="P120" s="1">
        <f t="shared" si="18"/>
        <v>110</v>
      </c>
      <c r="Q120" s="1"/>
      <c r="R120" s="1"/>
      <c r="S120" s="9">
        <f t="shared" si="29"/>
        <v>291666.66666666616</v>
      </c>
      <c r="T120" s="10">
        <f t="shared" si="19"/>
        <v>3374.9999999999945</v>
      </c>
      <c r="U120" s="10">
        <f t="shared" si="20"/>
        <v>8333.333333333334</v>
      </c>
      <c r="V120" s="11">
        <f t="shared" si="21"/>
        <v>11708.333333333328</v>
      </c>
    </row>
    <row r="121" spans="1:22" ht="13.5" customHeight="1" thickBot="1">
      <c r="A121" s="76">
        <v>44980</v>
      </c>
      <c r="B121" s="37">
        <f t="shared" si="22"/>
        <v>111</v>
      </c>
      <c r="C121" s="50">
        <f t="shared" si="23"/>
        <v>474401.83390137675</v>
      </c>
      <c r="D121" s="50">
        <f t="shared" si="24"/>
        <v>5337.020631390489</v>
      </c>
      <c r="E121" s="50">
        <f t="shared" si="25"/>
        <v>11531.585284744186</v>
      </c>
      <c r="F121" s="105">
        <f t="shared" si="30"/>
        <v>16868.605916134675</v>
      </c>
      <c r="G121" s="106"/>
      <c r="H121" s="107"/>
      <c r="I121" s="78"/>
      <c r="J121" s="53"/>
      <c r="K121" s="1"/>
      <c r="L121" s="1"/>
      <c r="M121" s="1">
        <f t="shared" si="26"/>
        <v>34</v>
      </c>
      <c r="N121" s="8">
        <f t="shared" si="27"/>
        <v>0.011250000000000001</v>
      </c>
      <c r="O121" s="8">
        <f t="shared" si="28"/>
        <v>0.011250000000000001</v>
      </c>
      <c r="P121" s="1">
        <f t="shared" si="18"/>
        <v>111</v>
      </c>
      <c r="Q121" s="1"/>
      <c r="R121" s="1"/>
      <c r="S121" s="9">
        <f t="shared" si="29"/>
        <v>283333.33333333285</v>
      </c>
      <c r="T121" s="10">
        <f t="shared" si="19"/>
        <v>3281.2499999999945</v>
      </c>
      <c r="U121" s="10">
        <f t="shared" si="20"/>
        <v>8333.333333333334</v>
      </c>
      <c r="V121" s="11">
        <f t="shared" si="21"/>
        <v>11614.583333333328</v>
      </c>
    </row>
    <row r="122" spans="1:22" ht="13.5" customHeight="1" thickBot="1">
      <c r="A122" s="76">
        <v>45008</v>
      </c>
      <c r="B122" s="37">
        <f t="shared" si="22"/>
        <v>112</v>
      </c>
      <c r="C122" s="50">
        <f t="shared" si="23"/>
        <v>462870.24861663254</v>
      </c>
      <c r="D122" s="50">
        <f t="shared" si="24"/>
        <v>5207.290296937117</v>
      </c>
      <c r="E122" s="50">
        <f t="shared" si="25"/>
        <v>11661.315619197558</v>
      </c>
      <c r="F122" s="105">
        <f t="shared" si="30"/>
        <v>16868.605916134675</v>
      </c>
      <c r="G122" s="106"/>
      <c r="H122" s="107"/>
      <c r="I122" s="78"/>
      <c r="J122" s="53"/>
      <c r="K122" s="1"/>
      <c r="L122" s="1"/>
      <c r="M122" s="1">
        <f t="shared" si="26"/>
        <v>33</v>
      </c>
      <c r="N122" s="8">
        <f t="shared" si="27"/>
        <v>0.011250000000000001</v>
      </c>
      <c r="O122" s="8">
        <f t="shared" si="28"/>
        <v>0.011250000000000001</v>
      </c>
      <c r="P122" s="1">
        <f t="shared" si="18"/>
        <v>112</v>
      </c>
      <c r="Q122" s="1"/>
      <c r="R122" s="1"/>
      <c r="S122" s="9">
        <f t="shared" si="29"/>
        <v>274999.99999999953</v>
      </c>
      <c r="T122" s="10">
        <f t="shared" si="19"/>
        <v>3187.4999999999945</v>
      </c>
      <c r="U122" s="10">
        <f t="shared" si="20"/>
        <v>8333.333333333334</v>
      </c>
      <c r="V122" s="11">
        <f t="shared" si="21"/>
        <v>11520.833333333328</v>
      </c>
    </row>
    <row r="123" spans="1:22" ht="13.5" customHeight="1" thickBot="1">
      <c r="A123" s="76">
        <v>45039</v>
      </c>
      <c r="B123" s="37">
        <f t="shared" si="22"/>
        <v>113</v>
      </c>
      <c r="C123" s="50">
        <f t="shared" si="23"/>
        <v>451208.932997435</v>
      </c>
      <c r="D123" s="50">
        <f t="shared" si="24"/>
        <v>5076.100496221145</v>
      </c>
      <c r="E123" s="50">
        <f t="shared" si="25"/>
        <v>11792.505419913527</v>
      </c>
      <c r="F123" s="105">
        <f t="shared" si="30"/>
        <v>16868.60591613467</v>
      </c>
      <c r="G123" s="106"/>
      <c r="H123" s="107"/>
      <c r="I123" s="78"/>
      <c r="J123" s="53"/>
      <c r="K123" s="1"/>
      <c r="L123" s="1"/>
      <c r="M123" s="1">
        <f t="shared" si="26"/>
        <v>32</v>
      </c>
      <c r="N123" s="8">
        <f t="shared" si="27"/>
        <v>0.011250000000000001</v>
      </c>
      <c r="O123" s="8">
        <f t="shared" si="28"/>
        <v>0.011250000000000001</v>
      </c>
      <c r="P123" s="1">
        <f t="shared" si="18"/>
        <v>113</v>
      </c>
      <c r="Q123" s="1"/>
      <c r="R123" s="1"/>
      <c r="S123" s="9">
        <f t="shared" si="29"/>
        <v>266666.6666666662</v>
      </c>
      <c r="T123" s="10">
        <f t="shared" si="19"/>
        <v>3093.749999999995</v>
      </c>
      <c r="U123" s="10">
        <f t="shared" si="20"/>
        <v>8333.333333333334</v>
      </c>
      <c r="V123" s="11">
        <f t="shared" si="21"/>
        <v>11427.083333333328</v>
      </c>
    </row>
    <row r="124" spans="1:22" ht="13.5" customHeight="1" thickBot="1">
      <c r="A124" s="76">
        <v>45069</v>
      </c>
      <c r="B124" s="37">
        <f t="shared" si="22"/>
        <v>114</v>
      </c>
      <c r="C124" s="50">
        <f t="shared" si="23"/>
        <v>439416.4275775215</v>
      </c>
      <c r="D124" s="50">
        <f t="shared" si="24"/>
        <v>4943.434810247118</v>
      </c>
      <c r="E124" s="50">
        <f t="shared" si="25"/>
        <v>11925.171105887564</v>
      </c>
      <c r="F124" s="105">
        <f t="shared" si="30"/>
        <v>16868.605916134682</v>
      </c>
      <c r="G124" s="106"/>
      <c r="H124" s="107"/>
      <c r="I124" s="78"/>
      <c r="J124" s="53"/>
      <c r="K124" s="1"/>
      <c r="L124" s="1"/>
      <c r="M124" s="1">
        <f t="shared" si="26"/>
        <v>31</v>
      </c>
      <c r="N124" s="8">
        <f t="shared" si="27"/>
        <v>0.011250000000000001</v>
      </c>
      <c r="O124" s="8">
        <f t="shared" si="28"/>
        <v>0.011250000000000001</v>
      </c>
      <c r="P124" s="1">
        <f t="shared" si="18"/>
        <v>114</v>
      </c>
      <c r="Q124" s="1"/>
      <c r="R124" s="1"/>
      <c r="S124" s="9">
        <f t="shared" si="29"/>
        <v>258333.33333333288</v>
      </c>
      <c r="T124" s="10">
        <f t="shared" si="19"/>
        <v>2999.999999999995</v>
      </c>
      <c r="U124" s="10">
        <f t="shared" si="20"/>
        <v>8333.333333333334</v>
      </c>
      <c r="V124" s="11">
        <f t="shared" si="21"/>
        <v>11333.333333333328</v>
      </c>
    </row>
    <row r="125" spans="1:22" ht="13.5" customHeight="1" thickBot="1">
      <c r="A125" s="76">
        <v>45100</v>
      </c>
      <c r="B125" s="37">
        <f t="shared" si="22"/>
        <v>115</v>
      </c>
      <c r="C125" s="50">
        <f t="shared" si="23"/>
        <v>427491.2564716339</v>
      </c>
      <c r="D125" s="50">
        <f t="shared" si="24"/>
        <v>4809.276635305882</v>
      </c>
      <c r="E125" s="50">
        <f t="shared" si="25"/>
        <v>12059.329280828784</v>
      </c>
      <c r="F125" s="105">
        <f t="shared" si="30"/>
        <v>16868.605916134667</v>
      </c>
      <c r="G125" s="106"/>
      <c r="H125" s="107"/>
      <c r="I125" s="78"/>
      <c r="J125" s="53"/>
      <c r="K125" s="1"/>
      <c r="L125" s="1"/>
      <c r="M125" s="1">
        <f t="shared" si="26"/>
        <v>30</v>
      </c>
      <c r="N125" s="8">
        <f t="shared" si="27"/>
        <v>0.011250000000000001</v>
      </c>
      <c r="O125" s="8">
        <f t="shared" si="28"/>
        <v>0.011250000000000001</v>
      </c>
      <c r="P125" s="1">
        <f t="shared" si="18"/>
        <v>115</v>
      </c>
      <c r="Q125" s="1"/>
      <c r="R125" s="1"/>
      <c r="S125" s="9">
        <f t="shared" si="29"/>
        <v>249999.99999999953</v>
      </c>
      <c r="T125" s="10">
        <f t="shared" si="19"/>
        <v>2906.249999999995</v>
      </c>
      <c r="U125" s="10">
        <f t="shared" si="20"/>
        <v>8333.333333333334</v>
      </c>
      <c r="V125" s="11">
        <f t="shared" si="21"/>
        <v>11239.583333333328</v>
      </c>
    </row>
    <row r="126" spans="1:22" ht="13.5" customHeight="1" thickBot="1">
      <c r="A126" s="76">
        <v>45130</v>
      </c>
      <c r="B126" s="37">
        <f t="shared" si="22"/>
        <v>116</v>
      </c>
      <c r="C126" s="50">
        <f t="shared" si="23"/>
        <v>415431.92719080515</v>
      </c>
      <c r="D126" s="50">
        <f t="shared" si="24"/>
        <v>4673.609180896558</v>
      </c>
      <c r="E126" s="50">
        <f t="shared" si="25"/>
        <v>12194.996735238114</v>
      </c>
      <c r="F126" s="105">
        <f t="shared" si="30"/>
        <v>16868.60591613467</v>
      </c>
      <c r="G126" s="106"/>
      <c r="H126" s="107"/>
      <c r="I126" s="78"/>
      <c r="J126" s="53"/>
      <c r="K126" s="1"/>
      <c r="L126" s="1"/>
      <c r="M126" s="1">
        <f t="shared" si="26"/>
        <v>29</v>
      </c>
      <c r="N126" s="8">
        <f t="shared" si="27"/>
        <v>0.011250000000000001</v>
      </c>
      <c r="O126" s="8">
        <f t="shared" si="28"/>
        <v>0.011250000000000001</v>
      </c>
      <c r="P126" s="1">
        <f t="shared" si="18"/>
        <v>116</v>
      </c>
      <c r="Q126" s="1"/>
      <c r="R126" s="1"/>
      <c r="S126" s="9">
        <f t="shared" si="29"/>
        <v>241666.6666666662</v>
      </c>
      <c r="T126" s="10">
        <f t="shared" si="19"/>
        <v>2812.499999999995</v>
      </c>
      <c r="U126" s="10">
        <f t="shared" si="20"/>
        <v>8333.333333333334</v>
      </c>
      <c r="V126" s="11">
        <f t="shared" si="21"/>
        <v>11145.833333333328</v>
      </c>
    </row>
    <row r="127" spans="1:22" ht="13.5" customHeight="1" thickBot="1">
      <c r="A127" s="76">
        <v>45161</v>
      </c>
      <c r="B127" s="37">
        <f t="shared" si="22"/>
        <v>117</v>
      </c>
      <c r="C127" s="50">
        <f t="shared" si="23"/>
        <v>403236.930455567</v>
      </c>
      <c r="D127" s="50">
        <f t="shared" si="24"/>
        <v>4536.415467625129</v>
      </c>
      <c r="E127" s="50">
        <f t="shared" si="25"/>
        <v>12332.190448509531</v>
      </c>
      <c r="F127" s="105">
        <f t="shared" si="30"/>
        <v>16868.60591613466</v>
      </c>
      <c r="G127" s="106"/>
      <c r="H127" s="107"/>
      <c r="I127" s="78"/>
      <c r="J127" s="53"/>
      <c r="K127" s="1"/>
      <c r="L127" s="1"/>
      <c r="M127" s="1">
        <f t="shared" si="26"/>
        <v>28</v>
      </c>
      <c r="N127" s="8">
        <f t="shared" si="27"/>
        <v>0.011250000000000001</v>
      </c>
      <c r="O127" s="8">
        <f t="shared" si="28"/>
        <v>0.011250000000000001</v>
      </c>
      <c r="P127" s="1">
        <f t="shared" si="18"/>
        <v>117</v>
      </c>
      <c r="Q127" s="1"/>
      <c r="R127" s="1"/>
      <c r="S127" s="9">
        <f t="shared" si="29"/>
        <v>233333.33333333285</v>
      </c>
      <c r="T127" s="10">
        <f t="shared" si="19"/>
        <v>2718.749999999995</v>
      </c>
      <c r="U127" s="10">
        <f t="shared" si="20"/>
        <v>8333.333333333334</v>
      </c>
      <c r="V127" s="11">
        <f t="shared" si="21"/>
        <v>11052.083333333328</v>
      </c>
    </row>
    <row r="128" spans="1:22" ht="13.5" customHeight="1" thickBot="1">
      <c r="A128" s="76">
        <v>45192</v>
      </c>
      <c r="B128" s="37">
        <f t="shared" si="22"/>
        <v>118</v>
      </c>
      <c r="C128" s="50">
        <f t="shared" si="23"/>
        <v>390904.7400070575</v>
      </c>
      <c r="D128" s="50">
        <f t="shared" si="24"/>
        <v>4397.678325079397</v>
      </c>
      <c r="E128" s="50">
        <f t="shared" si="25"/>
        <v>12470.927591055268</v>
      </c>
      <c r="F128" s="105">
        <f t="shared" si="30"/>
        <v>16868.605916134664</v>
      </c>
      <c r="G128" s="106"/>
      <c r="H128" s="107"/>
      <c r="I128" s="78"/>
      <c r="J128" s="53"/>
      <c r="K128" s="1"/>
      <c r="L128" s="1"/>
      <c r="M128" s="1">
        <f t="shared" si="26"/>
        <v>27</v>
      </c>
      <c r="N128" s="8">
        <f t="shared" si="27"/>
        <v>0.011250000000000001</v>
      </c>
      <c r="O128" s="8">
        <f t="shared" si="28"/>
        <v>0.011250000000000001</v>
      </c>
      <c r="P128" s="1">
        <f t="shared" si="18"/>
        <v>118</v>
      </c>
      <c r="Q128" s="1"/>
      <c r="R128" s="1"/>
      <c r="S128" s="9">
        <f t="shared" si="29"/>
        <v>224999.9999999995</v>
      </c>
      <c r="T128" s="10">
        <f t="shared" si="19"/>
        <v>2624.999999999995</v>
      </c>
      <c r="U128" s="10">
        <f t="shared" si="20"/>
        <v>8333.333333333334</v>
      </c>
      <c r="V128" s="11">
        <f t="shared" si="21"/>
        <v>10958.333333333328</v>
      </c>
    </row>
    <row r="129" spans="1:22" ht="13.5" customHeight="1" thickBot="1">
      <c r="A129" s="76">
        <v>45222</v>
      </c>
      <c r="B129" s="37">
        <f t="shared" si="22"/>
        <v>119</v>
      </c>
      <c r="C129" s="50">
        <f t="shared" si="23"/>
        <v>378433.8124160022</v>
      </c>
      <c r="D129" s="50">
        <f t="shared" si="24"/>
        <v>4257.3803896800255</v>
      </c>
      <c r="E129" s="50">
        <f t="shared" si="25"/>
        <v>12611.225526454638</v>
      </c>
      <c r="F129" s="105">
        <f t="shared" si="30"/>
        <v>16868.605916134664</v>
      </c>
      <c r="G129" s="106"/>
      <c r="H129" s="107"/>
      <c r="I129" s="78"/>
      <c r="J129" s="53"/>
      <c r="K129" s="1"/>
      <c r="L129" s="1"/>
      <c r="M129" s="1">
        <f t="shared" si="26"/>
        <v>26</v>
      </c>
      <c r="N129" s="8">
        <f t="shared" si="27"/>
        <v>0.011250000000000001</v>
      </c>
      <c r="O129" s="8">
        <f t="shared" si="28"/>
        <v>0.011250000000000001</v>
      </c>
      <c r="P129" s="1">
        <f t="shared" si="18"/>
        <v>119</v>
      </c>
      <c r="Q129" s="1"/>
      <c r="R129" s="1"/>
      <c r="S129" s="9">
        <f t="shared" si="29"/>
        <v>216666.66666666616</v>
      </c>
      <c r="T129" s="10">
        <f t="shared" si="19"/>
        <v>2531.2499999999945</v>
      </c>
      <c r="U129" s="10">
        <f t="shared" si="20"/>
        <v>8333.333333333334</v>
      </c>
      <c r="V129" s="11">
        <f t="shared" si="21"/>
        <v>10864.583333333328</v>
      </c>
    </row>
    <row r="130" spans="1:22" ht="13.5" customHeight="1" thickBot="1">
      <c r="A130" s="76">
        <v>45253</v>
      </c>
      <c r="B130" s="37">
        <f t="shared" si="22"/>
        <v>120</v>
      </c>
      <c r="C130" s="50">
        <f t="shared" si="23"/>
        <v>365822.5868895476</v>
      </c>
      <c r="D130" s="50">
        <f t="shared" si="24"/>
        <v>4115.504102507411</v>
      </c>
      <c r="E130" s="50">
        <f t="shared" si="25"/>
        <v>12753.10181362725</v>
      </c>
      <c r="F130" s="105">
        <f t="shared" si="30"/>
        <v>16868.60591613466</v>
      </c>
      <c r="G130" s="106"/>
      <c r="H130" s="107"/>
      <c r="I130" s="116"/>
      <c r="J130" s="53">
        <f>(D119+D120+D122+D121+D123+D124+D125+D126+D127+D128+D129+D130)*13%</f>
        <v>7593.454145944883</v>
      </c>
      <c r="K130" s="1"/>
      <c r="L130" s="1"/>
      <c r="M130" s="1">
        <f t="shared" si="26"/>
        <v>25</v>
      </c>
      <c r="N130" s="8">
        <f t="shared" si="27"/>
        <v>0.011250000000000001</v>
      </c>
      <c r="O130" s="8">
        <f t="shared" si="28"/>
        <v>0.011250000000000001</v>
      </c>
      <c r="P130" s="1">
        <f t="shared" si="18"/>
        <v>120</v>
      </c>
      <c r="Q130" s="1"/>
      <c r="R130" s="1"/>
      <c r="S130" s="9">
        <f t="shared" si="29"/>
        <v>208333.33333333282</v>
      </c>
      <c r="T130" s="10">
        <f t="shared" si="19"/>
        <v>2437.4999999999945</v>
      </c>
      <c r="U130" s="10">
        <f t="shared" si="20"/>
        <v>8333.333333333334</v>
      </c>
      <c r="V130" s="11">
        <f t="shared" si="21"/>
        <v>10770.833333333328</v>
      </c>
    </row>
    <row r="131" spans="1:22" ht="13.5" customHeight="1" thickBot="1">
      <c r="A131" s="76">
        <v>45283</v>
      </c>
      <c r="B131" s="37">
        <f t="shared" si="22"/>
        <v>121</v>
      </c>
      <c r="C131" s="50">
        <f t="shared" si="23"/>
        <v>353069.48507592035</v>
      </c>
      <c r="D131" s="50">
        <f t="shared" si="24"/>
        <v>3972.0317071041045</v>
      </c>
      <c r="E131" s="50">
        <f t="shared" si="25"/>
        <v>12896.574209030556</v>
      </c>
      <c r="F131" s="105">
        <f t="shared" si="30"/>
        <v>16868.60591613466</v>
      </c>
      <c r="G131" s="106"/>
      <c r="H131" s="107"/>
      <c r="I131" s="78"/>
      <c r="J131" s="53"/>
      <c r="K131" s="1"/>
      <c r="L131" s="1"/>
      <c r="M131" s="1">
        <f t="shared" si="26"/>
        <v>24</v>
      </c>
      <c r="N131" s="8">
        <f t="shared" si="27"/>
        <v>0.011250000000000001</v>
      </c>
      <c r="O131" s="8">
        <f t="shared" si="28"/>
        <v>0.011250000000000001</v>
      </c>
      <c r="P131" s="1">
        <f t="shared" si="18"/>
        <v>121</v>
      </c>
      <c r="Q131" s="1"/>
      <c r="R131" s="1"/>
      <c r="S131" s="9">
        <f t="shared" si="29"/>
        <v>199999.99999999948</v>
      </c>
      <c r="T131" s="10">
        <f t="shared" si="19"/>
        <v>2343.749999999994</v>
      </c>
      <c r="U131" s="10">
        <f t="shared" si="20"/>
        <v>8333.333333333334</v>
      </c>
      <c r="V131" s="11">
        <f t="shared" si="21"/>
        <v>10677.083333333328</v>
      </c>
    </row>
    <row r="132" spans="1:22" ht="13.5" customHeight="1" thickBot="1">
      <c r="A132" s="76">
        <v>45314</v>
      </c>
      <c r="B132" s="37">
        <f t="shared" si="22"/>
        <v>122</v>
      </c>
      <c r="C132" s="50">
        <f t="shared" si="23"/>
        <v>340172.9108668898</v>
      </c>
      <c r="D132" s="50">
        <f t="shared" si="24"/>
        <v>3826.945247252511</v>
      </c>
      <c r="E132" s="50">
        <f t="shared" si="25"/>
        <v>13041.660668882156</v>
      </c>
      <c r="F132" s="105">
        <f t="shared" si="30"/>
        <v>16868.605916134667</v>
      </c>
      <c r="G132" s="106"/>
      <c r="H132" s="107"/>
      <c r="I132" s="78"/>
      <c r="J132" s="53"/>
      <c r="K132" s="1"/>
      <c r="L132" s="1"/>
      <c r="M132" s="1">
        <f t="shared" si="26"/>
        <v>23</v>
      </c>
      <c r="N132" s="8">
        <f t="shared" si="27"/>
        <v>0.011250000000000001</v>
      </c>
      <c r="O132" s="8">
        <f t="shared" si="28"/>
        <v>0.011250000000000001</v>
      </c>
      <c r="P132" s="1">
        <f t="shared" si="18"/>
        <v>122</v>
      </c>
      <c r="Q132" s="1"/>
      <c r="R132" s="1"/>
      <c r="S132" s="9">
        <f t="shared" si="29"/>
        <v>191666.66666666613</v>
      </c>
      <c r="T132" s="10">
        <f t="shared" si="19"/>
        <v>2249.999999999994</v>
      </c>
      <c r="U132" s="10">
        <f t="shared" si="20"/>
        <v>8333.333333333334</v>
      </c>
      <c r="V132" s="11">
        <f t="shared" si="21"/>
        <v>10583.333333333328</v>
      </c>
    </row>
    <row r="133" spans="1:22" ht="13.5" customHeight="1" thickBot="1">
      <c r="A133" s="76">
        <v>45345</v>
      </c>
      <c r="B133" s="37">
        <f t="shared" si="22"/>
        <v>123</v>
      </c>
      <c r="C133" s="50">
        <f t="shared" si="23"/>
        <v>327131.2501980077</v>
      </c>
      <c r="D133" s="50">
        <f t="shared" si="24"/>
        <v>3680.2265647275867</v>
      </c>
      <c r="E133" s="50">
        <f t="shared" si="25"/>
        <v>13188.37935140707</v>
      </c>
      <c r="F133" s="105">
        <f t="shared" si="30"/>
        <v>16868.605916134657</v>
      </c>
      <c r="G133" s="106"/>
      <c r="H133" s="107"/>
      <c r="I133" s="78"/>
      <c r="J133" s="53"/>
      <c r="K133" s="1"/>
      <c r="L133" s="1"/>
      <c r="M133" s="1">
        <f t="shared" si="26"/>
        <v>22</v>
      </c>
      <c r="N133" s="8">
        <f t="shared" si="27"/>
        <v>0.011250000000000001</v>
      </c>
      <c r="O133" s="8">
        <f t="shared" si="28"/>
        <v>0.011250000000000001</v>
      </c>
      <c r="P133" s="1">
        <f t="shared" si="18"/>
        <v>123</v>
      </c>
      <c r="Q133" s="1"/>
      <c r="R133" s="1"/>
      <c r="S133" s="9">
        <f t="shared" si="29"/>
        <v>183333.3333333328</v>
      </c>
      <c r="T133" s="10">
        <f t="shared" si="19"/>
        <v>2156.249999999994</v>
      </c>
      <c r="U133" s="10">
        <f t="shared" si="20"/>
        <v>8333.333333333334</v>
      </c>
      <c r="V133" s="11">
        <f t="shared" si="21"/>
        <v>10489.583333333328</v>
      </c>
    </row>
    <row r="134" spans="1:22" ht="13.5" customHeight="1" thickBot="1">
      <c r="A134" s="76">
        <v>45374</v>
      </c>
      <c r="B134" s="37">
        <f t="shared" si="22"/>
        <v>124</v>
      </c>
      <c r="C134" s="50">
        <f t="shared" si="23"/>
        <v>313942.8708466006</v>
      </c>
      <c r="D134" s="50">
        <f t="shared" si="24"/>
        <v>3531.8572970242576</v>
      </c>
      <c r="E134" s="50">
        <f t="shared" si="25"/>
        <v>13336.748619110404</v>
      </c>
      <c r="F134" s="105">
        <f t="shared" si="30"/>
        <v>16868.60591613466</v>
      </c>
      <c r="G134" s="106"/>
      <c r="H134" s="107"/>
      <c r="I134" s="78"/>
      <c r="J134" s="53"/>
      <c r="K134" s="1"/>
      <c r="L134" s="1"/>
      <c r="M134" s="1">
        <f t="shared" si="26"/>
        <v>21</v>
      </c>
      <c r="N134" s="8">
        <f t="shared" si="27"/>
        <v>0.011250000000000001</v>
      </c>
      <c r="O134" s="8">
        <f t="shared" si="28"/>
        <v>0.011250000000000001</v>
      </c>
      <c r="P134" s="1">
        <f t="shared" si="18"/>
        <v>124</v>
      </c>
      <c r="Q134" s="1"/>
      <c r="R134" s="1"/>
      <c r="S134" s="9">
        <f t="shared" si="29"/>
        <v>174999.99999999945</v>
      </c>
      <c r="T134" s="10">
        <f t="shared" si="19"/>
        <v>2062.499999999994</v>
      </c>
      <c r="U134" s="10">
        <f t="shared" si="20"/>
        <v>8333.333333333334</v>
      </c>
      <c r="V134" s="11">
        <f t="shared" si="21"/>
        <v>10395.833333333328</v>
      </c>
    </row>
    <row r="135" spans="1:22" ht="13.5" customHeight="1" thickBot="1">
      <c r="A135" s="76">
        <v>45405</v>
      </c>
      <c r="B135" s="37">
        <f t="shared" si="22"/>
        <v>125</v>
      </c>
      <c r="C135" s="50">
        <f t="shared" si="23"/>
        <v>300606.12222749024</v>
      </c>
      <c r="D135" s="50">
        <f t="shared" si="24"/>
        <v>3381.818875059266</v>
      </c>
      <c r="E135" s="50">
        <f t="shared" si="25"/>
        <v>13486.787041075395</v>
      </c>
      <c r="F135" s="105">
        <f t="shared" si="30"/>
        <v>16868.60591613466</v>
      </c>
      <c r="G135" s="106"/>
      <c r="H135" s="107"/>
      <c r="I135" s="78"/>
      <c r="J135" s="53"/>
      <c r="K135" s="1"/>
      <c r="L135" s="1"/>
      <c r="M135" s="1">
        <f t="shared" si="26"/>
        <v>20</v>
      </c>
      <c r="N135" s="8">
        <f t="shared" si="27"/>
        <v>0.011250000000000001</v>
      </c>
      <c r="O135" s="8">
        <f t="shared" si="28"/>
        <v>0.011250000000000001</v>
      </c>
      <c r="P135" s="1">
        <f t="shared" si="18"/>
        <v>125</v>
      </c>
      <c r="Q135" s="1"/>
      <c r="R135" s="1"/>
      <c r="S135" s="9">
        <f t="shared" si="29"/>
        <v>166666.6666666661</v>
      </c>
      <c r="T135" s="10">
        <f t="shared" si="19"/>
        <v>1968.7499999999939</v>
      </c>
      <c r="U135" s="10">
        <f t="shared" si="20"/>
        <v>8333.333333333334</v>
      </c>
      <c r="V135" s="11">
        <f t="shared" si="21"/>
        <v>10302.083333333328</v>
      </c>
    </row>
    <row r="136" spans="1:22" ht="13.5" customHeight="1" thickBot="1">
      <c r="A136" s="76">
        <v>45435</v>
      </c>
      <c r="B136" s="37">
        <f t="shared" si="22"/>
        <v>126</v>
      </c>
      <c r="C136" s="50">
        <f t="shared" si="23"/>
        <v>287119.3351864148</v>
      </c>
      <c r="D136" s="50">
        <f t="shared" si="24"/>
        <v>3230.092520847167</v>
      </c>
      <c r="E136" s="50">
        <f t="shared" si="25"/>
        <v>13638.51339528749</v>
      </c>
      <c r="F136" s="105">
        <f t="shared" si="30"/>
        <v>16868.605916134657</v>
      </c>
      <c r="G136" s="106"/>
      <c r="H136" s="107"/>
      <c r="I136" s="78"/>
      <c r="J136" s="53"/>
      <c r="K136" s="1"/>
      <c r="L136" s="1"/>
      <c r="M136" s="1">
        <f t="shared" si="26"/>
        <v>19</v>
      </c>
      <c r="N136" s="8">
        <f t="shared" si="27"/>
        <v>0.011250000000000001</v>
      </c>
      <c r="O136" s="8">
        <f t="shared" si="28"/>
        <v>0.011250000000000001</v>
      </c>
      <c r="P136" s="1">
        <f t="shared" si="18"/>
        <v>126</v>
      </c>
      <c r="Q136" s="1"/>
      <c r="R136" s="1"/>
      <c r="S136" s="9">
        <f t="shared" si="29"/>
        <v>158333.33333333276</v>
      </c>
      <c r="T136" s="10">
        <f t="shared" si="19"/>
        <v>1874.9999999999939</v>
      </c>
      <c r="U136" s="10">
        <f t="shared" si="20"/>
        <v>8333.333333333334</v>
      </c>
      <c r="V136" s="11">
        <f t="shared" si="21"/>
        <v>10208.333333333328</v>
      </c>
    </row>
    <row r="137" spans="1:22" ht="13.5" customHeight="1" thickBot="1">
      <c r="A137" s="76">
        <v>45466</v>
      </c>
      <c r="B137" s="37">
        <f t="shared" si="22"/>
        <v>127</v>
      </c>
      <c r="C137" s="50">
        <f t="shared" si="23"/>
        <v>273480.8217911273</v>
      </c>
      <c r="D137" s="50">
        <f t="shared" si="24"/>
        <v>3076.659245150183</v>
      </c>
      <c r="E137" s="50">
        <f t="shared" si="25"/>
        <v>13791.946670984467</v>
      </c>
      <c r="F137" s="105">
        <f t="shared" si="30"/>
        <v>16868.60591613465</v>
      </c>
      <c r="G137" s="106"/>
      <c r="H137" s="107"/>
      <c r="I137" s="78"/>
      <c r="J137" s="53"/>
      <c r="K137" s="1"/>
      <c r="L137" s="1"/>
      <c r="M137" s="1">
        <f t="shared" si="26"/>
        <v>18</v>
      </c>
      <c r="N137" s="8">
        <f t="shared" si="27"/>
        <v>0.011250000000000001</v>
      </c>
      <c r="O137" s="8">
        <f t="shared" si="28"/>
        <v>0.011250000000000001</v>
      </c>
      <c r="P137" s="1">
        <f t="shared" si="18"/>
        <v>127</v>
      </c>
      <c r="Q137" s="1"/>
      <c r="R137" s="1"/>
      <c r="S137" s="9">
        <f t="shared" si="29"/>
        <v>149999.99999999942</v>
      </c>
      <c r="T137" s="10">
        <f t="shared" si="19"/>
        <v>1781.2499999999936</v>
      </c>
      <c r="U137" s="10">
        <f t="shared" si="20"/>
        <v>8333.333333333334</v>
      </c>
      <c r="V137" s="11">
        <f t="shared" si="21"/>
        <v>10114.583333333328</v>
      </c>
    </row>
    <row r="138" spans="1:22" ht="13.5" customHeight="1" thickBot="1">
      <c r="A138" s="76">
        <v>45496</v>
      </c>
      <c r="B138" s="37">
        <f t="shared" si="22"/>
        <v>128</v>
      </c>
      <c r="C138" s="50">
        <f t="shared" si="23"/>
        <v>259688.87512014285</v>
      </c>
      <c r="D138" s="50">
        <f t="shared" si="24"/>
        <v>2921.4998451016077</v>
      </c>
      <c r="E138" s="50">
        <f t="shared" si="25"/>
        <v>13947.10607103305</v>
      </c>
      <c r="F138" s="105">
        <f t="shared" si="30"/>
        <v>16868.605916134657</v>
      </c>
      <c r="G138" s="106"/>
      <c r="H138" s="107"/>
      <c r="I138" s="78"/>
      <c r="J138" s="53"/>
      <c r="K138" s="1"/>
      <c r="L138" s="1"/>
      <c r="M138" s="1">
        <f t="shared" si="26"/>
        <v>17</v>
      </c>
      <c r="N138" s="8">
        <f t="shared" si="27"/>
        <v>0.011250000000000001</v>
      </c>
      <c r="O138" s="8">
        <f t="shared" si="28"/>
        <v>0.011250000000000001</v>
      </c>
      <c r="P138" s="1">
        <f t="shared" si="18"/>
        <v>128</v>
      </c>
      <c r="Q138" s="1"/>
      <c r="R138" s="1"/>
      <c r="S138" s="9">
        <f t="shared" si="29"/>
        <v>141666.66666666607</v>
      </c>
      <c r="T138" s="10">
        <f t="shared" si="19"/>
        <v>1687.4999999999936</v>
      </c>
      <c r="U138" s="10">
        <f t="shared" si="20"/>
        <v>8333.333333333334</v>
      </c>
      <c r="V138" s="11">
        <f t="shared" si="21"/>
        <v>10020.833333333328</v>
      </c>
    </row>
    <row r="139" spans="1:22" ht="13.5" customHeight="1" thickBot="1">
      <c r="A139" s="76">
        <v>45527</v>
      </c>
      <c r="B139" s="37">
        <f t="shared" si="22"/>
        <v>129</v>
      </c>
      <c r="C139" s="50">
        <f t="shared" si="23"/>
        <v>245741.7690491098</v>
      </c>
      <c r="D139" s="50">
        <f t="shared" si="24"/>
        <v>2764.5949018024858</v>
      </c>
      <c r="E139" s="50">
        <f t="shared" si="25"/>
        <v>14104.011014332156</v>
      </c>
      <c r="F139" s="105">
        <f t="shared" si="30"/>
        <v>16868.605916134642</v>
      </c>
      <c r="G139" s="106"/>
      <c r="H139" s="107"/>
      <c r="I139" s="78"/>
      <c r="J139" s="53"/>
      <c r="K139" s="1"/>
      <c r="L139" s="1"/>
      <c r="M139" s="1">
        <f t="shared" si="26"/>
        <v>16</v>
      </c>
      <c r="N139" s="8">
        <f t="shared" si="27"/>
        <v>0.011250000000000001</v>
      </c>
      <c r="O139" s="8">
        <f t="shared" si="28"/>
        <v>0.011250000000000001</v>
      </c>
      <c r="P139" s="1">
        <f aca="true" t="shared" si="31" ref="P139:P190">B139</f>
        <v>129</v>
      </c>
      <c r="Q139" s="1"/>
      <c r="R139" s="1"/>
      <c r="S139" s="9">
        <f t="shared" si="29"/>
        <v>133333.33333333273</v>
      </c>
      <c r="T139" s="10">
        <f aca="true" t="shared" si="32" ref="T139:T190">S138*E$6/12</f>
        <v>1593.7499999999934</v>
      </c>
      <c r="U139" s="10">
        <f aca="true" t="shared" si="33" ref="U139:U190">C$3/U$5</f>
        <v>8333.333333333334</v>
      </c>
      <c r="V139" s="11">
        <f aca="true" t="shared" si="34" ref="V139:V190">SUM(T139:U139)</f>
        <v>9927.083333333327</v>
      </c>
    </row>
    <row r="140" spans="1:22" ht="13.5" customHeight="1" thickBot="1">
      <c r="A140" s="76">
        <v>45558</v>
      </c>
      <c r="B140" s="37">
        <f aca="true" t="shared" si="35" ref="B140:B190">B139+1</f>
        <v>130</v>
      </c>
      <c r="C140" s="50">
        <f aca="true" t="shared" si="36" ref="C140:C190">IF(OR(C139&lt;0,C139&lt;F139),0,(IF(I139=0,C139-E139,C139-I139-E139)))</f>
        <v>231637.75803477765</v>
      </c>
      <c r="D140" s="50">
        <f aca="true" t="shared" si="37" ref="D140:D190">IF(B140&gt;$G$6,C140*O140,C140*N140)</f>
        <v>2605.924777891249</v>
      </c>
      <c r="E140" s="50">
        <f aca="true" t="shared" si="38" ref="E140:E190">IF(C140&lt;=E139,C140,F140-D140)</f>
        <v>14262.681138243419</v>
      </c>
      <c r="F140" s="105">
        <f t="shared" si="30"/>
        <v>16868.605916134667</v>
      </c>
      <c r="G140" s="106"/>
      <c r="H140" s="107"/>
      <c r="I140" s="78"/>
      <c r="J140" s="53"/>
      <c r="K140" s="1"/>
      <c r="L140" s="1"/>
      <c r="M140" s="1">
        <f aca="true" t="shared" si="39" ref="M140:M190">M139-1</f>
        <v>15</v>
      </c>
      <c r="N140" s="8">
        <f aca="true" t="shared" si="40" ref="N140:N190">N139</f>
        <v>0.011250000000000001</v>
      </c>
      <c r="O140" s="8">
        <f aca="true" t="shared" si="41" ref="O140:O190">O139</f>
        <v>0.011250000000000001</v>
      </c>
      <c r="P140" s="1">
        <f t="shared" si="31"/>
        <v>130</v>
      </c>
      <c r="Q140" s="1"/>
      <c r="R140" s="1"/>
      <c r="S140" s="9">
        <f aca="true" t="shared" si="42" ref="S140:S190">S139-U139</f>
        <v>124999.9999999994</v>
      </c>
      <c r="T140" s="10">
        <f t="shared" si="32"/>
        <v>1499.9999999999934</v>
      </c>
      <c r="U140" s="10">
        <f t="shared" si="33"/>
        <v>8333.333333333334</v>
      </c>
      <c r="V140" s="11">
        <f t="shared" si="34"/>
        <v>9833.333333333327</v>
      </c>
    </row>
    <row r="141" spans="1:22" ht="13.5" customHeight="1" thickBot="1">
      <c r="A141" s="76">
        <v>45588</v>
      </c>
      <c r="B141" s="37">
        <f t="shared" si="35"/>
        <v>131</v>
      </c>
      <c r="C141" s="50">
        <f t="shared" si="36"/>
        <v>217375.07689653424</v>
      </c>
      <c r="D141" s="50">
        <f t="shared" si="37"/>
        <v>2445.4696150860104</v>
      </c>
      <c r="E141" s="50">
        <f t="shared" si="38"/>
        <v>14423.136301048624</v>
      </c>
      <c r="F141" s="105">
        <f t="shared" si="30"/>
        <v>16868.605916134635</v>
      </c>
      <c r="G141" s="106"/>
      <c r="H141" s="107"/>
      <c r="I141" s="78"/>
      <c r="J141" s="53"/>
      <c r="K141" s="1"/>
      <c r="L141" s="1"/>
      <c r="M141" s="1">
        <f t="shared" si="39"/>
        <v>14</v>
      </c>
      <c r="N141" s="8">
        <f t="shared" si="40"/>
        <v>0.011250000000000001</v>
      </c>
      <c r="O141" s="8">
        <f t="shared" si="41"/>
        <v>0.011250000000000001</v>
      </c>
      <c r="P141" s="1">
        <f t="shared" si="31"/>
        <v>131</v>
      </c>
      <c r="Q141" s="1"/>
      <c r="R141" s="1"/>
      <c r="S141" s="9">
        <f t="shared" si="42"/>
        <v>116666.66666666607</v>
      </c>
      <c r="T141" s="10">
        <f t="shared" si="32"/>
        <v>1406.2499999999934</v>
      </c>
      <c r="U141" s="10">
        <f t="shared" si="33"/>
        <v>8333.333333333334</v>
      </c>
      <c r="V141" s="11">
        <f t="shared" si="34"/>
        <v>9739.583333333327</v>
      </c>
    </row>
    <row r="142" spans="1:22" ht="13.5" customHeight="1" thickBot="1">
      <c r="A142" s="76">
        <v>45619</v>
      </c>
      <c r="B142" s="37">
        <f t="shared" si="35"/>
        <v>132</v>
      </c>
      <c r="C142" s="50">
        <f t="shared" si="36"/>
        <v>202951.94059548562</v>
      </c>
      <c r="D142" s="50">
        <f t="shared" si="37"/>
        <v>2283.2093316992136</v>
      </c>
      <c r="E142" s="50">
        <f t="shared" si="38"/>
        <v>14585.396584435439</v>
      </c>
      <c r="F142" s="105">
        <f t="shared" si="30"/>
        <v>16868.605916134653</v>
      </c>
      <c r="G142" s="106"/>
      <c r="H142" s="107"/>
      <c r="I142" s="116"/>
      <c r="J142" s="53">
        <f>(D131+D132+D134+D133+D135+D136+D137+D138+D139+D140+D141+D142)*13%</f>
        <v>4903.642890736934</v>
      </c>
      <c r="K142" s="1"/>
      <c r="L142" s="1"/>
      <c r="M142" s="1">
        <f t="shared" si="39"/>
        <v>13</v>
      </c>
      <c r="N142" s="8">
        <f t="shared" si="40"/>
        <v>0.011250000000000001</v>
      </c>
      <c r="O142" s="8">
        <f t="shared" si="41"/>
        <v>0.011250000000000001</v>
      </c>
      <c r="P142" s="1">
        <f t="shared" si="31"/>
        <v>132</v>
      </c>
      <c r="Q142" s="1"/>
      <c r="R142" s="1"/>
      <c r="S142" s="9">
        <f t="shared" si="42"/>
        <v>108333.33333333275</v>
      </c>
      <c r="T142" s="10">
        <f t="shared" si="32"/>
        <v>1312.4999999999934</v>
      </c>
      <c r="U142" s="10">
        <f t="shared" si="33"/>
        <v>8333.333333333334</v>
      </c>
      <c r="V142" s="11">
        <f t="shared" si="34"/>
        <v>9645.833333333327</v>
      </c>
    </row>
    <row r="143" spans="1:22" ht="13.5" customHeight="1" thickBot="1">
      <c r="A143" s="76">
        <v>45649</v>
      </c>
      <c r="B143" s="37">
        <f t="shared" si="35"/>
        <v>133</v>
      </c>
      <c r="C143" s="50">
        <f t="shared" si="36"/>
        <v>188366.5440110502</v>
      </c>
      <c r="D143" s="50">
        <f t="shared" si="37"/>
        <v>2119.123620124315</v>
      </c>
      <c r="E143" s="50">
        <f t="shared" si="38"/>
        <v>14749.482296010323</v>
      </c>
      <c r="F143" s="105">
        <f t="shared" si="30"/>
        <v>16868.60591613464</v>
      </c>
      <c r="G143" s="106"/>
      <c r="H143" s="107"/>
      <c r="I143" s="78"/>
      <c r="J143" s="53"/>
      <c r="K143" s="1"/>
      <c r="L143" s="1"/>
      <c r="M143" s="1">
        <f t="shared" si="39"/>
        <v>12</v>
      </c>
      <c r="N143" s="8">
        <f t="shared" si="40"/>
        <v>0.011250000000000001</v>
      </c>
      <c r="O143" s="8">
        <f t="shared" si="41"/>
        <v>0.011250000000000001</v>
      </c>
      <c r="P143" s="1">
        <f t="shared" si="31"/>
        <v>133</v>
      </c>
      <c r="Q143" s="1"/>
      <c r="R143" s="1"/>
      <c r="S143" s="9">
        <f t="shared" si="42"/>
        <v>99999.99999999942</v>
      </c>
      <c r="T143" s="10">
        <f t="shared" si="32"/>
        <v>1218.7499999999934</v>
      </c>
      <c r="U143" s="10">
        <f t="shared" si="33"/>
        <v>8333.333333333334</v>
      </c>
      <c r="V143" s="11">
        <f t="shared" si="34"/>
        <v>9552.083333333327</v>
      </c>
    </row>
    <row r="144" spans="1:22" ht="13.5" customHeight="1" thickBot="1">
      <c r="A144" s="76">
        <v>45680</v>
      </c>
      <c r="B144" s="37">
        <f t="shared" si="35"/>
        <v>134</v>
      </c>
      <c r="C144" s="50">
        <f t="shared" si="36"/>
        <v>173617.06171503986</v>
      </c>
      <c r="D144" s="50">
        <f t="shared" si="37"/>
        <v>1953.1919442941987</v>
      </c>
      <c r="E144" s="50">
        <f t="shared" si="38"/>
        <v>14915.41397184043</v>
      </c>
      <c r="F144" s="105">
        <f t="shared" si="30"/>
        <v>16868.605916134627</v>
      </c>
      <c r="G144" s="106"/>
      <c r="H144" s="107"/>
      <c r="I144" s="78"/>
      <c r="J144" s="53"/>
      <c r="K144" s="1"/>
      <c r="L144" s="1"/>
      <c r="M144" s="1">
        <f t="shared" si="39"/>
        <v>11</v>
      </c>
      <c r="N144" s="8">
        <f t="shared" si="40"/>
        <v>0.011250000000000001</v>
      </c>
      <c r="O144" s="8">
        <f t="shared" si="41"/>
        <v>0.011250000000000001</v>
      </c>
      <c r="P144" s="1">
        <f t="shared" si="31"/>
        <v>134</v>
      </c>
      <c r="Q144" s="1"/>
      <c r="R144" s="1"/>
      <c r="S144" s="9">
        <f t="shared" si="42"/>
        <v>91666.66666666609</v>
      </c>
      <c r="T144" s="10">
        <f t="shared" si="32"/>
        <v>1124.9999999999934</v>
      </c>
      <c r="U144" s="10">
        <f t="shared" si="33"/>
        <v>8333.333333333334</v>
      </c>
      <c r="V144" s="11">
        <f t="shared" si="34"/>
        <v>9458.333333333327</v>
      </c>
    </row>
    <row r="145" spans="1:22" ht="13.5" customHeight="1" thickBot="1">
      <c r="A145" s="76">
        <v>45711</v>
      </c>
      <c r="B145" s="37">
        <f t="shared" si="35"/>
        <v>135</v>
      </c>
      <c r="C145" s="50">
        <f t="shared" si="36"/>
        <v>158701.64774319943</v>
      </c>
      <c r="D145" s="50">
        <f t="shared" si="37"/>
        <v>1785.3935371109937</v>
      </c>
      <c r="E145" s="50">
        <f t="shared" si="38"/>
        <v>15083.21237902363</v>
      </c>
      <c r="F145" s="105">
        <f t="shared" si="30"/>
        <v>16868.605916134624</v>
      </c>
      <c r="G145" s="106"/>
      <c r="H145" s="107"/>
      <c r="I145" s="78"/>
      <c r="J145" s="53"/>
      <c r="K145" s="1"/>
      <c r="L145" s="1"/>
      <c r="M145" s="1">
        <f t="shared" si="39"/>
        <v>10</v>
      </c>
      <c r="N145" s="8">
        <f t="shared" si="40"/>
        <v>0.011250000000000001</v>
      </c>
      <c r="O145" s="8">
        <f t="shared" si="41"/>
        <v>0.011250000000000001</v>
      </c>
      <c r="P145" s="1">
        <f t="shared" si="31"/>
        <v>135</v>
      </c>
      <c r="Q145" s="1"/>
      <c r="R145" s="1"/>
      <c r="S145" s="9">
        <f t="shared" si="42"/>
        <v>83333.33333333276</v>
      </c>
      <c r="T145" s="10">
        <f t="shared" si="32"/>
        <v>1031.2499999999936</v>
      </c>
      <c r="U145" s="10">
        <f t="shared" si="33"/>
        <v>8333.333333333334</v>
      </c>
      <c r="V145" s="11">
        <f t="shared" si="34"/>
        <v>9364.583333333328</v>
      </c>
    </row>
    <row r="146" spans="1:22" ht="13.5" customHeight="1" thickBot="1">
      <c r="A146" s="76">
        <v>45739</v>
      </c>
      <c r="B146" s="37">
        <f t="shared" si="35"/>
        <v>136</v>
      </c>
      <c r="C146" s="50">
        <f t="shared" si="36"/>
        <v>143618.4353641758</v>
      </c>
      <c r="D146" s="50">
        <f t="shared" si="37"/>
        <v>1615.7073978469778</v>
      </c>
      <c r="E146" s="50">
        <f t="shared" si="38"/>
        <v>15252.898518287642</v>
      </c>
      <c r="F146" s="105">
        <f t="shared" si="30"/>
        <v>16868.60591613462</v>
      </c>
      <c r="G146" s="106"/>
      <c r="H146" s="107"/>
      <c r="I146" s="78"/>
      <c r="J146" s="53"/>
      <c r="K146" s="1"/>
      <c r="L146" s="1"/>
      <c r="M146" s="1">
        <f t="shared" si="39"/>
        <v>9</v>
      </c>
      <c r="N146" s="8">
        <f t="shared" si="40"/>
        <v>0.011250000000000001</v>
      </c>
      <c r="O146" s="8">
        <f t="shared" si="41"/>
        <v>0.011250000000000001</v>
      </c>
      <c r="P146" s="1">
        <f t="shared" si="31"/>
        <v>136</v>
      </c>
      <c r="Q146" s="1"/>
      <c r="R146" s="1"/>
      <c r="S146" s="9">
        <f t="shared" si="42"/>
        <v>74999.99999999943</v>
      </c>
      <c r="T146" s="10">
        <f t="shared" si="32"/>
        <v>937.4999999999936</v>
      </c>
      <c r="U146" s="10">
        <f t="shared" si="33"/>
        <v>8333.333333333334</v>
      </c>
      <c r="V146" s="11">
        <f t="shared" si="34"/>
        <v>9270.833333333328</v>
      </c>
    </row>
    <row r="147" spans="1:22" ht="13.5" customHeight="1" thickBot="1">
      <c r="A147" s="76">
        <v>45770</v>
      </c>
      <c r="B147" s="37">
        <f t="shared" si="35"/>
        <v>137</v>
      </c>
      <c r="C147" s="50">
        <f t="shared" si="36"/>
        <v>128365.53684588816</v>
      </c>
      <c r="D147" s="50">
        <f t="shared" si="37"/>
        <v>1444.1122895162418</v>
      </c>
      <c r="E147" s="50">
        <f t="shared" si="38"/>
        <v>15424.493626618367</v>
      </c>
      <c r="F147" s="105">
        <f t="shared" si="30"/>
        <v>16868.60591613461</v>
      </c>
      <c r="G147" s="106"/>
      <c r="H147" s="107"/>
      <c r="I147" s="78"/>
      <c r="J147" s="53"/>
      <c r="K147" s="1"/>
      <c r="L147" s="1"/>
      <c r="M147" s="1">
        <f t="shared" si="39"/>
        <v>8</v>
      </c>
      <c r="N147" s="8">
        <f t="shared" si="40"/>
        <v>0.011250000000000001</v>
      </c>
      <c r="O147" s="8">
        <f t="shared" si="41"/>
        <v>0.011250000000000001</v>
      </c>
      <c r="P147" s="1">
        <f t="shared" si="31"/>
        <v>137</v>
      </c>
      <c r="Q147" s="1"/>
      <c r="R147" s="1"/>
      <c r="S147" s="9">
        <f t="shared" si="42"/>
        <v>66666.6666666661</v>
      </c>
      <c r="T147" s="10">
        <f t="shared" si="32"/>
        <v>843.7499999999936</v>
      </c>
      <c r="U147" s="10">
        <f t="shared" si="33"/>
        <v>8333.333333333334</v>
      </c>
      <c r="V147" s="11">
        <f t="shared" si="34"/>
        <v>9177.083333333328</v>
      </c>
    </row>
    <row r="148" spans="1:22" ht="13.5" customHeight="1" thickBot="1">
      <c r="A148" s="76">
        <v>45800</v>
      </c>
      <c r="B148" s="37">
        <f t="shared" si="35"/>
        <v>138</v>
      </c>
      <c r="C148" s="50">
        <f t="shared" si="36"/>
        <v>112941.04321926979</v>
      </c>
      <c r="D148" s="50">
        <f t="shared" si="37"/>
        <v>1270.5867362167853</v>
      </c>
      <c r="E148" s="50">
        <f t="shared" si="38"/>
        <v>15598.019179917854</v>
      </c>
      <c r="F148" s="105">
        <f t="shared" si="30"/>
        <v>16868.60591613464</v>
      </c>
      <c r="G148" s="106"/>
      <c r="H148" s="107"/>
      <c r="I148" s="78"/>
      <c r="J148" s="53"/>
      <c r="K148" s="1"/>
      <c r="L148" s="1"/>
      <c r="M148" s="1">
        <f t="shared" si="39"/>
        <v>7</v>
      </c>
      <c r="N148" s="8">
        <f t="shared" si="40"/>
        <v>0.011250000000000001</v>
      </c>
      <c r="O148" s="8">
        <f t="shared" si="41"/>
        <v>0.011250000000000001</v>
      </c>
      <c r="P148" s="1">
        <f t="shared" si="31"/>
        <v>138</v>
      </c>
      <c r="Q148" s="1"/>
      <c r="R148" s="1"/>
      <c r="S148" s="9">
        <f t="shared" si="42"/>
        <v>58333.33333333277</v>
      </c>
      <c r="T148" s="10">
        <f t="shared" si="32"/>
        <v>749.9999999999937</v>
      </c>
      <c r="U148" s="10">
        <f t="shared" si="33"/>
        <v>8333.333333333334</v>
      </c>
      <c r="V148" s="11">
        <f t="shared" si="34"/>
        <v>9083.333333333328</v>
      </c>
    </row>
    <row r="149" spans="1:22" ht="13.5" customHeight="1" thickBot="1">
      <c r="A149" s="76">
        <v>45831</v>
      </c>
      <c r="B149" s="37">
        <f t="shared" si="35"/>
        <v>139</v>
      </c>
      <c r="C149" s="50">
        <f t="shared" si="36"/>
        <v>97343.02403935193</v>
      </c>
      <c r="D149" s="50">
        <f t="shared" si="37"/>
        <v>1095.1090204427094</v>
      </c>
      <c r="E149" s="50">
        <f t="shared" si="38"/>
        <v>15773.496895691896</v>
      </c>
      <c r="F149" s="105">
        <f t="shared" si="30"/>
        <v>16868.605916134606</v>
      </c>
      <c r="G149" s="106"/>
      <c r="H149" s="107"/>
      <c r="I149" s="78"/>
      <c r="J149" s="53"/>
      <c r="K149" s="1"/>
      <c r="L149" s="1"/>
      <c r="M149" s="1">
        <f t="shared" si="39"/>
        <v>6</v>
      </c>
      <c r="N149" s="8">
        <f t="shared" si="40"/>
        <v>0.011250000000000001</v>
      </c>
      <c r="O149" s="8">
        <f t="shared" si="41"/>
        <v>0.011250000000000001</v>
      </c>
      <c r="P149" s="1">
        <f t="shared" si="31"/>
        <v>139</v>
      </c>
      <c r="Q149" s="1"/>
      <c r="R149" s="1"/>
      <c r="S149" s="9">
        <f t="shared" si="42"/>
        <v>49999.99999999943</v>
      </c>
      <c r="T149" s="10">
        <f t="shared" si="32"/>
        <v>656.2499999999937</v>
      </c>
      <c r="U149" s="10">
        <f t="shared" si="33"/>
        <v>8333.333333333334</v>
      </c>
      <c r="V149" s="11">
        <f t="shared" si="34"/>
        <v>8989.583333333328</v>
      </c>
    </row>
    <row r="150" spans="1:22" ht="13.5" customHeight="1" thickBot="1">
      <c r="A150" s="76">
        <v>45861</v>
      </c>
      <c r="B150" s="37">
        <f t="shared" si="35"/>
        <v>140</v>
      </c>
      <c r="C150" s="50">
        <f t="shared" si="36"/>
        <v>81569.52714366003</v>
      </c>
      <c r="D150" s="50">
        <f t="shared" si="37"/>
        <v>917.6571803661755</v>
      </c>
      <c r="E150" s="50">
        <f t="shared" si="38"/>
        <v>15950.948735768423</v>
      </c>
      <c r="F150" s="105">
        <f t="shared" si="30"/>
        <v>16868.6059161346</v>
      </c>
      <c r="G150" s="106"/>
      <c r="H150" s="107"/>
      <c r="I150" s="78"/>
      <c r="J150" s="53"/>
      <c r="K150" s="1"/>
      <c r="L150" s="1"/>
      <c r="M150" s="1">
        <f t="shared" si="39"/>
        <v>5</v>
      </c>
      <c r="N150" s="8">
        <f t="shared" si="40"/>
        <v>0.011250000000000001</v>
      </c>
      <c r="O150" s="8">
        <f t="shared" si="41"/>
        <v>0.011250000000000001</v>
      </c>
      <c r="P150" s="1">
        <f t="shared" si="31"/>
        <v>140</v>
      </c>
      <c r="Q150" s="1"/>
      <c r="R150" s="1"/>
      <c r="S150" s="9">
        <f t="shared" si="42"/>
        <v>41666.6666666661</v>
      </c>
      <c r="T150" s="10">
        <f t="shared" si="32"/>
        <v>562.4999999999936</v>
      </c>
      <c r="U150" s="10">
        <f t="shared" si="33"/>
        <v>8333.333333333334</v>
      </c>
      <c r="V150" s="11">
        <f t="shared" si="34"/>
        <v>8895.833333333328</v>
      </c>
    </row>
    <row r="151" spans="1:22" ht="13.5" customHeight="1" thickBot="1">
      <c r="A151" s="76">
        <v>45892</v>
      </c>
      <c r="B151" s="37">
        <f t="shared" si="35"/>
        <v>141</v>
      </c>
      <c r="C151" s="50">
        <f t="shared" si="36"/>
        <v>65618.5784078916</v>
      </c>
      <c r="D151" s="50">
        <f t="shared" si="37"/>
        <v>738.2090070887806</v>
      </c>
      <c r="E151" s="50">
        <f t="shared" si="38"/>
        <v>16130.396909045789</v>
      </c>
      <c r="F151" s="105">
        <f aca="true" t="shared" si="43" ref="F151:F190">IF(B151&gt;$G$6,IF(C151&lt;=E150,C151+D151,IF($J$3=1,C151*(O151/(1-(1+O151)^-(M151-0))),$P$9)),IF(C151&lt;=E150,C151+D151,IF($J$3=1,C151*(N151/(1-(1+N151)^-(M151-0))),$C$3*($N$11/(1-(1+$N$11)^-($M$11-0))))))</f>
        <v>16868.60591613457</v>
      </c>
      <c r="G151" s="106"/>
      <c r="H151" s="107"/>
      <c r="I151" s="78"/>
      <c r="J151" s="53"/>
      <c r="K151" s="1"/>
      <c r="L151" s="1"/>
      <c r="M151" s="1">
        <f t="shared" si="39"/>
        <v>4</v>
      </c>
      <c r="N151" s="8">
        <f t="shared" si="40"/>
        <v>0.011250000000000001</v>
      </c>
      <c r="O151" s="8">
        <f t="shared" si="41"/>
        <v>0.011250000000000001</v>
      </c>
      <c r="P151" s="1">
        <f t="shared" si="31"/>
        <v>141</v>
      </c>
      <c r="Q151" s="1"/>
      <c r="R151" s="1"/>
      <c r="S151" s="9">
        <f t="shared" si="42"/>
        <v>33333.33333333276</v>
      </c>
      <c r="T151" s="10">
        <f t="shared" si="32"/>
        <v>468.74999999999363</v>
      </c>
      <c r="U151" s="10">
        <f t="shared" si="33"/>
        <v>8333.333333333334</v>
      </c>
      <c r="V151" s="11">
        <f t="shared" si="34"/>
        <v>8802.083333333328</v>
      </c>
    </row>
    <row r="152" spans="1:22" ht="13.5" customHeight="1" thickBot="1">
      <c r="A152" s="76">
        <v>45923</v>
      </c>
      <c r="B152" s="37">
        <f t="shared" si="35"/>
        <v>142</v>
      </c>
      <c r="C152" s="50">
        <f t="shared" si="36"/>
        <v>49488.18149884581</v>
      </c>
      <c r="D152" s="50">
        <f t="shared" si="37"/>
        <v>556.7420418620154</v>
      </c>
      <c r="E152" s="50">
        <f t="shared" si="38"/>
        <v>16311.863874272565</v>
      </c>
      <c r="F152" s="105">
        <f t="shared" si="43"/>
        <v>16868.60591613458</v>
      </c>
      <c r="G152" s="106"/>
      <c r="H152" s="107"/>
      <c r="I152" s="78"/>
      <c r="J152" s="53"/>
      <c r="K152" s="1"/>
      <c r="L152" s="1"/>
      <c r="M152" s="1">
        <f t="shared" si="39"/>
        <v>3</v>
      </c>
      <c r="N152" s="8">
        <f t="shared" si="40"/>
        <v>0.011250000000000001</v>
      </c>
      <c r="O152" s="8">
        <f t="shared" si="41"/>
        <v>0.011250000000000001</v>
      </c>
      <c r="P152" s="1">
        <f t="shared" si="31"/>
        <v>142</v>
      </c>
      <c r="Q152" s="1"/>
      <c r="R152" s="1"/>
      <c r="S152" s="9">
        <f t="shared" si="42"/>
        <v>24999.999999999425</v>
      </c>
      <c r="T152" s="10">
        <f t="shared" si="32"/>
        <v>374.9999999999936</v>
      </c>
      <c r="U152" s="10">
        <f t="shared" si="33"/>
        <v>8333.333333333334</v>
      </c>
      <c r="V152" s="11">
        <f t="shared" si="34"/>
        <v>8708.333333333327</v>
      </c>
    </row>
    <row r="153" spans="1:22" ht="13.5" customHeight="1" thickBot="1">
      <c r="A153" s="76">
        <v>45953</v>
      </c>
      <c r="B153" s="37">
        <f t="shared" si="35"/>
        <v>143</v>
      </c>
      <c r="C153" s="50">
        <f t="shared" si="36"/>
        <v>33176.31762457325</v>
      </c>
      <c r="D153" s="50">
        <f t="shared" si="37"/>
        <v>373.2335732764491</v>
      </c>
      <c r="E153" s="50">
        <f t="shared" si="38"/>
        <v>16495.372342858078</v>
      </c>
      <c r="F153" s="105">
        <f t="shared" si="43"/>
        <v>16868.605916134526</v>
      </c>
      <c r="G153" s="106"/>
      <c r="H153" s="107"/>
      <c r="I153" s="78"/>
      <c r="J153" s="53"/>
      <c r="K153" s="1"/>
      <c r="L153" s="1"/>
      <c r="M153" s="1">
        <f t="shared" si="39"/>
        <v>2</v>
      </c>
      <c r="N153" s="8">
        <f t="shared" si="40"/>
        <v>0.011250000000000001</v>
      </c>
      <c r="O153" s="8">
        <f t="shared" si="41"/>
        <v>0.011250000000000001</v>
      </c>
      <c r="P153" s="1">
        <f t="shared" si="31"/>
        <v>143</v>
      </c>
      <c r="Q153" s="1"/>
      <c r="R153" s="1"/>
      <c r="S153" s="9">
        <f t="shared" si="42"/>
        <v>16666.66666666609</v>
      </c>
      <c r="T153" s="10">
        <f t="shared" si="32"/>
        <v>281.2499999999936</v>
      </c>
      <c r="U153" s="10">
        <f t="shared" si="33"/>
        <v>8333.333333333334</v>
      </c>
      <c r="V153" s="11">
        <f t="shared" si="34"/>
        <v>8614.583333333327</v>
      </c>
    </row>
    <row r="154" spans="1:22" ht="13.5" customHeight="1" thickBot="1">
      <c r="A154" s="76">
        <v>45984</v>
      </c>
      <c r="B154" s="37">
        <f t="shared" si="35"/>
        <v>144</v>
      </c>
      <c r="C154" s="50">
        <f t="shared" si="36"/>
        <v>16680.94528171517</v>
      </c>
      <c r="D154" s="50">
        <f t="shared" si="37"/>
        <v>187.66063441929566</v>
      </c>
      <c r="E154" s="50">
        <f t="shared" si="38"/>
        <v>16680.945281715187</v>
      </c>
      <c r="F154" s="105">
        <f t="shared" si="43"/>
        <v>16868.605916134482</v>
      </c>
      <c r="G154" s="106"/>
      <c r="H154" s="107"/>
      <c r="I154" s="116"/>
      <c r="J154" s="53">
        <f>(D143+D144+D146+D145+D147+D148+D149+D150+D151+D152+D153+D154)*13%</f>
        <v>1827.3745077334418</v>
      </c>
      <c r="K154" s="1"/>
      <c r="L154" s="1"/>
      <c r="M154" s="1">
        <f t="shared" si="39"/>
        <v>1</v>
      </c>
      <c r="N154" s="8">
        <f t="shared" si="40"/>
        <v>0.011250000000000001</v>
      </c>
      <c r="O154" s="8">
        <f t="shared" si="41"/>
        <v>0.011250000000000001</v>
      </c>
      <c r="P154" s="1">
        <f t="shared" si="31"/>
        <v>144</v>
      </c>
      <c r="Q154" s="1"/>
      <c r="R154" s="1"/>
      <c r="S154" s="9">
        <f t="shared" si="42"/>
        <v>8333.333333332756</v>
      </c>
      <c r="T154" s="10">
        <f t="shared" si="32"/>
        <v>187.49999999999352</v>
      </c>
      <c r="U154" s="10">
        <f t="shared" si="33"/>
        <v>8333.333333333334</v>
      </c>
      <c r="V154" s="11">
        <f t="shared" si="34"/>
        <v>8520.833333333327</v>
      </c>
    </row>
    <row r="155" spans="2:22" ht="13.5" customHeight="1" hidden="1" thickBot="1">
      <c r="B155" s="37">
        <f t="shared" si="35"/>
        <v>145</v>
      </c>
      <c r="C155" s="50">
        <f t="shared" si="36"/>
        <v>0</v>
      </c>
      <c r="D155" s="50">
        <f t="shared" si="37"/>
        <v>0</v>
      </c>
      <c r="E155" s="50">
        <f t="shared" si="38"/>
        <v>0</v>
      </c>
      <c r="F155" s="105">
        <f t="shared" si="43"/>
        <v>0</v>
      </c>
      <c r="G155" s="106"/>
      <c r="H155" s="107"/>
      <c r="I155" s="66"/>
      <c r="J155" s="53"/>
      <c r="K155" s="1"/>
      <c r="L155" s="1"/>
      <c r="M155" s="1">
        <f t="shared" si="39"/>
        <v>0</v>
      </c>
      <c r="N155" s="8">
        <f t="shared" si="40"/>
        <v>0.011250000000000001</v>
      </c>
      <c r="O155" s="8">
        <f t="shared" si="41"/>
        <v>0.011250000000000001</v>
      </c>
      <c r="P155" s="1">
        <f t="shared" si="31"/>
        <v>145</v>
      </c>
      <c r="Q155" s="1"/>
      <c r="R155" s="1"/>
      <c r="S155" s="9">
        <f t="shared" si="42"/>
        <v>-5.784386303275824E-10</v>
      </c>
      <c r="T155" s="10">
        <f t="shared" si="32"/>
        <v>93.7499999999935</v>
      </c>
      <c r="U155" s="10">
        <f t="shared" si="33"/>
        <v>8333.333333333334</v>
      </c>
      <c r="V155" s="11">
        <f t="shared" si="34"/>
        <v>8427.083333333327</v>
      </c>
    </row>
    <row r="156" spans="2:22" ht="13.5" customHeight="1" hidden="1" thickBot="1">
      <c r="B156" s="37">
        <f t="shared" si="35"/>
        <v>146</v>
      </c>
      <c r="C156" s="50">
        <f t="shared" si="36"/>
        <v>0</v>
      </c>
      <c r="D156" s="50">
        <f t="shared" si="37"/>
        <v>0</v>
      </c>
      <c r="E156" s="50">
        <f t="shared" si="38"/>
        <v>0</v>
      </c>
      <c r="F156" s="105">
        <f t="shared" si="43"/>
        <v>0</v>
      </c>
      <c r="G156" s="106"/>
      <c r="H156" s="107"/>
      <c r="I156" s="66"/>
      <c r="J156" s="53"/>
      <c r="K156" s="1"/>
      <c r="L156" s="1"/>
      <c r="M156" s="1">
        <f t="shared" si="39"/>
        <v>-1</v>
      </c>
      <c r="N156" s="8">
        <f t="shared" si="40"/>
        <v>0.011250000000000001</v>
      </c>
      <c r="O156" s="8">
        <f t="shared" si="41"/>
        <v>0.011250000000000001</v>
      </c>
      <c r="P156" s="1">
        <f t="shared" si="31"/>
        <v>146</v>
      </c>
      <c r="Q156" s="1"/>
      <c r="R156" s="1"/>
      <c r="S156" s="9">
        <f t="shared" si="42"/>
        <v>-8333.333333333912</v>
      </c>
      <c r="T156" s="10">
        <f t="shared" si="32"/>
        <v>-6.507434591185302E-12</v>
      </c>
      <c r="U156" s="10">
        <f t="shared" si="33"/>
        <v>8333.333333333334</v>
      </c>
      <c r="V156" s="11">
        <f t="shared" si="34"/>
        <v>8333.333333333327</v>
      </c>
    </row>
    <row r="157" spans="2:22" ht="13.5" customHeight="1" hidden="1" thickBot="1">
      <c r="B157" s="37">
        <f t="shared" si="35"/>
        <v>147</v>
      </c>
      <c r="C157" s="50">
        <f t="shared" si="36"/>
        <v>0</v>
      </c>
      <c r="D157" s="50">
        <f t="shared" si="37"/>
        <v>0</v>
      </c>
      <c r="E157" s="50">
        <f t="shared" si="38"/>
        <v>0</v>
      </c>
      <c r="F157" s="105">
        <f t="shared" si="43"/>
        <v>0</v>
      </c>
      <c r="G157" s="106"/>
      <c r="H157" s="107"/>
      <c r="I157" s="66"/>
      <c r="J157" s="53"/>
      <c r="K157" s="1"/>
      <c r="L157" s="1"/>
      <c r="M157" s="1">
        <f t="shared" si="39"/>
        <v>-2</v>
      </c>
      <c r="N157" s="8">
        <f t="shared" si="40"/>
        <v>0.011250000000000001</v>
      </c>
      <c r="O157" s="8">
        <f t="shared" si="41"/>
        <v>0.011250000000000001</v>
      </c>
      <c r="P157" s="1">
        <f t="shared" si="31"/>
        <v>147</v>
      </c>
      <c r="Q157" s="1"/>
      <c r="R157" s="1"/>
      <c r="S157" s="9">
        <f t="shared" si="42"/>
        <v>-16666.666666667246</v>
      </c>
      <c r="T157" s="10">
        <f t="shared" si="32"/>
        <v>-93.75000000000652</v>
      </c>
      <c r="U157" s="10">
        <f t="shared" si="33"/>
        <v>8333.333333333334</v>
      </c>
      <c r="V157" s="11">
        <f t="shared" si="34"/>
        <v>8239.583333333327</v>
      </c>
    </row>
    <row r="158" spans="2:22" ht="13.5" customHeight="1" hidden="1" thickBot="1">
      <c r="B158" s="37">
        <f t="shared" si="35"/>
        <v>148</v>
      </c>
      <c r="C158" s="50">
        <f t="shared" si="36"/>
        <v>0</v>
      </c>
      <c r="D158" s="50">
        <f t="shared" si="37"/>
        <v>0</v>
      </c>
      <c r="E158" s="50">
        <f t="shared" si="38"/>
        <v>0</v>
      </c>
      <c r="F158" s="105">
        <f t="shared" si="43"/>
        <v>0</v>
      </c>
      <c r="G158" s="106"/>
      <c r="H158" s="107"/>
      <c r="I158" s="66"/>
      <c r="J158" s="53"/>
      <c r="K158" s="1"/>
      <c r="L158" s="1"/>
      <c r="M158" s="1">
        <f t="shared" si="39"/>
        <v>-3</v>
      </c>
      <c r="N158" s="8">
        <f t="shared" si="40"/>
        <v>0.011250000000000001</v>
      </c>
      <c r="O158" s="8">
        <f t="shared" si="41"/>
        <v>0.011250000000000001</v>
      </c>
      <c r="P158" s="1">
        <f t="shared" si="31"/>
        <v>148</v>
      </c>
      <c r="Q158" s="1"/>
      <c r="R158" s="1"/>
      <c r="S158" s="9">
        <f t="shared" si="42"/>
        <v>-25000.000000000582</v>
      </c>
      <c r="T158" s="10">
        <f t="shared" si="32"/>
        <v>-187.5000000000065</v>
      </c>
      <c r="U158" s="10">
        <f t="shared" si="33"/>
        <v>8333.333333333334</v>
      </c>
      <c r="V158" s="11">
        <f t="shared" si="34"/>
        <v>8145.833333333328</v>
      </c>
    </row>
    <row r="159" spans="2:22" ht="13.5" customHeight="1" hidden="1" thickBot="1">
      <c r="B159" s="37">
        <f t="shared" si="35"/>
        <v>149</v>
      </c>
      <c r="C159" s="50">
        <f t="shared" si="36"/>
        <v>0</v>
      </c>
      <c r="D159" s="50">
        <f t="shared" si="37"/>
        <v>0</v>
      </c>
      <c r="E159" s="50">
        <f t="shared" si="38"/>
        <v>0</v>
      </c>
      <c r="F159" s="105">
        <f t="shared" si="43"/>
        <v>0</v>
      </c>
      <c r="G159" s="106"/>
      <c r="H159" s="107"/>
      <c r="I159" s="66"/>
      <c r="J159" s="53"/>
      <c r="K159" s="1"/>
      <c r="L159" s="1"/>
      <c r="M159" s="1">
        <f t="shared" si="39"/>
        <v>-4</v>
      </c>
      <c r="N159" s="8">
        <f t="shared" si="40"/>
        <v>0.011250000000000001</v>
      </c>
      <c r="O159" s="8">
        <f t="shared" si="41"/>
        <v>0.011250000000000001</v>
      </c>
      <c r="P159" s="1">
        <f t="shared" si="31"/>
        <v>149</v>
      </c>
      <c r="Q159" s="1"/>
      <c r="R159" s="1"/>
      <c r="S159" s="9">
        <f t="shared" si="42"/>
        <v>-33333.33333333392</v>
      </c>
      <c r="T159" s="10">
        <f t="shared" si="32"/>
        <v>-281.25000000000654</v>
      </c>
      <c r="U159" s="10">
        <f t="shared" si="33"/>
        <v>8333.333333333334</v>
      </c>
      <c r="V159" s="11">
        <f t="shared" si="34"/>
        <v>8052.083333333328</v>
      </c>
    </row>
    <row r="160" spans="2:22" ht="13.5" customHeight="1" hidden="1" thickBot="1">
      <c r="B160" s="37">
        <f t="shared" si="35"/>
        <v>150</v>
      </c>
      <c r="C160" s="50">
        <f t="shared" si="36"/>
        <v>0</v>
      </c>
      <c r="D160" s="50">
        <f t="shared" si="37"/>
        <v>0</v>
      </c>
      <c r="E160" s="50">
        <f t="shared" si="38"/>
        <v>0</v>
      </c>
      <c r="F160" s="105">
        <f t="shared" si="43"/>
        <v>0</v>
      </c>
      <c r="G160" s="106"/>
      <c r="H160" s="107"/>
      <c r="I160" s="66"/>
      <c r="J160" s="53"/>
      <c r="K160" s="1"/>
      <c r="L160" s="1"/>
      <c r="M160" s="1">
        <f t="shared" si="39"/>
        <v>-5</v>
      </c>
      <c r="N160" s="8">
        <f t="shared" si="40"/>
        <v>0.011250000000000001</v>
      </c>
      <c r="O160" s="8">
        <f t="shared" si="41"/>
        <v>0.011250000000000001</v>
      </c>
      <c r="P160" s="1">
        <f t="shared" si="31"/>
        <v>150</v>
      </c>
      <c r="Q160" s="1"/>
      <c r="R160" s="1"/>
      <c r="S160" s="9">
        <f t="shared" si="42"/>
        <v>-41666.66666666725</v>
      </c>
      <c r="T160" s="10">
        <f t="shared" si="32"/>
        <v>-375.0000000000066</v>
      </c>
      <c r="U160" s="10">
        <f t="shared" si="33"/>
        <v>8333.333333333334</v>
      </c>
      <c r="V160" s="11">
        <f t="shared" si="34"/>
        <v>7958.333333333328</v>
      </c>
    </row>
    <row r="161" spans="2:22" ht="13.5" customHeight="1" hidden="1" thickBot="1">
      <c r="B161" s="37">
        <f t="shared" si="35"/>
        <v>151</v>
      </c>
      <c r="C161" s="50">
        <f t="shared" si="36"/>
        <v>0</v>
      </c>
      <c r="D161" s="50">
        <f t="shared" si="37"/>
        <v>0</v>
      </c>
      <c r="E161" s="50">
        <f t="shared" si="38"/>
        <v>0</v>
      </c>
      <c r="F161" s="105">
        <f t="shared" si="43"/>
        <v>0</v>
      </c>
      <c r="G161" s="106"/>
      <c r="H161" s="107"/>
      <c r="I161" s="66"/>
      <c r="J161" s="53"/>
      <c r="K161" s="1"/>
      <c r="L161" s="1"/>
      <c r="M161" s="1">
        <f t="shared" si="39"/>
        <v>-6</v>
      </c>
      <c r="N161" s="8">
        <f t="shared" si="40"/>
        <v>0.011250000000000001</v>
      </c>
      <c r="O161" s="8">
        <f t="shared" si="41"/>
        <v>0.011250000000000001</v>
      </c>
      <c r="P161" s="1">
        <f t="shared" si="31"/>
        <v>151</v>
      </c>
      <c r="Q161" s="1"/>
      <c r="R161" s="1"/>
      <c r="S161" s="9">
        <f t="shared" si="42"/>
        <v>-50000.00000000059</v>
      </c>
      <c r="T161" s="10">
        <f t="shared" si="32"/>
        <v>-468.75000000000665</v>
      </c>
      <c r="U161" s="10">
        <f t="shared" si="33"/>
        <v>8333.333333333334</v>
      </c>
      <c r="V161" s="11">
        <f t="shared" si="34"/>
        <v>7864.583333333328</v>
      </c>
    </row>
    <row r="162" spans="2:22" ht="13.5" customHeight="1" hidden="1" thickBot="1">
      <c r="B162" s="37">
        <f t="shared" si="35"/>
        <v>152</v>
      </c>
      <c r="C162" s="50">
        <f t="shared" si="36"/>
        <v>0</v>
      </c>
      <c r="D162" s="50">
        <f t="shared" si="37"/>
        <v>0</v>
      </c>
      <c r="E162" s="50">
        <f t="shared" si="38"/>
        <v>0</v>
      </c>
      <c r="F162" s="105">
        <f t="shared" si="43"/>
        <v>0</v>
      </c>
      <c r="G162" s="106"/>
      <c r="H162" s="107"/>
      <c r="I162" s="66"/>
      <c r="J162" s="53"/>
      <c r="K162" s="1"/>
      <c r="L162" s="1"/>
      <c r="M162" s="1">
        <f t="shared" si="39"/>
        <v>-7</v>
      </c>
      <c r="N162" s="8">
        <f t="shared" si="40"/>
        <v>0.011250000000000001</v>
      </c>
      <c r="O162" s="8">
        <f t="shared" si="41"/>
        <v>0.011250000000000001</v>
      </c>
      <c r="P162" s="1">
        <f t="shared" si="31"/>
        <v>152</v>
      </c>
      <c r="Q162" s="1"/>
      <c r="R162" s="1"/>
      <c r="S162" s="9">
        <f t="shared" si="42"/>
        <v>-58333.333333333925</v>
      </c>
      <c r="T162" s="10">
        <f t="shared" si="32"/>
        <v>-562.5000000000067</v>
      </c>
      <c r="U162" s="10">
        <f t="shared" si="33"/>
        <v>8333.333333333334</v>
      </c>
      <c r="V162" s="11">
        <f t="shared" si="34"/>
        <v>7770.833333333328</v>
      </c>
    </row>
    <row r="163" spans="2:22" ht="13.5" customHeight="1" hidden="1" thickBot="1">
      <c r="B163" s="37">
        <f t="shared" si="35"/>
        <v>153</v>
      </c>
      <c r="C163" s="50">
        <f t="shared" si="36"/>
        <v>0</v>
      </c>
      <c r="D163" s="50">
        <f t="shared" si="37"/>
        <v>0</v>
      </c>
      <c r="E163" s="50">
        <f t="shared" si="38"/>
        <v>0</v>
      </c>
      <c r="F163" s="105">
        <f t="shared" si="43"/>
        <v>0</v>
      </c>
      <c r="G163" s="106"/>
      <c r="H163" s="107"/>
      <c r="I163" s="66"/>
      <c r="J163" s="53"/>
      <c r="K163" s="1"/>
      <c r="L163" s="1"/>
      <c r="M163" s="1">
        <f t="shared" si="39"/>
        <v>-8</v>
      </c>
      <c r="N163" s="8">
        <f t="shared" si="40"/>
        <v>0.011250000000000001</v>
      </c>
      <c r="O163" s="8">
        <f t="shared" si="41"/>
        <v>0.011250000000000001</v>
      </c>
      <c r="P163" s="1">
        <f t="shared" si="31"/>
        <v>153</v>
      </c>
      <c r="Q163" s="1"/>
      <c r="R163" s="1"/>
      <c r="S163" s="9">
        <f t="shared" si="42"/>
        <v>-66666.66666666725</v>
      </c>
      <c r="T163" s="10">
        <f t="shared" si="32"/>
        <v>-656.2500000000067</v>
      </c>
      <c r="U163" s="10">
        <f t="shared" si="33"/>
        <v>8333.333333333334</v>
      </c>
      <c r="V163" s="11">
        <f t="shared" si="34"/>
        <v>7677.083333333328</v>
      </c>
    </row>
    <row r="164" spans="2:22" ht="13.5" customHeight="1" hidden="1" thickBot="1">
      <c r="B164" s="37">
        <f t="shared" si="35"/>
        <v>154</v>
      </c>
      <c r="C164" s="50">
        <f t="shared" si="36"/>
        <v>0</v>
      </c>
      <c r="D164" s="50">
        <f t="shared" si="37"/>
        <v>0</v>
      </c>
      <c r="E164" s="50">
        <f t="shared" si="38"/>
        <v>0</v>
      </c>
      <c r="F164" s="105">
        <f t="shared" si="43"/>
        <v>0</v>
      </c>
      <c r="G164" s="106"/>
      <c r="H164" s="107"/>
      <c r="I164" s="66"/>
      <c r="J164" s="53"/>
      <c r="K164" s="1"/>
      <c r="L164" s="1"/>
      <c r="M164" s="1">
        <f t="shared" si="39"/>
        <v>-9</v>
      </c>
      <c r="N164" s="8">
        <f t="shared" si="40"/>
        <v>0.011250000000000001</v>
      </c>
      <c r="O164" s="8">
        <f t="shared" si="41"/>
        <v>0.011250000000000001</v>
      </c>
      <c r="P164" s="1">
        <f t="shared" si="31"/>
        <v>154</v>
      </c>
      <c r="Q164" s="1"/>
      <c r="R164" s="1"/>
      <c r="S164" s="9">
        <f t="shared" si="42"/>
        <v>-75000.00000000058</v>
      </c>
      <c r="T164" s="10">
        <f t="shared" si="32"/>
        <v>-750.0000000000067</v>
      </c>
      <c r="U164" s="10">
        <f t="shared" si="33"/>
        <v>8333.333333333334</v>
      </c>
      <c r="V164" s="11">
        <f t="shared" si="34"/>
        <v>7583.333333333328</v>
      </c>
    </row>
    <row r="165" spans="2:22" ht="13.5" customHeight="1" hidden="1" thickBot="1">
      <c r="B165" s="37">
        <f t="shared" si="35"/>
        <v>155</v>
      </c>
      <c r="C165" s="50">
        <f t="shared" si="36"/>
        <v>0</v>
      </c>
      <c r="D165" s="50">
        <f t="shared" si="37"/>
        <v>0</v>
      </c>
      <c r="E165" s="50">
        <f t="shared" si="38"/>
        <v>0</v>
      </c>
      <c r="F165" s="105">
        <f t="shared" si="43"/>
        <v>0</v>
      </c>
      <c r="G165" s="106"/>
      <c r="H165" s="107"/>
      <c r="I165" s="66"/>
      <c r="J165" s="53"/>
      <c r="K165" s="1"/>
      <c r="L165" s="1"/>
      <c r="M165" s="1">
        <f t="shared" si="39"/>
        <v>-10</v>
      </c>
      <c r="N165" s="8">
        <f t="shared" si="40"/>
        <v>0.011250000000000001</v>
      </c>
      <c r="O165" s="8">
        <f t="shared" si="41"/>
        <v>0.011250000000000001</v>
      </c>
      <c r="P165" s="1">
        <f t="shared" si="31"/>
        <v>155</v>
      </c>
      <c r="Q165" s="1"/>
      <c r="R165" s="1"/>
      <c r="S165" s="9">
        <f t="shared" si="42"/>
        <v>-83333.33333333391</v>
      </c>
      <c r="T165" s="10">
        <f t="shared" si="32"/>
        <v>-843.7500000000067</v>
      </c>
      <c r="U165" s="10">
        <f t="shared" si="33"/>
        <v>8333.333333333334</v>
      </c>
      <c r="V165" s="11">
        <f t="shared" si="34"/>
        <v>7489.583333333328</v>
      </c>
    </row>
    <row r="166" spans="2:22" ht="13.5" customHeight="1" hidden="1" thickBot="1">
      <c r="B166" s="37">
        <f t="shared" si="35"/>
        <v>156</v>
      </c>
      <c r="C166" s="50">
        <f t="shared" si="36"/>
        <v>0</v>
      </c>
      <c r="D166" s="50">
        <f t="shared" si="37"/>
        <v>0</v>
      </c>
      <c r="E166" s="50">
        <f t="shared" si="38"/>
        <v>0</v>
      </c>
      <c r="F166" s="105">
        <f t="shared" si="43"/>
        <v>0</v>
      </c>
      <c r="G166" s="106"/>
      <c r="H166" s="107"/>
      <c r="I166" s="67"/>
      <c r="J166" s="53"/>
      <c r="K166" s="1"/>
      <c r="L166" s="1"/>
      <c r="M166" s="1">
        <f t="shared" si="39"/>
        <v>-11</v>
      </c>
      <c r="N166" s="8">
        <f t="shared" si="40"/>
        <v>0.011250000000000001</v>
      </c>
      <c r="O166" s="8">
        <f t="shared" si="41"/>
        <v>0.011250000000000001</v>
      </c>
      <c r="P166" s="1">
        <f t="shared" si="31"/>
        <v>156</v>
      </c>
      <c r="Q166" s="1"/>
      <c r="R166" s="1"/>
      <c r="S166" s="9">
        <f t="shared" si="42"/>
        <v>-91666.66666666724</v>
      </c>
      <c r="T166" s="10">
        <f t="shared" si="32"/>
        <v>-937.5000000000065</v>
      </c>
      <c r="U166" s="10">
        <f t="shared" si="33"/>
        <v>8333.333333333334</v>
      </c>
      <c r="V166" s="11">
        <f t="shared" si="34"/>
        <v>7395.833333333328</v>
      </c>
    </row>
    <row r="167" spans="2:22" ht="13.5" customHeight="1" hidden="1" thickBot="1">
      <c r="B167" s="37">
        <f t="shared" si="35"/>
        <v>157</v>
      </c>
      <c r="C167" s="50">
        <f t="shared" si="36"/>
        <v>0</v>
      </c>
      <c r="D167" s="50">
        <f t="shared" si="37"/>
        <v>0</v>
      </c>
      <c r="E167" s="50">
        <f t="shared" si="38"/>
        <v>0</v>
      </c>
      <c r="F167" s="105">
        <f t="shared" si="43"/>
        <v>0</v>
      </c>
      <c r="G167" s="106"/>
      <c r="H167" s="107"/>
      <c r="I167" s="66"/>
      <c r="J167" s="53"/>
      <c r="K167" s="1"/>
      <c r="L167" s="1"/>
      <c r="M167" s="1">
        <f t="shared" si="39"/>
        <v>-12</v>
      </c>
      <c r="N167" s="8">
        <f t="shared" si="40"/>
        <v>0.011250000000000001</v>
      </c>
      <c r="O167" s="8">
        <f t="shared" si="41"/>
        <v>0.011250000000000001</v>
      </c>
      <c r="P167" s="1">
        <f t="shared" si="31"/>
        <v>157</v>
      </c>
      <c r="Q167" s="1"/>
      <c r="R167" s="1"/>
      <c r="S167" s="9">
        <f t="shared" si="42"/>
        <v>-100000.00000000057</v>
      </c>
      <c r="T167" s="10">
        <f t="shared" si="32"/>
        <v>-1031.2500000000066</v>
      </c>
      <c r="U167" s="10">
        <f t="shared" si="33"/>
        <v>8333.333333333334</v>
      </c>
      <c r="V167" s="11">
        <f t="shared" si="34"/>
        <v>7302.083333333328</v>
      </c>
    </row>
    <row r="168" spans="2:22" ht="13.5" customHeight="1" hidden="1" thickBot="1">
      <c r="B168" s="37">
        <f t="shared" si="35"/>
        <v>158</v>
      </c>
      <c r="C168" s="50">
        <f t="shared" si="36"/>
        <v>0</v>
      </c>
      <c r="D168" s="50">
        <f t="shared" si="37"/>
        <v>0</v>
      </c>
      <c r="E168" s="50">
        <f t="shared" si="38"/>
        <v>0</v>
      </c>
      <c r="F168" s="105">
        <f t="shared" si="43"/>
        <v>0</v>
      </c>
      <c r="G168" s="106"/>
      <c r="H168" s="107"/>
      <c r="I168" s="66"/>
      <c r="J168" s="53"/>
      <c r="K168" s="1"/>
      <c r="L168" s="1"/>
      <c r="M168" s="1">
        <f t="shared" si="39"/>
        <v>-13</v>
      </c>
      <c r="N168" s="8">
        <f t="shared" si="40"/>
        <v>0.011250000000000001</v>
      </c>
      <c r="O168" s="8">
        <f t="shared" si="41"/>
        <v>0.011250000000000001</v>
      </c>
      <c r="P168" s="1">
        <f t="shared" si="31"/>
        <v>158</v>
      </c>
      <c r="Q168" s="1"/>
      <c r="R168" s="1"/>
      <c r="S168" s="9">
        <f t="shared" si="42"/>
        <v>-108333.3333333339</v>
      </c>
      <c r="T168" s="10">
        <f t="shared" si="32"/>
        <v>-1125.0000000000066</v>
      </c>
      <c r="U168" s="10">
        <f t="shared" si="33"/>
        <v>8333.333333333334</v>
      </c>
      <c r="V168" s="11">
        <f t="shared" si="34"/>
        <v>7208.333333333328</v>
      </c>
    </row>
    <row r="169" spans="2:22" ht="13.5" customHeight="1" hidden="1" thickBot="1">
      <c r="B169" s="37">
        <f t="shared" si="35"/>
        <v>159</v>
      </c>
      <c r="C169" s="50">
        <f t="shared" si="36"/>
        <v>0</v>
      </c>
      <c r="D169" s="50">
        <f t="shared" si="37"/>
        <v>0</v>
      </c>
      <c r="E169" s="50">
        <f t="shared" si="38"/>
        <v>0</v>
      </c>
      <c r="F169" s="105">
        <f t="shared" si="43"/>
        <v>0</v>
      </c>
      <c r="G169" s="106"/>
      <c r="H169" s="107"/>
      <c r="I169" s="66"/>
      <c r="J169" s="53"/>
      <c r="K169" s="1"/>
      <c r="L169" s="1"/>
      <c r="M169" s="1">
        <f t="shared" si="39"/>
        <v>-14</v>
      </c>
      <c r="N169" s="8">
        <f t="shared" si="40"/>
        <v>0.011250000000000001</v>
      </c>
      <c r="O169" s="8">
        <f t="shared" si="41"/>
        <v>0.011250000000000001</v>
      </c>
      <c r="P169" s="1">
        <f t="shared" si="31"/>
        <v>159</v>
      </c>
      <c r="Q169" s="1"/>
      <c r="R169" s="1"/>
      <c r="S169" s="9">
        <f t="shared" si="42"/>
        <v>-116666.66666666722</v>
      </c>
      <c r="T169" s="10">
        <f t="shared" si="32"/>
        <v>-1218.7500000000064</v>
      </c>
      <c r="U169" s="10">
        <f t="shared" si="33"/>
        <v>8333.333333333334</v>
      </c>
      <c r="V169" s="11">
        <f t="shared" si="34"/>
        <v>7114.583333333328</v>
      </c>
    </row>
    <row r="170" spans="2:22" ht="13.5" customHeight="1" hidden="1" thickBot="1">
      <c r="B170" s="37">
        <f t="shared" si="35"/>
        <v>160</v>
      </c>
      <c r="C170" s="50">
        <f t="shared" si="36"/>
        <v>0</v>
      </c>
      <c r="D170" s="50">
        <f t="shared" si="37"/>
        <v>0</v>
      </c>
      <c r="E170" s="50">
        <f t="shared" si="38"/>
        <v>0</v>
      </c>
      <c r="F170" s="105">
        <f t="shared" si="43"/>
        <v>0</v>
      </c>
      <c r="G170" s="106"/>
      <c r="H170" s="107"/>
      <c r="I170" s="66"/>
      <c r="J170" s="53"/>
      <c r="K170" s="1"/>
      <c r="L170" s="1"/>
      <c r="M170" s="1">
        <f t="shared" si="39"/>
        <v>-15</v>
      </c>
      <c r="N170" s="8">
        <f t="shared" si="40"/>
        <v>0.011250000000000001</v>
      </c>
      <c r="O170" s="8">
        <f t="shared" si="41"/>
        <v>0.011250000000000001</v>
      </c>
      <c r="P170" s="1">
        <f t="shared" si="31"/>
        <v>160</v>
      </c>
      <c r="Q170" s="1"/>
      <c r="R170" s="1"/>
      <c r="S170" s="9">
        <f t="shared" si="42"/>
        <v>-125000.00000000055</v>
      </c>
      <c r="T170" s="10">
        <f t="shared" si="32"/>
        <v>-1312.5000000000064</v>
      </c>
      <c r="U170" s="10">
        <f t="shared" si="33"/>
        <v>8333.333333333334</v>
      </c>
      <c r="V170" s="11">
        <f t="shared" si="34"/>
        <v>7020.833333333328</v>
      </c>
    </row>
    <row r="171" spans="2:22" ht="13.5" customHeight="1" hidden="1" thickBot="1">
      <c r="B171" s="37">
        <f t="shared" si="35"/>
        <v>161</v>
      </c>
      <c r="C171" s="50">
        <f t="shared" si="36"/>
        <v>0</v>
      </c>
      <c r="D171" s="50">
        <f t="shared" si="37"/>
        <v>0</v>
      </c>
      <c r="E171" s="50">
        <f t="shared" si="38"/>
        <v>0</v>
      </c>
      <c r="F171" s="105">
        <f t="shared" si="43"/>
        <v>0</v>
      </c>
      <c r="G171" s="106"/>
      <c r="H171" s="107"/>
      <c r="I171" s="66"/>
      <c r="J171" s="53"/>
      <c r="K171" s="1"/>
      <c r="L171" s="1"/>
      <c r="M171" s="1">
        <f t="shared" si="39"/>
        <v>-16</v>
      </c>
      <c r="N171" s="8">
        <f t="shared" si="40"/>
        <v>0.011250000000000001</v>
      </c>
      <c r="O171" s="8">
        <f t="shared" si="41"/>
        <v>0.011250000000000001</v>
      </c>
      <c r="P171" s="1">
        <f t="shared" si="31"/>
        <v>161</v>
      </c>
      <c r="Q171" s="1"/>
      <c r="R171" s="1"/>
      <c r="S171" s="9">
        <f t="shared" si="42"/>
        <v>-133333.3333333339</v>
      </c>
      <c r="T171" s="10">
        <f t="shared" si="32"/>
        <v>-1406.2500000000064</v>
      </c>
      <c r="U171" s="10">
        <f t="shared" si="33"/>
        <v>8333.333333333334</v>
      </c>
      <c r="V171" s="11">
        <f t="shared" si="34"/>
        <v>6927.083333333328</v>
      </c>
    </row>
    <row r="172" spans="2:22" ht="13.5" customHeight="1" hidden="1" thickBot="1">
      <c r="B172" s="37">
        <f t="shared" si="35"/>
        <v>162</v>
      </c>
      <c r="C172" s="50">
        <f t="shared" si="36"/>
        <v>0</v>
      </c>
      <c r="D172" s="50">
        <f t="shared" si="37"/>
        <v>0</v>
      </c>
      <c r="E172" s="50">
        <f t="shared" si="38"/>
        <v>0</v>
      </c>
      <c r="F172" s="105">
        <f t="shared" si="43"/>
        <v>0</v>
      </c>
      <c r="G172" s="106"/>
      <c r="H172" s="107"/>
      <c r="I172" s="66"/>
      <c r="J172" s="53"/>
      <c r="K172" s="1"/>
      <c r="L172" s="1"/>
      <c r="M172" s="1">
        <f t="shared" si="39"/>
        <v>-17</v>
      </c>
      <c r="N172" s="8">
        <f t="shared" si="40"/>
        <v>0.011250000000000001</v>
      </c>
      <c r="O172" s="8">
        <f t="shared" si="41"/>
        <v>0.011250000000000001</v>
      </c>
      <c r="P172" s="1">
        <f t="shared" si="31"/>
        <v>162</v>
      </c>
      <c r="Q172" s="1"/>
      <c r="R172" s="1"/>
      <c r="S172" s="9">
        <f t="shared" si="42"/>
        <v>-141666.66666666724</v>
      </c>
      <c r="T172" s="10">
        <f t="shared" si="32"/>
        <v>-1500.0000000000064</v>
      </c>
      <c r="U172" s="10">
        <f t="shared" si="33"/>
        <v>8333.333333333334</v>
      </c>
      <c r="V172" s="11">
        <f t="shared" si="34"/>
        <v>6833.333333333328</v>
      </c>
    </row>
    <row r="173" spans="2:22" ht="13.5" customHeight="1" hidden="1" thickBot="1">
      <c r="B173" s="37">
        <f t="shared" si="35"/>
        <v>163</v>
      </c>
      <c r="C173" s="50">
        <f t="shared" si="36"/>
        <v>0</v>
      </c>
      <c r="D173" s="50">
        <f t="shared" si="37"/>
        <v>0</v>
      </c>
      <c r="E173" s="50">
        <f t="shared" si="38"/>
        <v>0</v>
      </c>
      <c r="F173" s="105">
        <f t="shared" si="43"/>
        <v>0</v>
      </c>
      <c r="G173" s="106"/>
      <c r="H173" s="107"/>
      <c r="I173" s="66"/>
      <c r="J173" s="53"/>
      <c r="K173" s="1"/>
      <c r="L173" s="1"/>
      <c r="M173" s="1">
        <f t="shared" si="39"/>
        <v>-18</v>
      </c>
      <c r="N173" s="8">
        <f t="shared" si="40"/>
        <v>0.011250000000000001</v>
      </c>
      <c r="O173" s="8">
        <f t="shared" si="41"/>
        <v>0.011250000000000001</v>
      </c>
      <c r="P173" s="1">
        <f t="shared" si="31"/>
        <v>163</v>
      </c>
      <c r="Q173" s="1"/>
      <c r="R173" s="1"/>
      <c r="S173" s="9">
        <f t="shared" si="42"/>
        <v>-150000.00000000058</v>
      </c>
      <c r="T173" s="10">
        <f t="shared" si="32"/>
        <v>-1593.7500000000066</v>
      </c>
      <c r="U173" s="10">
        <f t="shared" si="33"/>
        <v>8333.333333333334</v>
      </c>
      <c r="V173" s="11">
        <f t="shared" si="34"/>
        <v>6739.583333333328</v>
      </c>
    </row>
    <row r="174" spans="2:22" ht="13.5" customHeight="1" hidden="1" thickBot="1">
      <c r="B174" s="37">
        <f t="shared" si="35"/>
        <v>164</v>
      </c>
      <c r="C174" s="50">
        <f t="shared" si="36"/>
        <v>0</v>
      </c>
      <c r="D174" s="50">
        <f t="shared" si="37"/>
        <v>0</v>
      </c>
      <c r="E174" s="50">
        <f t="shared" si="38"/>
        <v>0</v>
      </c>
      <c r="F174" s="105">
        <f t="shared" si="43"/>
        <v>0</v>
      </c>
      <c r="G174" s="106"/>
      <c r="H174" s="107"/>
      <c r="I174" s="66"/>
      <c r="J174" s="53"/>
      <c r="K174" s="1"/>
      <c r="L174" s="1"/>
      <c r="M174" s="1">
        <f t="shared" si="39"/>
        <v>-19</v>
      </c>
      <c r="N174" s="8">
        <f t="shared" si="40"/>
        <v>0.011250000000000001</v>
      </c>
      <c r="O174" s="8">
        <f t="shared" si="41"/>
        <v>0.011250000000000001</v>
      </c>
      <c r="P174" s="1">
        <f t="shared" si="31"/>
        <v>164</v>
      </c>
      <c r="Q174" s="1"/>
      <c r="R174" s="1"/>
      <c r="S174" s="9">
        <f t="shared" si="42"/>
        <v>-158333.33333333393</v>
      </c>
      <c r="T174" s="10">
        <f t="shared" si="32"/>
        <v>-1687.5000000000066</v>
      </c>
      <c r="U174" s="10">
        <f t="shared" si="33"/>
        <v>8333.333333333334</v>
      </c>
      <c r="V174" s="11">
        <f t="shared" si="34"/>
        <v>6645.833333333328</v>
      </c>
    </row>
    <row r="175" spans="2:22" ht="13.5" customHeight="1" hidden="1" thickBot="1">
      <c r="B175" s="37">
        <f t="shared" si="35"/>
        <v>165</v>
      </c>
      <c r="C175" s="50">
        <f t="shared" si="36"/>
        <v>0</v>
      </c>
      <c r="D175" s="50">
        <f t="shared" si="37"/>
        <v>0</v>
      </c>
      <c r="E175" s="50">
        <f t="shared" si="38"/>
        <v>0</v>
      </c>
      <c r="F175" s="105">
        <f t="shared" si="43"/>
        <v>0</v>
      </c>
      <c r="G175" s="106"/>
      <c r="H175" s="107"/>
      <c r="I175" s="66"/>
      <c r="J175" s="53"/>
      <c r="K175" s="1"/>
      <c r="L175" s="1"/>
      <c r="M175" s="1">
        <f t="shared" si="39"/>
        <v>-20</v>
      </c>
      <c r="N175" s="8">
        <f t="shared" si="40"/>
        <v>0.011250000000000001</v>
      </c>
      <c r="O175" s="8">
        <f t="shared" si="41"/>
        <v>0.011250000000000001</v>
      </c>
      <c r="P175" s="1">
        <f t="shared" si="31"/>
        <v>165</v>
      </c>
      <c r="Q175" s="1"/>
      <c r="R175" s="1"/>
      <c r="S175" s="9">
        <f t="shared" si="42"/>
        <v>-166666.66666666727</v>
      </c>
      <c r="T175" s="10">
        <f t="shared" si="32"/>
        <v>-1781.2500000000066</v>
      </c>
      <c r="U175" s="10">
        <f t="shared" si="33"/>
        <v>8333.333333333334</v>
      </c>
      <c r="V175" s="11">
        <f t="shared" si="34"/>
        <v>6552.083333333328</v>
      </c>
    </row>
    <row r="176" spans="2:22" ht="13.5" customHeight="1" hidden="1" thickBot="1">
      <c r="B176" s="37">
        <f t="shared" si="35"/>
        <v>166</v>
      </c>
      <c r="C176" s="50">
        <f t="shared" si="36"/>
        <v>0</v>
      </c>
      <c r="D176" s="50">
        <f t="shared" si="37"/>
        <v>0</v>
      </c>
      <c r="E176" s="50">
        <f t="shared" si="38"/>
        <v>0</v>
      </c>
      <c r="F176" s="105">
        <f t="shared" si="43"/>
        <v>0</v>
      </c>
      <c r="G176" s="106"/>
      <c r="H176" s="107"/>
      <c r="I176" s="66"/>
      <c r="J176" s="53"/>
      <c r="K176" s="1"/>
      <c r="L176" s="1"/>
      <c r="M176" s="1">
        <f t="shared" si="39"/>
        <v>-21</v>
      </c>
      <c r="N176" s="8">
        <f t="shared" si="40"/>
        <v>0.011250000000000001</v>
      </c>
      <c r="O176" s="8">
        <f t="shared" si="41"/>
        <v>0.011250000000000001</v>
      </c>
      <c r="P176" s="1">
        <f t="shared" si="31"/>
        <v>166</v>
      </c>
      <c r="Q176" s="1"/>
      <c r="R176" s="1"/>
      <c r="S176" s="9">
        <f t="shared" si="42"/>
        <v>-175000.0000000006</v>
      </c>
      <c r="T176" s="10">
        <f t="shared" si="32"/>
        <v>-1875.000000000007</v>
      </c>
      <c r="U176" s="10">
        <f t="shared" si="33"/>
        <v>8333.333333333334</v>
      </c>
      <c r="V176" s="11">
        <f t="shared" si="34"/>
        <v>6458.333333333327</v>
      </c>
    </row>
    <row r="177" spans="2:22" ht="13.5" customHeight="1" hidden="1" thickBot="1">
      <c r="B177" s="37">
        <f t="shared" si="35"/>
        <v>167</v>
      </c>
      <c r="C177" s="50">
        <f t="shared" si="36"/>
        <v>0</v>
      </c>
      <c r="D177" s="50">
        <f t="shared" si="37"/>
        <v>0</v>
      </c>
      <c r="E177" s="50">
        <f t="shared" si="38"/>
        <v>0</v>
      </c>
      <c r="F177" s="105">
        <f t="shared" si="43"/>
        <v>0</v>
      </c>
      <c r="G177" s="106"/>
      <c r="H177" s="107"/>
      <c r="I177" s="66"/>
      <c r="J177" s="53"/>
      <c r="K177" s="1"/>
      <c r="L177" s="1"/>
      <c r="M177" s="1">
        <f t="shared" si="39"/>
        <v>-22</v>
      </c>
      <c r="N177" s="8">
        <f t="shared" si="40"/>
        <v>0.011250000000000001</v>
      </c>
      <c r="O177" s="8">
        <f t="shared" si="41"/>
        <v>0.011250000000000001</v>
      </c>
      <c r="P177" s="1">
        <f t="shared" si="31"/>
        <v>167</v>
      </c>
      <c r="Q177" s="1"/>
      <c r="R177" s="1"/>
      <c r="S177" s="9">
        <f t="shared" si="42"/>
        <v>-183333.33333333395</v>
      </c>
      <c r="T177" s="10">
        <f t="shared" si="32"/>
        <v>-1968.750000000007</v>
      </c>
      <c r="U177" s="10">
        <f t="shared" si="33"/>
        <v>8333.333333333334</v>
      </c>
      <c r="V177" s="11">
        <f t="shared" si="34"/>
        <v>6364.583333333327</v>
      </c>
    </row>
    <row r="178" spans="2:22" ht="13.5" customHeight="1" hidden="1" thickBot="1">
      <c r="B178" s="37">
        <f t="shared" si="35"/>
        <v>168</v>
      </c>
      <c r="C178" s="50">
        <f t="shared" si="36"/>
        <v>0</v>
      </c>
      <c r="D178" s="50">
        <f t="shared" si="37"/>
        <v>0</v>
      </c>
      <c r="E178" s="50">
        <f t="shared" si="38"/>
        <v>0</v>
      </c>
      <c r="F178" s="105">
        <f t="shared" si="43"/>
        <v>0</v>
      </c>
      <c r="G178" s="106"/>
      <c r="H178" s="107"/>
      <c r="I178" s="67"/>
      <c r="J178" s="53"/>
      <c r="K178" s="1"/>
      <c r="L178" s="1"/>
      <c r="M178" s="1">
        <f t="shared" si="39"/>
        <v>-23</v>
      </c>
      <c r="N178" s="8">
        <f t="shared" si="40"/>
        <v>0.011250000000000001</v>
      </c>
      <c r="O178" s="8">
        <f t="shared" si="41"/>
        <v>0.011250000000000001</v>
      </c>
      <c r="P178" s="1">
        <f t="shared" si="31"/>
        <v>168</v>
      </c>
      <c r="Q178" s="1"/>
      <c r="R178" s="1"/>
      <c r="S178" s="9">
        <f t="shared" si="42"/>
        <v>-191666.6666666673</v>
      </c>
      <c r="T178" s="10">
        <f t="shared" si="32"/>
        <v>-2062.500000000007</v>
      </c>
      <c r="U178" s="10">
        <f t="shared" si="33"/>
        <v>8333.333333333334</v>
      </c>
      <c r="V178" s="11">
        <f t="shared" si="34"/>
        <v>6270.833333333327</v>
      </c>
    </row>
    <row r="179" spans="2:22" ht="13.5" customHeight="1" hidden="1" thickBot="1">
      <c r="B179" s="37">
        <f t="shared" si="35"/>
        <v>169</v>
      </c>
      <c r="C179" s="50">
        <f t="shared" si="36"/>
        <v>0</v>
      </c>
      <c r="D179" s="50">
        <f t="shared" si="37"/>
        <v>0</v>
      </c>
      <c r="E179" s="50">
        <f t="shared" si="38"/>
        <v>0</v>
      </c>
      <c r="F179" s="105">
        <f t="shared" si="43"/>
        <v>0</v>
      </c>
      <c r="G179" s="106"/>
      <c r="H179" s="107"/>
      <c r="I179" s="66"/>
      <c r="J179" s="53"/>
      <c r="K179" s="1"/>
      <c r="L179" s="1"/>
      <c r="M179" s="1">
        <f t="shared" si="39"/>
        <v>-24</v>
      </c>
      <c r="N179" s="8">
        <f t="shared" si="40"/>
        <v>0.011250000000000001</v>
      </c>
      <c r="O179" s="8">
        <f t="shared" si="41"/>
        <v>0.011250000000000001</v>
      </c>
      <c r="P179" s="1">
        <f t="shared" si="31"/>
        <v>169</v>
      </c>
      <c r="Q179" s="1"/>
      <c r="R179" s="1"/>
      <c r="S179" s="9">
        <f t="shared" si="42"/>
        <v>-200000.00000000064</v>
      </c>
      <c r="T179" s="10">
        <f t="shared" si="32"/>
        <v>-2156.2500000000073</v>
      </c>
      <c r="U179" s="10">
        <f t="shared" si="33"/>
        <v>8333.333333333334</v>
      </c>
      <c r="V179" s="11">
        <f t="shared" si="34"/>
        <v>6177.083333333327</v>
      </c>
    </row>
    <row r="180" spans="2:22" ht="13.5" customHeight="1" hidden="1" thickBot="1">
      <c r="B180" s="37">
        <f t="shared" si="35"/>
        <v>170</v>
      </c>
      <c r="C180" s="50">
        <f t="shared" si="36"/>
        <v>0</v>
      </c>
      <c r="D180" s="50">
        <f t="shared" si="37"/>
        <v>0</v>
      </c>
      <c r="E180" s="50">
        <f t="shared" si="38"/>
        <v>0</v>
      </c>
      <c r="F180" s="105">
        <f t="shared" si="43"/>
        <v>0</v>
      </c>
      <c r="G180" s="106"/>
      <c r="H180" s="107"/>
      <c r="I180" s="66"/>
      <c r="J180" s="53"/>
      <c r="K180" s="1"/>
      <c r="L180" s="1"/>
      <c r="M180" s="1">
        <f t="shared" si="39"/>
        <v>-25</v>
      </c>
      <c r="N180" s="8">
        <f t="shared" si="40"/>
        <v>0.011250000000000001</v>
      </c>
      <c r="O180" s="8">
        <f t="shared" si="41"/>
        <v>0.011250000000000001</v>
      </c>
      <c r="P180" s="1">
        <f t="shared" si="31"/>
        <v>170</v>
      </c>
      <c r="Q180" s="1"/>
      <c r="R180" s="1"/>
      <c r="S180" s="9">
        <f t="shared" si="42"/>
        <v>-208333.33333333398</v>
      </c>
      <c r="T180" s="10">
        <f t="shared" si="32"/>
        <v>-2250.0000000000073</v>
      </c>
      <c r="U180" s="10">
        <f t="shared" si="33"/>
        <v>8333.333333333334</v>
      </c>
      <c r="V180" s="11">
        <f t="shared" si="34"/>
        <v>6083.333333333327</v>
      </c>
    </row>
    <row r="181" spans="2:22" ht="13.5" customHeight="1" hidden="1" thickBot="1">
      <c r="B181" s="37">
        <f t="shared" si="35"/>
        <v>171</v>
      </c>
      <c r="C181" s="50">
        <f t="shared" si="36"/>
        <v>0</v>
      </c>
      <c r="D181" s="50">
        <f t="shared" si="37"/>
        <v>0</v>
      </c>
      <c r="E181" s="50">
        <f t="shared" si="38"/>
        <v>0</v>
      </c>
      <c r="F181" s="105">
        <f t="shared" si="43"/>
        <v>0</v>
      </c>
      <c r="G181" s="106"/>
      <c r="H181" s="107"/>
      <c r="I181" s="66"/>
      <c r="J181" s="53"/>
      <c r="K181" s="1"/>
      <c r="L181" s="1"/>
      <c r="M181" s="1">
        <f t="shared" si="39"/>
        <v>-26</v>
      </c>
      <c r="N181" s="8">
        <f t="shared" si="40"/>
        <v>0.011250000000000001</v>
      </c>
      <c r="O181" s="8">
        <f t="shared" si="41"/>
        <v>0.011250000000000001</v>
      </c>
      <c r="P181" s="1">
        <f t="shared" si="31"/>
        <v>171</v>
      </c>
      <c r="Q181" s="1"/>
      <c r="R181" s="1"/>
      <c r="S181" s="9">
        <f t="shared" si="42"/>
        <v>-216666.66666666733</v>
      </c>
      <c r="T181" s="10">
        <f t="shared" si="32"/>
        <v>-2343.7500000000077</v>
      </c>
      <c r="U181" s="10">
        <f t="shared" si="33"/>
        <v>8333.333333333334</v>
      </c>
      <c r="V181" s="11">
        <f t="shared" si="34"/>
        <v>5989.583333333327</v>
      </c>
    </row>
    <row r="182" spans="2:22" ht="13.5" customHeight="1" hidden="1" thickBot="1">
      <c r="B182" s="37">
        <f t="shared" si="35"/>
        <v>172</v>
      </c>
      <c r="C182" s="50">
        <f t="shared" si="36"/>
        <v>0</v>
      </c>
      <c r="D182" s="50">
        <f t="shared" si="37"/>
        <v>0</v>
      </c>
      <c r="E182" s="50">
        <f t="shared" si="38"/>
        <v>0</v>
      </c>
      <c r="F182" s="105">
        <f t="shared" si="43"/>
        <v>0</v>
      </c>
      <c r="G182" s="106"/>
      <c r="H182" s="107"/>
      <c r="I182" s="66"/>
      <c r="J182" s="53"/>
      <c r="K182" s="1"/>
      <c r="L182" s="1"/>
      <c r="M182" s="1">
        <f t="shared" si="39"/>
        <v>-27</v>
      </c>
      <c r="N182" s="8">
        <f t="shared" si="40"/>
        <v>0.011250000000000001</v>
      </c>
      <c r="O182" s="8">
        <f t="shared" si="41"/>
        <v>0.011250000000000001</v>
      </c>
      <c r="P182" s="1">
        <f t="shared" si="31"/>
        <v>172</v>
      </c>
      <c r="Q182" s="1"/>
      <c r="R182" s="1"/>
      <c r="S182" s="9">
        <f t="shared" si="42"/>
        <v>-225000.00000000067</v>
      </c>
      <c r="T182" s="10">
        <f t="shared" si="32"/>
        <v>-2437.5000000000077</v>
      </c>
      <c r="U182" s="10">
        <f t="shared" si="33"/>
        <v>8333.333333333334</v>
      </c>
      <c r="V182" s="11">
        <f t="shared" si="34"/>
        <v>5895.833333333327</v>
      </c>
    </row>
    <row r="183" spans="2:22" ht="13.5" customHeight="1" hidden="1" thickBot="1">
      <c r="B183" s="37">
        <f t="shared" si="35"/>
        <v>173</v>
      </c>
      <c r="C183" s="50">
        <f t="shared" si="36"/>
        <v>0</v>
      </c>
      <c r="D183" s="50">
        <f t="shared" si="37"/>
        <v>0</v>
      </c>
      <c r="E183" s="50">
        <f t="shared" si="38"/>
        <v>0</v>
      </c>
      <c r="F183" s="105">
        <f t="shared" si="43"/>
        <v>0</v>
      </c>
      <c r="G183" s="106"/>
      <c r="H183" s="107"/>
      <c r="I183" s="66"/>
      <c r="J183" s="53"/>
      <c r="K183" s="1"/>
      <c r="L183" s="1"/>
      <c r="M183" s="1">
        <f t="shared" si="39"/>
        <v>-28</v>
      </c>
      <c r="N183" s="8">
        <f t="shared" si="40"/>
        <v>0.011250000000000001</v>
      </c>
      <c r="O183" s="8">
        <f t="shared" si="41"/>
        <v>0.011250000000000001</v>
      </c>
      <c r="P183" s="1">
        <f t="shared" si="31"/>
        <v>173</v>
      </c>
      <c r="Q183" s="1"/>
      <c r="R183" s="1"/>
      <c r="S183" s="9">
        <f t="shared" si="42"/>
        <v>-233333.333333334</v>
      </c>
      <c r="T183" s="10">
        <f t="shared" si="32"/>
        <v>-2531.2500000000077</v>
      </c>
      <c r="U183" s="10">
        <f t="shared" si="33"/>
        <v>8333.333333333334</v>
      </c>
      <c r="V183" s="11">
        <f t="shared" si="34"/>
        <v>5802.083333333327</v>
      </c>
    </row>
    <row r="184" spans="2:22" ht="13.5" customHeight="1" hidden="1" thickBot="1">
      <c r="B184" s="37">
        <f t="shared" si="35"/>
        <v>174</v>
      </c>
      <c r="C184" s="50">
        <f t="shared" si="36"/>
        <v>0</v>
      </c>
      <c r="D184" s="50">
        <f t="shared" si="37"/>
        <v>0</v>
      </c>
      <c r="E184" s="50">
        <f t="shared" si="38"/>
        <v>0</v>
      </c>
      <c r="F184" s="105">
        <f t="shared" si="43"/>
        <v>0</v>
      </c>
      <c r="G184" s="106"/>
      <c r="H184" s="107"/>
      <c r="I184" s="66"/>
      <c r="J184" s="53"/>
      <c r="K184" s="1"/>
      <c r="L184" s="1"/>
      <c r="M184" s="1">
        <f t="shared" si="39"/>
        <v>-29</v>
      </c>
      <c r="N184" s="8">
        <f t="shared" si="40"/>
        <v>0.011250000000000001</v>
      </c>
      <c r="O184" s="8">
        <f t="shared" si="41"/>
        <v>0.011250000000000001</v>
      </c>
      <c r="P184" s="1">
        <f t="shared" si="31"/>
        <v>174</v>
      </c>
      <c r="Q184" s="1"/>
      <c r="R184" s="1"/>
      <c r="S184" s="9">
        <f t="shared" si="42"/>
        <v>-241666.66666666736</v>
      </c>
      <c r="T184" s="10">
        <f t="shared" si="32"/>
        <v>-2625.0000000000077</v>
      </c>
      <c r="U184" s="10">
        <f t="shared" si="33"/>
        <v>8333.333333333334</v>
      </c>
      <c r="V184" s="11">
        <f t="shared" si="34"/>
        <v>5708.333333333327</v>
      </c>
    </row>
    <row r="185" spans="2:22" ht="13.5" customHeight="1" hidden="1" thickBot="1">
      <c r="B185" s="37">
        <f t="shared" si="35"/>
        <v>175</v>
      </c>
      <c r="C185" s="50">
        <f t="shared" si="36"/>
        <v>0</v>
      </c>
      <c r="D185" s="50">
        <f t="shared" si="37"/>
        <v>0</v>
      </c>
      <c r="E185" s="50">
        <f t="shared" si="38"/>
        <v>0</v>
      </c>
      <c r="F185" s="105">
        <f t="shared" si="43"/>
        <v>0</v>
      </c>
      <c r="G185" s="106"/>
      <c r="H185" s="107"/>
      <c r="I185" s="66"/>
      <c r="J185" s="53"/>
      <c r="K185" s="1"/>
      <c r="L185" s="1"/>
      <c r="M185" s="1">
        <f t="shared" si="39"/>
        <v>-30</v>
      </c>
      <c r="N185" s="8">
        <f t="shared" si="40"/>
        <v>0.011250000000000001</v>
      </c>
      <c r="O185" s="8">
        <f t="shared" si="41"/>
        <v>0.011250000000000001</v>
      </c>
      <c r="P185" s="1">
        <f t="shared" si="31"/>
        <v>175</v>
      </c>
      <c r="Q185" s="1"/>
      <c r="R185" s="1"/>
      <c r="S185" s="9">
        <f t="shared" si="42"/>
        <v>-250000.0000000007</v>
      </c>
      <c r="T185" s="10">
        <f t="shared" si="32"/>
        <v>-2718.7500000000077</v>
      </c>
      <c r="U185" s="10">
        <f t="shared" si="33"/>
        <v>8333.333333333334</v>
      </c>
      <c r="V185" s="11">
        <f t="shared" si="34"/>
        <v>5614.583333333327</v>
      </c>
    </row>
    <row r="186" spans="2:22" ht="13.5" customHeight="1" hidden="1" thickBot="1">
      <c r="B186" s="37">
        <f t="shared" si="35"/>
        <v>176</v>
      </c>
      <c r="C186" s="50">
        <f t="shared" si="36"/>
        <v>0</v>
      </c>
      <c r="D186" s="50">
        <f t="shared" si="37"/>
        <v>0</v>
      </c>
      <c r="E186" s="50">
        <f t="shared" si="38"/>
        <v>0</v>
      </c>
      <c r="F186" s="105">
        <f t="shared" si="43"/>
        <v>0</v>
      </c>
      <c r="G186" s="106"/>
      <c r="H186" s="107"/>
      <c r="I186" s="66"/>
      <c r="J186" s="53"/>
      <c r="K186" s="1"/>
      <c r="L186" s="1"/>
      <c r="M186" s="1">
        <f t="shared" si="39"/>
        <v>-31</v>
      </c>
      <c r="N186" s="8">
        <f t="shared" si="40"/>
        <v>0.011250000000000001</v>
      </c>
      <c r="O186" s="8">
        <f t="shared" si="41"/>
        <v>0.011250000000000001</v>
      </c>
      <c r="P186" s="1">
        <f t="shared" si="31"/>
        <v>176</v>
      </c>
      <c r="Q186" s="1"/>
      <c r="R186" s="1"/>
      <c r="S186" s="9">
        <f t="shared" si="42"/>
        <v>-258333.33333333404</v>
      </c>
      <c r="T186" s="10">
        <f t="shared" si="32"/>
        <v>-2812.5000000000077</v>
      </c>
      <c r="U186" s="10">
        <f t="shared" si="33"/>
        <v>8333.333333333334</v>
      </c>
      <c r="V186" s="11">
        <f t="shared" si="34"/>
        <v>5520.833333333327</v>
      </c>
    </row>
    <row r="187" spans="2:22" ht="13.5" customHeight="1" hidden="1" thickBot="1">
      <c r="B187" s="37">
        <f t="shared" si="35"/>
        <v>177</v>
      </c>
      <c r="C187" s="50">
        <f t="shared" si="36"/>
        <v>0</v>
      </c>
      <c r="D187" s="50">
        <f t="shared" si="37"/>
        <v>0</v>
      </c>
      <c r="E187" s="50">
        <f t="shared" si="38"/>
        <v>0</v>
      </c>
      <c r="F187" s="105">
        <f t="shared" si="43"/>
        <v>0</v>
      </c>
      <c r="G187" s="106"/>
      <c r="H187" s="107"/>
      <c r="I187" s="66"/>
      <c r="J187" s="53"/>
      <c r="K187" s="1"/>
      <c r="L187" s="1"/>
      <c r="M187" s="1">
        <f t="shared" si="39"/>
        <v>-32</v>
      </c>
      <c r="N187" s="8">
        <f t="shared" si="40"/>
        <v>0.011250000000000001</v>
      </c>
      <c r="O187" s="8">
        <f t="shared" si="41"/>
        <v>0.011250000000000001</v>
      </c>
      <c r="P187" s="1">
        <f t="shared" si="31"/>
        <v>177</v>
      </c>
      <c r="Q187" s="1"/>
      <c r="R187" s="1"/>
      <c r="S187" s="9">
        <f t="shared" si="42"/>
        <v>-266666.6666666674</v>
      </c>
      <c r="T187" s="10">
        <f t="shared" si="32"/>
        <v>-2906.2500000000077</v>
      </c>
      <c r="U187" s="10">
        <f t="shared" si="33"/>
        <v>8333.333333333334</v>
      </c>
      <c r="V187" s="11">
        <f t="shared" si="34"/>
        <v>5427.083333333327</v>
      </c>
    </row>
    <row r="188" spans="2:22" ht="13.5" customHeight="1" hidden="1" thickBot="1">
      <c r="B188" s="37">
        <f t="shared" si="35"/>
        <v>178</v>
      </c>
      <c r="C188" s="50">
        <f t="shared" si="36"/>
        <v>0</v>
      </c>
      <c r="D188" s="50">
        <f t="shared" si="37"/>
        <v>0</v>
      </c>
      <c r="E188" s="50">
        <f t="shared" si="38"/>
        <v>0</v>
      </c>
      <c r="F188" s="105">
        <f t="shared" si="43"/>
        <v>0</v>
      </c>
      <c r="G188" s="106"/>
      <c r="H188" s="107"/>
      <c r="I188" s="66"/>
      <c r="J188" s="53"/>
      <c r="K188" s="1"/>
      <c r="L188" s="1"/>
      <c r="M188" s="1">
        <f t="shared" si="39"/>
        <v>-33</v>
      </c>
      <c r="N188" s="8">
        <f t="shared" si="40"/>
        <v>0.011250000000000001</v>
      </c>
      <c r="O188" s="8">
        <f t="shared" si="41"/>
        <v>0.011250000000000001</v>
      </c>
      <c r="P188" s="1">
        <f t="shared" si="31"/>
        <v>178</v>
      </c>
      <c r="Q188" s="1"/>
      <c r="R188" s="1"/>
      <c r="S188" s="9">
        <f t="shared" si="42"/>
        <v>-275000.0000000007</v>
      </c>
      <c r="T188" s="10">
        <f t="shared" si="32"/>
        <v>-3000.0000000000086</v>
      </c>
      <c r="U188" s="10">
        <f t="shared" si="33"/>
        <v>8333.333333333334</v>
      </c>
      <c r="V188" s="11">
        <f t="shared" si="34"/>
        <v>5333.333333333325</v>
      </c>
    </row>
    <row r="189" spans="2:22" ht="13.5" customHeight="1" hidden="1" thickBot="1">
      <c r="B189" s="37">
        <f t="shared" si="35"/>
        <v>179</v>
      </c>
      <c r="C189" s="50">
        <f t="shared" si="36"/>
        <v>0</v>
      </c>
      <c r="D189" s="50">
        <f t="shared" si="37"/>
        <v>0</v>
      </c>
      <c r="E189" s="50">
        <f t="shared" si="38"/>
        <v>0</v>
      </c>
      <c r="F189" s="105">
        <f t="shared" si="43"/>
        <v>0</v>
      </c>
      <c r="G189" s="106"/>
      <c r="H189" s="107"/>
      <c r="I189" s="66"/>
      <c r="J189" s="53"/>
      <c r="K189" s="1"/>
      <c r="L189" s="1"/>
      <c r="M189" s="1">
        <f t="shared" si="39"/>
        <v>-34</v>
      </c>
      <c r="N189" s="8">
        <f t="shared" si="40"/>
        <v>0.011250000000000001</v>
      </c>
      <c r="O189" s="8">
        <f t="shared" si="41"/>
        <v>0.011250000000000001</v>
      </c>
      <c r="P189" s="1">
        <f t="shared" si="31"/>
        <v>179</v>
      </c>
      <c r="Q189" s="1"/>
      <c r="R189" s="1"/>
      <c r="S189" s="9">
        <f t="shared" si="42"/>
        <v>-283333.333333334</v>
      </c>
      <c r="T189" s="10">
        <f t="shared" si="32"/>
        <v>-3093.7500000000077</v>
      </c>
      <c r="U189" s="10">
        <f t="shared" si="33"/>
        <v>8333.333333333334</v>
      </c>
      <c r="V189" s="11">
        <f t="shared" si="34"/>
        <v>5239.583333333327</v>
      </c>
    </row>
    <row r="190" spans="2:22" ht="13.5" customHeight="1" hidden="1" thickBot="1">
      <c r="B190" s="37">
        <f t="shared" si="35"/>
        <v>180</v>
      </c>
      <c r="C190" s="50">
        <f t="shared" si="36"/>
        <v>0</v>
      </c>
      <c r="D190" s="50">
        <f t="shared" si="37"/>
        <v>0</v>
      </c>
      <c r="E190" s="50">
        <f t="shared" si="38"/>
        <v>0</v>
      </c>
      <c r="F190" s="105">
        <f t="shared" si="43"/>
        <v>0</v>
      </c>
      <c r="G190" s="106"/>
      <c r="H190" s="107"/>
      <c r="I190" s="66"/>
      <c r="J190" s="53"/>
      <c r="K190" s="1"/>
      <c r="L190" s="1"/>
      <c r="M190" s="1">
        <f t="shared" si="39"/>
        <v>-35</v>
      </c>
      <c r="N190" s="8">
        <f t="shared" si="40"/>
        <v>0.011250000000000001</v>
      </c>
      <c r="O190" s="8">
        <f t="shared" si="41"/>
        <v>0.011250000000000001</v>
      </c>
      <c r="P190" s="1">
        <f t="shared" si="31"/>
        <v>180</v>
      </c>
      <c r="Q190" s="1"/>
      <c r="R190" s="1"/>
      <c r="S190" s="9">
        <f t="shared" si="42"/>
        <v>-291666.6666666673</v>
      </c>
      <c r="T190" s="10">
        <f t="shared" si="32"/>
        <v>-3187.5000000000077</v>
      </c>
      <c r="U190" s="10">
        <f t="shared" si="33"/>
        <v>8333.333333333334</v>
      </c>
      <c r="V190" s="11">
        <f t="shared" si="34"/>
        <v>5145.833333333327</v>
      </c>
    </row>
    <row r="191" spans="2:22" ht="12.75" customHeight="1">
      <c r="B191" s="38"/>
      <c r="C191" s="16"/>
      <c r="D191" s="39"/>
      <c r="E191" s="40"/>
      <c r="F191" s="13"/>
      <c r="G191" s="12"/>
      <c r="H191" s="41"/>
      <c r="I191" s="61"/>
      <c r="J191" s="5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 customHeight="1">
      <c r="B192" s="42" t="s">
        <v>30</v>
      </c>
      <c r="C192" s="13"/>
      <c r="D192" s="117">
        <f>SUM(D11:D190)</f>
        <v>1229079.2519233928</v>
      </c>
      <c r="E192" s="118">
        <f>SUM(E11:E190)</f>
        <v>1200000.0000000007</v>
      </c>
      <c r="F192" s="119">
        <f>SUM(F11:H190)</f>
        <v>2429079.2519233967</v>
      </c>
      <c r="G192" s="120"/>
      <c r="H192" s="121"/>
      <c r="I192" s="55">
        <f>SUM(I11:I190)</f>
        <v>0</v>
      </c>
      <c r="J192" s="55">
        <f>SUM(J14:J190)</f>
        <v>159780.3027500412</v>
      </c>
      <c r="K192" s="3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 customHeight="1">
      <c r="B193" s="43"/>
      <c r="C193" s="44"/>
      <c r="D193" s="45"/>
      <c r="E193" s="46"/>
      <c r="F193" s="47"/>
      <c r="G193" s="47"/>
      <c r="H193" s="48"/>
      <c r="I193" s="68"/>
      <c r="J193" s="5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 customHeight="1">
      <c r="B194" s="12"/>
      <c r="C194" s="13"/>
      <c r="D194" s="50"/>
      <c r="E194" s="50"/>
      <c r="F194" s="108"/>
      <c r="G194" s="108"/>
      <c r="H194" s="108"/>
      <c r="I194" s="57"/>
      <c r="J194" s="5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 customHeight="1">
      <c r="B195" s="12"/>
      <c r="C195" s="13"/>
      <c r="D195" s="50"/>
      <c r="E195" s="50"/>
      <c r="F195" s="109"/>
      <c r="G195" s="109"/>
      <c r="H195" s="109"/>
      <c r="I195" s="57"/>
      <c r="J195" s="5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 customHeight="1">
      <c r="B196" s="12"/>
      <c r="C196" s="13"/>
      <c r="D196" s="50"/>
      <c r="E196" s="50"/>
      <c r="F196" s="109"/>
      <c r="G196" s="109"/>
      <c r="H196" s="50"/>
      <c r="I196" s="57"/>
      <c r="J196" s="5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</sheetData>
  <sheetProtection/>
  <mergeCells count="194">
    <mergeCell ref="F195:H195"/>
    <mergeCell ref="F196:G196"/>
    <mergeCell ref="F190:H190"/>
    <mergeCell ref="F194:H194"/>
    <mergeCell ref="F192:H192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59:H159"/>
    <mergeCell ref="F148:H148"/>
    <mergeCell ref="F149:H149"/>
    <mergeCell ref="F150:H150"/>
    <mergeCell ref="F151:H151"/>
    <mergeCell ref="F152:H152"/>
    <mergeCell ref="F153:H153"/>
    <mergeCell ref="F142:H142"/>
    <mergeCell ref="F143:H143"/>
    <mergeCell ref="F144:H144"/>
    <mergeCell ref="F145:H145"/>
    <mergeCell ref="F146:H146"/>
    <mergeCell ref="F147:H147"/>
    <mergeCell ref="F136:H136"/>
    <mergeCell ref="F137:H137"/>
    <mergeCell ref="F138:H138"/>
    <mergeCell ref="F139:H139"/>
    <mergeCell ref="F140:H140"/>
    <mergeCell ref="F141:H141"/>
    <mergeCell ref="F130:H130"/>
    <mergeCell ref="F131:H131"/>
    <mergeCell ref="F132:H132"/>
    <mergeCell ref="F133:H133"/>
    <mergeCell ref="F134:H134"/>
    <mergeCell ref="F135:H135"/>
    <mergeCell ref="F124:H124"/>
    <mergeCell ref="F125:H125"/>
    <mergeCell ref="F126:H126"/>
    <mergeCell ref="F127:H127"/>
    <mergeCell ref="F128:H128"/>
    <mergeCell ref="F129:H129"/>
    <mergeCell ref="F118:H118"/>
    <mergeCell ref="F119:H119"/>
    <mergeCell ref="F120:H120"/>
    <mergeCell ref="F121:H121"/>
    <mergeCell ref="F122:H122"/>
    <mergeCell ref="F123:H123"/>
    <mergeCell ref="F112:H112"/>
    <mergeCell ref="F113:H113"/>
    <mergeCell ref="F114:H114"/>
    <mergeCell ref="F115:H115"/>
    <mergeCell ref="F116:H116"/>
    <mergeCell ref="F117:H117"/>
    <mergeCell ref="F106:H106"/>
    <mergeCell ref="F107:H107"/>
    <mergeCell ref="F108:H108"/>
    <mergeCell ref="F109:H109"/>
    <mergeCell ref="F110:H110"/>
    <mergeCell ref="F111:H111"/>
    <mergeCell ref="F100:H100"/>
    <mergeCell ref="F101:H101"/>
    <mergeCell ref="F102:H102"/>
    <mergeCell ref="F103:H103"/>
    <mergeCell ref="F104:H104"/>
    <mergeCell ref="F105:H105"/>
    <mergeCell ref="F94:H94"/>
    <mergeCell ref="F95:H95"/>
    <mergeCell ref="F96:H96"/>
    <mergeCell ref="F97:H97"/>
    <mergeCell ref="F98:H98"/>
    <mergeCell ref="F99:H99"/>
    <mergeCell ref="F88:H88"/>
    <mergeCell ref="F89:H89"/>
    <mergeCell ref="F90:H90"/>
    <mergeCell ref="F91:H91"/>
    <mergeCell ref="F92:H92"/>
    <mergeCell ref="F93:H93"/>
    <mergeCell ref="F82:H82"/>
    <mergeCell ref="F83:H83"/>
    <mergeCell ref="F84:H84"/>
    <mergeCell ref="F85:H85"/>
    <mergeCell ref="F86:H86"/>
    <mergeCell ref="F87:H87"/>
    <mergeCell ref="F76:H76"/>
    <mergeCell ref="F77:H77"/>
    <mergeCell ref="F78:H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F58:H58"/>
    <mergeCell ref="F59:H59"/>
    <mergeCell ref="F60:H60"/>
    <mergeCell ref="F61:H61"/>
    <mergeCell ref="F62:H62"/>
    <mergeCell ref="F63:H63"/>
    <mergeCell ref="F52:H52"/>
    <mergeCell ref="F53:H53"/>
    <mergeCell ref="F54:H54"/>
    <mergeCell ref="F55:H55"/>
    <mergeCell ref="F56:H56"/>
    <mergeCell ref="F57:H57"/>
    <mergeCell ref="F46:H46"/>
    <mergeCell ref="F47:H47"/>
    <mergeCell ref="F48:H48"/>
    <mergeCell ref="F49:H49"/>
    <mergeCell ref="F50:H50"/>
    <mergeCell ref="F51:H51"/>
    <mergeCell ref="F40:H40"/>
    <mergeCell ref="F41:H41"/>
    <mergeCell ref="F42:H42"/>
    <mergeCell ref="F43:H43"/>
    <mergeCell ref="F44:H44"/>
    <mergeCell ref="F45:H45"/>
    <mergeCell ref="F34:H34"/>
    <mergeCell ref="F35:H35"/>
    <mergeCell ref="F36:H36"/>
    <mergeCell ref="F37:H37"/>
    <mergeCell ref="F38:H38"/>
    <mergeCell ref="F39:H39"/>
    <mergeCell ref="F28:H28"/>
    <mergeCell ref="F29:H29"/>
    <mergeCell ref="F30:H30"/>
    <mergeCell ref="F31:H31"/>
    <mergeCell ref="F32:H32"/>
    <mergeCell ref="F33:H33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F10:H10"/>
    <mergeCell ref="F11:H11"/>
    <mergeCell ref="F12:H12"/>
    <mergeCell ref="F13:H13"/>
    <mergeCell ref="F14:H14"/>
    <mergeCell ref="F15:H15"/>
    <mergeCell ref="D2:E2"/>
    <mergeCell ref="C7:H7"/>
    <mergeCell ref="S7:V7"/>
    <mergeCell ref="B8:B9"/>
    <mergeCell ref="F8:H9"/>
    <mergeCell ref="S8:S9"/>
    <mergeCell ref="T8:T9"/>
    <mergeCell ref="U8:U9"/>
    <mergeCell ref="V8:V9"/>
  </mergeCells>
  <printOptions/>
  <pageMargins left="0.79" right="0.79" top="0.98" bottom="0.98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dcterms:created xsi:type="dcterms:W3CDTF">2006-05-02T13:22:55Z</dcterms:created>
  <dcterms:modified xsi:type="dcterms:W3CDTF">2013-10-19T22:16:15Z</dcterms:modified>
  <cp:category/>
  <cp:version/>
  <cp:contentType/>
  <cp:contentStatus/>
</cp:coreProperties>
</file>