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'Лист1'!$A$1:$T$349</definedName>
  </definedNames>
  <calcPr fullCalcOnLoad="1"/>
</workbook>
</file>

<file path=xl/sharedStrings.xml><?xml version="1.0" encoding="utf-8"?>
<sst xmlns="http://schemas.openxmlformats.org/spreadsheetml/2006/main" count="2210" uniqueCount="1165">
  <si>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</si>
  <si>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</si>
  <si>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</si>
  <si>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</si>
  <si>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</si>
  <si>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</si>
  <si>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</si>
  <si>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</si>
  <si>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</si>
  <si>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</si>
  <si>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</si>
  <si>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</si>
  <si>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</si>
  <si>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</si>
  <si>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</si>
  <si>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</si>
  <si>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</si>
  <si>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</si>
  <si>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</si>
  <si>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</si>
  <si>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</si>
  <si>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</si>
  <si>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</si>
  <si>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</si>
  <si>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</si>
  <si>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</si>
  <si>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</si>
  <si>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</si>
  <si>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</si>
  <si>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</si>
  <si>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</si>
  <si>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</si>
  <si>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</si>
  <si>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</si>
  <si>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</si>
  <si>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</si>
  <si>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</si>
  <si>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</si>
  <si>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</si>
  <si>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</si>
  <si>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</si>
  <si>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</si>
  <si>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</si>
  <si>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</si>
  <si>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</si>
  <si>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</si>
  <si>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</si>
  <si>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</si>
  <si>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</si>
  <si>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</si>
  <si>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</si>
  <si>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</si>
  <si>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</si>
  <si>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</si>
  <si>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</si>
  <si>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</si>
  <si>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</si>
  <si>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</si>
  <si>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</si>
  <si>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</si>
  <si>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</si>
  <si>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</si>
  <si>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</si>
  <si>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</si>
  <si>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</si>
  <si>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</si>
  <si>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</si>
  <si>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</si>
  <si>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</si>
  <si>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</si>
  <si>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</si>
  <si>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</si>
  <si>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</si>
  <si>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</si>
  <si>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</si>
  <si>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</si>
  <si>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</si>
  <si>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</si>
  <si>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</si>
  <si>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</si>
  <si>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</si>
  <si>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</si>
  <si>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</si>
  <si>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</si>
  <si>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</si>
  <si>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</si>
  <si>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</si>
  <si>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</si>
  <si>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</si>
  <si>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</si>
  <si>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</si>
  <si>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</si>
  <si>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</si>
  <si>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</si>
  <si>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</si>
  <si>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</si>
  <si>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</si>
  <si>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</si>
  <si>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</si>
  <si>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</si>
  <si>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</si>
  <si>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</si>
  <si>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</si>
  <si>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</si>
  <si>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</si>
  <si>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</si>
  <si>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</si>
  <si>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</si>
  <si>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</si>
  <si>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</si>
  <si>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</si>
  <si>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</si>
  <si>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</si>
  <si>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</si>
  <si>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</si>
  <si>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</si>
  <si>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</si>
  <si>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</si>
  <si>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</si>
  <si>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</si>
  <si>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</si>
  <si>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</si>
  <si>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</si>
  <si>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</si>
  <si>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</si>
  <si>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</si>
  <si>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</si>
  <si>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</si>
  <si>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</si>
  <si>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</si>
  <si>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</si>
  <si>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</si>
  <si>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</si>
  <si>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</si>
  <si>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</si>
  <si>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</si>
  <si>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</si>
  <si>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</si>
  <si>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</si>
  <si>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</si>
  <si>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</si>
  <si>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</si>
  <si>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</si>
  <si>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</si>
  <si>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</si>
  <si>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</si>
  <si>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</si>
  <si>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</si>
  <si>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</si>
  <si>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</si>
  <si>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</si>
  <si>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</si>
  <si>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</si>
  <si>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</si>
  <si>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</si>
  <si>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</si>
  <si>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</si>
  <si>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</si>
  <si>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</si>
  <si>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</si>
  <si>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</si>
  <si>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</si>
  <si>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</si>
  <si>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</si>
  <si>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</si>
  <si>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</si>
  <si>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</si>
  <si>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</si>
  <si>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</si>
  <si>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</si>
  <si>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</si>
  <si>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</si>
  <si>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</si>
  <si>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</si>
  <si>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</si>
  <si>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</si>
  <si>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</si>
  <si>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</si>
  <si>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</si>
  <si>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</si>
  <si>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</si>
  <si>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</si>
  <si>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</si>
  <si>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</si>
  <si>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</si>
  <si>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</si>
  <si>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</si>
  <si>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</si>
  <si>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</si>
  <si>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</si>
  <si>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</si>
  <si>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</si>
  <si>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</si>
  <si>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</si>
  <si>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</si>
  <si>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</si>
  <si>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</si>
  <si>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</si>
  <si>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</si>
  <si>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</si>
  <si>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</si>
  <si>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</si>
  <si>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</si>
  <si>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</si>
  <si>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</si>
  <si>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</si>
  <si>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</si>
  <si>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</si>
  <si>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</si>
  <si>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</si>
  <si>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</si>
  <si>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</si>
  <si>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</si>
  <si>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</si>
  <si>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</si>
  <si>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</si>
  <si>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</si>
  <si>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</si>
  <si>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</si>
  <si>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</si>
  <si>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</si>
  <si>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</si>
  <si>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</si>
  <si>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</si>
  <si>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</si>
  <si>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</si>
  <si>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</si>
  <si>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</si>
  <si>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</si>
  <si>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</si>
  <si>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</si>
  <si>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</si>
  <si>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</si>
  <si>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</si>
  <si>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</si>
  <si>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</si>
  <si>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</si>
  <si>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</si>
  <si>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</si>
  <si>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</si>
  <si>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</si>
  <si>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</si>
  <si>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</si>
  <si>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</si>
  <si>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</si>
  <si>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</si>
  <si>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</si>
  <si>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</si>
  <si>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</si>
  <si>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</si>
  <si>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</si>
  <si>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</si>
  <si>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</si>
  <si>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</si>
  <si>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</si>
  <si>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</si>
  <si>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</si>
  <si>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</si>
  <si>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</si>
  <si>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</si>
  <si>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</si>
  <si>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</si>
  <si>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</si>
  <si>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</si>
  <si>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</si>
  <si>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</si>
  <si>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</si>
  <si>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</si>
  <si>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</si>
  <si>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</si>
  <si>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</si>
  <si>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</si>
  <si>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</si>
  <si>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</si>
  <si>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</si>
  <si>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</si>
  <si>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</si>
  <si>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</si>
  <si>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</si>
  <si>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</si>
  <si>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</si>
  <si>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</si>
  <si>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</si>
  <si>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</si>
  <si>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</si>
  <si>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</si>
  <si>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</si>
  <si>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</si>
  <si>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</si>
  <si>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</si>
  <si>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</si>
  <si>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</si>
  <si>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</si>
  <si>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</si>
  <si>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</si>
  <si>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</si>
  <si>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</si>
  <si>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</si>
  <si>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</si>
  <si>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</si>
  <si>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</si>
  <si>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</si>
  <si>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</si>
  <si>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</si>
  <si>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</si>
  <si>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</si>
  <si>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</si>
  <si>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</si>
  <si>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</si>
  <si>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</si>
  <si>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</si>
  <si>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</si>
  <si>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</si>
  <si>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</si>
  <si>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</si>
  <si>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</si>
  <si>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</si>
  <si>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</si>
  <si>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</si>
  <si>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</si>
  <si>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</si>
  <si>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</si>
  <si>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</si>
  <si>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</si>
  <si>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</si>
  <si>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</si>
  <si>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</si>
  <si>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</si>
  <si>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</si>
  <si>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</si>
  <si>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</si>
  <si>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</si>
  <si>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</si>
  <si>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</si>
  <si>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</si>
  <si>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</si>
  <si>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</si>
  <si>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</si>
  <si>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</si>
  <si>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</si>
  <si>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</si>
  <si>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</si>
  <si>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</si>
  <si>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</si>
  <si>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</si>
  <si>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</si>
  <si>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</si>
  <si>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</si>
  <si>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</si>
  <si>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</si>
  <si>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</si>
  <si>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</si>
  <si>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</si>
  <si>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</si>
  <si>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</si>
  <si>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</si>
  <si>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</si>
  <si>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</si>
  <si>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</si>
  <si>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</si>
  <si>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</si>
  <si>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</si>
  <si>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</si>
  <si>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</si>
  <si>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</si>
  <si>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</si>
  <si>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</si>
  <si>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</si>
  <si>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</si>
  <si>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</si>
  <si>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</si>
  <si>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</si>
  <si>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</si>
  <si>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</si>
  <si>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</si>
  <si>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</si>
  <si>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</si>
  <si>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</si>
  <si>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</si>
  <si>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</si>
  <si>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</si>
  <si>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</si>
  <si>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</si>
  <si>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</si>
  <si>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</si>
  <si>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</si>
  <si>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</si>
  <si>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</si>
  <si>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</si>
  <si>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</si>
  <si>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</si>
  <si>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</si>
  <si>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</si>
  <si>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</si>
  <si>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</si>
  <si>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</si>
  <si>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</si>
  <si>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</si>
  <si>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</si>
  <si>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</si>
  <si>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</si>
  <si>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</si>
  <si>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</si>
  <si>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</si>
  <si>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</si>
  <si>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</si>
  <si>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</si>
  <si>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</si>
  <si>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</si>
  <si>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</si>
  <si>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</si>
  <si>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</si>
  <si>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</si>
  <si>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</si>
  <si>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</si>
  <si>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</si>
  <si>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</si>
  <si>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</si>
  <si>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</si>
  <si>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</si>
  <si>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</si>
  <si>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</si>
  <si>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</si>
  <si>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</si>
  <si>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</si>
  <si>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</si>
  <si>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</si>
  <si>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</si>
  <si>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</si>
  <si>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</si>
  <si>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</si>
  <si>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</si>
  <si>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</si>
  <si>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</si>
  <si>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</si>
  <si>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</si>
  <si>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</si>
  <si>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</si>
  <si>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</si>
  <si>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</si>
  <si>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</si>
  <si>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</si>
  <si>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https://www.victoriassecret.com/beauty/all-makeup/sparkle-gloss-lip-shine-beauty-rush?ProductID=165133&amp;CatalogueType=OLS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</si>
  <si>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</si>
  <si>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</si>
  <si>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</si>
  <si>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</si>
  <si>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</si>
  <si>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</si>
  <si>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</si>
  <si>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</si>
  <si>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</si>
  <si>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</si>
  <si>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</si>
  <si>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</si>
  <si>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</si>
  <si>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</si>
  <si>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</si>
  <si>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</si>
  <si>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</si>
  <si>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</si>
  <si>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</si>
  <si>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</si>
  <si>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</si>
  <si>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</si>
  <si>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</si>
  <si>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</si>
  <si>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</si>
  <si>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</si>
  <si>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</si>
  <si>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</si>
  <si>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</si>
  <si>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</si>
  <si>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</si>
  <si>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</si>
  <si>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</si>
  <si>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</si>
  <si>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</si>
  <si>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</si>
  <si>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</si>
  <si>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</si>
  <si>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</si>
  <si>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</si>
  <si>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</si>
  <si>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</si>
  <si>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</si>
  <si>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</si>
  <si>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</si>
  <si>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</si>
  <si>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</si>
  <si>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</si>
  <si>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</si>
  <si>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</si>
  <si>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</si>
  <si>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</si>
  <si>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</si>
  <si>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</si>
  <si>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</si>
  <si>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</si>
  <si>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</si>
  <si>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</si>
  <si>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</si>
  <si>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</si>
  <si>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</si>
  <si>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</si>
  <si>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</si>
  <si>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</si>
  <si>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</si>
  <si>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</si>
  <si>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</si>
  <si>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</si>
  <si>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</si>
  <si>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</si>
  <si>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</si>
  <si>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</si>
  <si>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</si>
  <si>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</si>
  <si>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</si>
  <si>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</si>
  <si>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</si>
  <si>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</si>
  <si>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</si>
  <si>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</si>
  <si>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</si>
  <si>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</si>
  <si>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</si>
  <si>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</si>
  <si>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</si>
  <si>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</si>
  <si>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</si>
  <si>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</si>
  <si>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</si>
  <si>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</si>
  <si>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</si>
  <si>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</si>
  <si>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</si>
  <si>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</si>
  <si>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</si>
  <si>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</si>
  <si>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</si>
  <si>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</si>
  <si>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</si>
  <si>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</si>
  <si>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</si>
  <si>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</si>
  <si>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</si>
  <si>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</si>
  <si>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</si>
  <si>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</si>
  <si>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</si>
  <si>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</si>
  <si>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</si>
  <si>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</si>
  <si>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</si>
  <si>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</si>
  <si>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</si>
  <si>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</si>
  <si>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</si>
  <si>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</si>
  <si>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</si>
  <si>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</si>
  <si>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</si>
  <si>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Mint Frosting (6VB)</t>
  </si>
  <si>
    <t>Triumph White (4Y4)</t>
  </si>
  <si>
    <t>https://www.victoriassecret.com/clearance/swim/triangle-top-beach-sexy?ProductID=169015&amp;CatalogueType=OLS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</si>
  <si>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</si>
  <si>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</si>
  <si>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</si>
  <si>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</si>
  <si>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</si>
  <si>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</si>
  <si>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</si>
  <si>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</si>
  <si>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</si>
  <si>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</si>
  <si>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</si>
  <si>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</si>
  <si>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</si>
  <si>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</si>
  <si>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</si>
  <si>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</si>
  <si>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</si>
  <si>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black orchid</t>
  </si>
  <si>
    <t>https://www.victoriassecret.com/clearance/clothing/foldover-multi-way-maxi-dress?ProductID=175676&amp;CatalogueType=OLS</t>
  </si>
  <si>
    <t xml:space="preserve">JS-312-910 </t>
  </si>
  <si>
    <t>ink blot/white или glazed guava/pop art pink</t>
  </si>
  <si>
    <t>КУРС 39р</t>
  </si>
  <si>
    <t>КУРС 40р</t>
  </si>
  <si>
    <t>КУРС 41р</t>
  </si>
  <si>
    <t xml:space="preserve">Order Date: 10/09/2014 </t>
  </si>
  <si>
    <t>belkastrelka</t>
  </si>
  <si>
    <t>https://www.victoriassecret.com/clothing/all-sale-and-specials/vs-siren-high-rise-skinny-jean?ProductID=210332&amp;CatalogueType=OLS</t>
  </si>
  <si>
    <t>JR-313-132</t>
  </si>
  <si>
    <t>4.C</t>
  </si>
  <si>
    <t>Night Sky Angel (2VN)</t>
  </si>
  <si>
    <t>JS-316-647</t>
  </si>
  <si>
    <t>Black Embellished (63S)</t>
  </si>
  <si>
    <t>JS-313-187</t>
  </si>
  <si>
    <t>JS-293-953</t>
  </si>
  <si>
    <t>White Floral (3D8)</t>
  </si>
  <si>
    <t>JR-314-742</t>
  </si>
  <si>
    <t>Blue Diamond Burnout (HH7)</t>
  </si>
  <si>
    <t>XS.S</t>
  </si>
  <si>
    <t>Black Orchid (6R2)</t>
  </si>
  <si>
    <t>Spa Blue (C58)</t>
  </si>
  <si>
    <t>https://www.victoriassecret.com/clearance/clothing/ruffle-hem-bra-top?ProductID=199156&amp;CatalogueType=OLS</t>
  </si>
  <si>
    <t xml:space="preserve">JS-325-193 </t>
  </si>
  <si>
    <t>Silver Moon (3EK)</t>
  </si>
  <si>
    <t>https://www.victoriassecret.com/clearance/swim/the-getaway-string-bottom-beach-sexy?ProductID=207557&amp;CatalogueType=OLS</t>
  </si>
  <si>
    <t>JS-324-000</t>
  </si>
  <si>
    <t>Fluorsecent Fuchsia (5W7)</t>
  </si>
  <si>
    <t>https://www.victoriassecret.com/clearance/swim/cheeky-bottom-beach-sexy?ProductID=183624&amp;CatalogueType=OLS</t>
  </si>
  <si>
    <t xml:space="preserve">
JS-317-152 </t>
  </si>
  <si>
    <t>Pink Diamond Geo (63J)</t>
  </si>
  <si>
    <t>JS-324-135</t>
  </si>
  <si>
    <t>Navy (P51)</t>
  </si>
  <si>
    <t>JS-321-923</t>
  </si>
  <si>
    <t>М</t>
  </si>
  <si>
    <t>Pink Aztec Bling (GD6)</t>
  </si>
  <si>
    <t>https://www.victoriassecret.com/clearance/swim/ruched-cheeky-bikini-bottom-pink?ProductID=188470&amp;CatalogueType=OLS</t>
  </si>
  <si>
    <t>RUCHED CHEEKY BIKINI BOTTOM</t>
  </si>
  <si>
    <t>JS-321-930</t>
  </si>
  <si>
    <t>Pink Aztec (GD6)</t>
  </si>
  <si>
    <t>Nat@li@</t>
  </si>
  <si>
    <t>https://www.victoriassecret.com/clearance/swim/v-wire-bandeau-very-sexy?ProductID=125378&amp;CatalogueType=OLS</t>
  </si>
  <si>
    <t>JS-311-309</t>
  </si>
  <si>
    <t>Tropical Floral (4RE)</t>
  </si>
  <si>
    <t>https://www.victoriassecret.com/clearance/swim/push-up-bandeau-beach-sexy?ProductID=178267&amp;CatalogueType=OLS</t>
  </si>
  <si>
    <t>JS-316-856</t>
  </si>
  <si>
    <t>Aqua Ombre (5ZR)</t>
  </si>
  <si>
    <t>https://www.victoriassecret.com/clearance/swim/bandeau-beach-sexy?ProductID=185185&amp;CatalogueType=OLS</t>
  </si>
  <si>
    <t>JS-317-148</t>
  </si>
  <si>
    <t>Aqua Reef Multi (63C)</t>
  </si>
  <si>
    <t>https://www.victoriassecret.com/clearance/swim/cheeky-bikini-beach-sexy?ProductID=207860&amp;CatalogueType=OLS</t>
  </si>
  <si>
    <t>JS-330-941</t>
  </si>
  <si>
    <t>Aqua Reef (4R6)</t>
  </si>
  <si>
    <t>https://www.victoriassecret.com/clearance/clothing/the-long-sleeve-v-neck?ProductID=193061&amp;CatalogueType=OLS</t>
  </si>
  <si>
    <t>JS-322-267 </t>
  </si>
  <si>
    <t>Pop Art Pink (4GE)</t>
  </si>
  <si>
    <t>natalia-ck</t>
  </si>
  <si>
    <t>https://www.victoriassecret.com/clearance/swim/flower-accent-triangle-top-beach-sexy?ProductID=160076&amp;CatalogueType=OLS</t>
  </si>
  <si>
    <t>JS-312-031</t>
  </si>
  <si>
    <t>Aqua Reef Embellished (52M)</t>
  </si>
  <si>
    <t>JS-312-087</t>
  </si>
  <si>
    <t>Aqua Reef/Berry Gelato</t>
  </si>
  <si>
    <t>nayane</t>
  </si>
  <si>
    <t>https://www.victoriassecret.com/clearance/clothing/knit-turtleneck-dress?ProductID=65055&amp;CatalogueType=OLS</t>
  </si>
  <si>
    <t>Grey Animal (48Y)</t>
  </si>
  <si>
    <t>Black (5W6)</t>
  </si>
  <si>
    <t>JR-315-465</t>
  </si>
  <si>
    <t>https://www.victoriassecret.com/clothing/sweaters/popcorn-stitch-crewneck-pullover-sweater?ProductID=211495&amp;CatalogueType=OLS</t>
  </si>
  <si>
    <t>JR-319-043</t>
  </si>
  <si>
    <t>Plum Heather Marl (3TB)</t>
  </si>
  <si>
    <t>https://www.victoriassecret.com/catalogue/the-supermodel-sweatshirt?ProductID=185860&amp;CatalogueType=OLS&amp;cqo=true&amp;cqoCat=FW</t>
  </si>
  <si>
    <t>The Supermodel Sweatshirt</t>
  </si>
  <si>
    <t>FW-304-603</t>
  </si>
  <si>
    <t>Sequin Ombre Stripes/snow Heather (5WA)</t>
  </si>
  <si>
    <t>https://www.victoriassecret.com/clearance/clothing/the-multi-way-dress-a-kiss-of-cashmere?ProductID=143819&amp;CatalogueType=OLS,</t>
  </si>
  <si>
    <t>JS-305-353</t>
  </si>
  <si>
    <t>https://www.victoriassecret.com/clearance/clothing/cotton-crochet-trim-tank?ProductID=112863&amp;CatalogueType=OLS,</t>
  </si>
  <si>
    <t>JS-298-250</t>
  </si>
  <si>
    <t>https://www.victoriassecret.com/clearance/clothing/embroidered-bell-sleeve-dress?ProductID=181050&amp;CatalogueType=OLS</t>
  </si>
  <si>
    <t>JS-316-130</t>
  </si>
  <si>
    <t>White/pink/grey Ikat (DS9)</t>
  </si>
  <si>
    <t>https://www.victoriassecret.com/clearance/clothing/track-short?ProductID=179947&amp;CatalogueType=OLS,</t>
  </si>
  <si>
    <t>JS-315-220</t>
  </si>
  <si>
    <t>Blueberry Twist Embellished (5FP)</t>
  </si>
  <si>
    <t>https://www.victoriassecret.com/swimwear/bikinis/fringe-triangle-top-very-sexy?ProductID=210022&amp;CatalogueType=OLS</t>
  </si>
  <si>
    <t>JR-327-682</t>
  </si>
  <si>
    <t>Blue Animal (6Z7)</t>
  </si>
  <si>
    <t>JR-327-683</t>
  </si>
  <si>
    <t>JR-315-029</t>
  </si>
  <si>
    <t>JR-319-556</t>
  </si>
  <si>
    <t>Smokey Violet/smokey Violet Sleeves (5WY)</t>
  </si>
  <si>
    <t>FZ-303-179</t>
  </si>
  <si>
    <t>Blush Lace (H28)</t>
  </si>
  <si>
    <t>FZ-305-240</t>
  </si>
  <si>
    <t>Champagne Dot (HE3)</t>
  </si>
  <si>
    <t>FZ-288-264</t>
  </si>
  <si>
    <t>Navy/ Hearts (AG7)</t>
  </si>
  <si>
    <t>FW-314-979</t>
  </si>
  <si>
    <t>Sea Breeze (5AG)</t>
  </si>
  <si>
    <t>JR-321-469</t>
  </si>
  <si>
    <t>Smoky Violet (3QX)</t>
  </si>
  <si>
    <t>https://www.victoriassecret.com/clearance/swim/mesh-inset-bandeau-very-sexy?ProductID=178260&amp;CatalogueType=OLS</t>
  </si>
  <si>
    <t>bandeau</t>
  </si>
  <si>
    <t>JS-316-689</t>
  </si>
  <si>
    <t>https://www.victoriassecret.com/clearance/swim/mesh-low-rise-bottom-very-sexy?ProductID=192803&amp;CatalogueType=OLS</t>
  </si>
  <si>
    <t>JS-316-690</t>
  </si>
  <si>
    <t>JR-315-018</t>
  </si>
  <si>
    <t>Floral Denim (177)</t>
  </si>
  <si>
    <t>https://www.victoriassecret.com/clearance/swim/banded-low-rise-bottom-beach-sexy?ProductID=180289&amp;CatalogueType=OLS</t>
  </si>
  <si>
    <t>JS-317-483</t>
  </si>
  <si>
    <t>Aqua Reef Tribal (62Z)</t>
  </si>
  <si>
    <t>К@лерия</t>
  </si>
  <si>
    <t>https://www.victoriassecret.com/panties/5-for-26-styles/lace-waist-cheekini-panty-cotton-lingerie?ProductID=212026&amp;CatalogueType=OLS</t>
  </si>
  <si>
    <t>Lace-waist Cheekini Panty</t>
  </si>
  <si>
    <t>JR-307-167</t>
  </si>
  <si>
    <t>black space dye (47К)</t>
  </si>
  <si>
    <t>https://www.victoriassecret.com/panties/5-for-26-styles/lace-waist-cheekini-panty-cotton-lingerie?ProductID=212024&amp;CatalogueType=OLS</t>
  </si>
  <si>
    <t>purple plaid (К17)</t>
  </si>
  <si>
    <t>https://www.victoriassecret.com/panties/5-for-26-styles/lace-waist-bikini-panty-cotton-lingerie?ProductID=211998&amp;CatalogueType=OLS</t>
  </si>
  <si>
    <t>Lace-waist Bikini Panty</t>
  </si>
  <si>
    <t>ink blot (К95)</t>
  </si>
  <si>
    <t xml:space="preserve">JS-317-148 </t>
  </si>
  <si>
    <t>s</t>
  </si>
  <si>
    <t>https://www.victoriassecret.com/beauty/vs-fantasies-bodycare-specials/secret-charm-deep-softening-body-butter-vs-fantasies?ProductID=154934&amp;CatalogueType=OLS</t>
  </si>
  <si>
    <t>https://www.victoriassecret.com/beauty/vs-fantasies-bodycare-specials/aqua-kiss-deep-softening-body-butter-vs-fantasies?ProductID=154946&amp;CatalogueType=OLS</t>
  </si>
  <si>
    <t xml:space="preserve">Order Date: 13/09/2014 </t>
  </si>
  <si>
    <t>annette-k</t>
  </si>
  <si>
    <t>https://www.victoriassecret.com/catalogue/push-up-lounge-bra-pink?ProductID=188464&amp;CatalogueType=OLS&amp;cqo=true&amp;cqoCat=FW</t>
  </si>
  <si>
    <t>push-up lounge bra</t>
  </si>
  <si>
    <t>FW-320-521</t>
  </si>
  <si>
    <t>Black/White Stripe (4SR)</t>
  </si>
  <si>
    <t>https://www.victoriassecret.com/beauty/makeup-specials/sparkle-gloss-lip-shine-beauty-rush?ProductID=182621&amp;CatalogueType=OLS</t>
  </si>
  <si>
    <t>https://www.victoriassecret.com/panties/5-for-26-styles/lace-cheekster-panty-pink?ProductID=212317&amp;CatalogueType=OLS</t>
  </si>
  <si>
    <t>JR-301-877</t>
  </si>
  <si>
    <t>Buff With Peach (B15)</t>
  </si>
  <si>
    <t>https://www.victoriassecret.com/panties/5-for-26-styles/lace-waist-cheekini-panty-cotton-lingerie?ProductID=130729&amp;CatalogueType=OLS</t>
  </si>
  <si>
    <t>JR-323-326</t>
  </si>
  <si>
    <t>Bright Cherry Mesh Dot (3YU)</t>
  </si>
  <si>
    <t>Kally</t>
  </si>
  <si>
    <t>https://www.victoriassecret.com/clothing/kiss-of-cashmere/the-swing-sweater-a-kiss-of-cashmere?ProductID=201661&amp;CatalogueType=OLS</t>
  </si>
  <si>
    <t>JR-303-024</t>
  </si>
  <si>
    <t>Snow Heather (3SV)</t>
  </si>
  <si>
    <t>https://www.victoriassecret.com/sale/beauty/flavored-lip-scrub-beauty-rush?ProductID=199349&amp;CatalogueType=OLS</t>
  </si>
  <si>
    <t>JR-318-812</t>
  </si>
  <si>
    <t>Strawberry Fizz (099)</t>
  </si>
  <si>
    <t>Miss Kapriz</t>
  </si>
  <si>
    <t>https://www.victoriassecret.com/panties/5-for-26-styles/v-string-panty-cotton-lingerie?ProductID=169885&amp;CatalogueType=OLS.</t>
  </si>
  <si>
    <t>JR-318-169</t>
  </si>
  <si>
    <t>Teen Dream (2R7)</t>
  </si>
  <si>
    <t>https://www.victoriassecret.com/panties/5-for-26-styles/thong-panty-allover-lace-from-cotton-lingerie?ProductID=212012&amp;CatalogueType=OLS.</t>
  </si>
  <si>
    <t>JR-313-836</t>
  </si>
  <si>
    <t>Mint Green (4G4)</t>
  </si>
  <si>
    <t>https://www.victoriassecret.com/panties/5-for-26-styles/string-bikini-panty-cotton-lingerie?ProductID=169888&amp;CatalogueType=OLS.</t>
  </si>
  <si>
    <t>JR-318-170</t>
  </si>
  <si>
    <t>Inkblot (K95)</t>
  </si>
  <si>
    <t>https://www.victoriassecret.com/panties/5-for-26-styles/cheekster-panty-pink?ProductID=212310&amp;CatalogueType=OLS</t>
  </si>
  <si>
    <t>PINK
CHEEKSTER PANTY</t>
  </si>
  <si>
    <t>JR-325-035</t>
  </si>
  <si>
    <t>Heather Charcoal (38J)</t>
  </si>
  <si>
    <t>JR-301-876</t>
  </si>
  <si>
    <t>S нет в наличии</t>
  </si>
  <si>
    <t>Mint Frosting (5UU)</t>
  </si>
  <si>
    <t>Plum Cake (M81)</t>
  </si>
  <si>
    <t>Natural Leopard (4RF)</t>
  </si>
  <si>
    <t>Red Buffalo Plaid (47P)</t>
  </si>
  <si>
    <t>https://www.victoriassecret.com/pink/all-bras/wear-everywhere-push-up-bra-pink?ProductID=211943&amp;CatalogueType=OLS</t>
  </si>
  <si>
    <t>WEAR EVERYWHERE PUSH-UP BRA</t>
  </si>
  <si>
    <t>JR-262-023</t>
  </si>
  <si>
    <t>34АА</t>
  </si>
  <si>
    <t>Red Buffalo Check (47P)</t>
  </si>
  <si>
    <t>https://www.victoriassecret.com//pink/campus-basics-shop/lace-trim-hipster-panty-pink?ProductID=212616&amp;CatalogueType=OLS</t>
  </si>
  <si>
    <t>PINK LACE TRIM HIPSTER PANTY</t>
  </si>
  <si>
    <t>JR-294-196</t>
  </si>
  <si>
    <t>Red Buffalo Plaid (315)</t>
  </si>
  <si>
    <t>https://www.victoriassecret.com/clearance/clothing/two-button-jacket?ProductID=199315&amp;CatalogueType=OLS</t>
  </si>
  <si>
    <t>TWO-BUTTON JACKET</t>
  </si>
  <si>
    <t>JP-318-748</t>
  </si>
  <si>
    <t>Dark Jacquard (G12)</t>
  </si>
  <si>
    <t>https://www.victoriassecret.com/clearance/swim/the-getaway-halter-beach-sexy?ProductID=205981&amp;CatalogueType=OLS</t>
  </si>
  <si>
    <t>BEACH SEXY THE GETAWAY HALTER</t>
  </si>
  <si>
    <t>JS-324-716</t>
  </si>
  <si>
    <t>Flo Fuchsia (5W7)</t>
  </si>
  <si>
    <t>BEACH SEXY THE GETAWAY STRING BOTTOM</t>
  </si>
  <si>
    <t>JR-317-799</t>
  </si>
  <si>
    <t>olgakmr</t>
  </si>
  <si>
    <t>https://www.victoriassecret.com/panties/5-for-26-styles/lace-cheekster-panty-pink?ProductID=195899&amp;CatalogueType=OLS</t>
  </si>
  <si>
    <t>Lace Cheekster Panty-PINK</t>
  </si>
  <si>
    <t>JR-321-081</t>
  </si>
  <si>
    <t>Black Floral (HP5)</t>
  </si>
  <si>
    <t>https://www.victoriassecret.com/panties/5-for-26-styles/rose-lace-cheekster-panty-pink?ProductID=152113&amp;CatalogueType=OLS</t>
  </si>
  <si>
    <t>Rose Lace Cheekster panty</t>
  </si>
  <si>
    <t>https://www.victoriassecret.com/panties/5-for-26-styles/allover-lace-thong-panty-pink?ProductID=197069&amp;CatalogueType=OLS</t>
  </si>
  <si>
    <t>Allover Lace Thong Panty- PINK</t>
  </si>
  <si>
    <t>JR-322-419</t>
  </si>
  <si>
    <t>White Rose Lace (092)</t>
  </si>
  <si>
    <t>Polina06</t>
  </si>
  <si>
    <t>White Happy Feet Bloomer (BR2)</t>
  </si>
  <si>
    <t>JR-321-449</t>
  </si>
  <si>
    <t>Bright Cherry Bloomer Lace Back (3YU)</t>
  </si>
  <si>
    <t>Black Bloomer (093)</t>
  </si>
  <si>
    <t>https://www.victoriassecret.com/panties/5-for-26-styles/leopard-lace-cheekster-panty-pink?ProductID=203568&amp;CatalogueType=OLS</t>
  </si>
  <si>
    <t>JR-325-034</t>
  </si>
  <si>
    <t>sde_eds</t>
  </si>
  <si>
    <t>https://www.victoriassecret.com/panties/5-for-26-styles/ruched-back-hiphugger-panty-cotton-lingerie?ProductID=212003&amp;CatalogueType=OLS</t>
  </si>
  <si>
    <t>RUCHED-ОБРАТНО HIPHUGGER </t>
  </si>
  <si>
    <t>JR-333-040</t>
  </si>
  <si>
    <t>Natural Leopard Print (3VS)</t>
  </si>
  <si>
    <t>https://www.victoriassecret.com/panties/5-for-26-styles/hiphugger-panty-cotton-lingerie?ProductID=212007&amp;CatalogueType=OLS</t>
  </si>
  <si>
    <t>HIPHUGGER PANTY</t>
  </si>
  <si>
    <t>JR-313-838</t>
  </si>
  <si>
    <t>Lime Heather Stripes (3ST)</t>
  </si>
  <si>
    <t>https://www.victoriassecret.com/panties/5-for-26-styles/bikini-panty-allover-lace-from-cotton-lingerie?ProductID=212018&amp;CatalogueType=OLS</t>
  </si>
  <si>
    <t>ALLOVER LACE FROM COTTON LINGERIE
BIKINI PANTY</t>
  </si>
  <si>
    <t>JR-313-831</t>
  </si>
  <si>
    <t>JR-313-873</t>
  </si>
  <si>
    <t>Under The Sea Heart Back Lace (2AW)</t>
  </si>
  <si>
    <t>https://www.victoriassecret.com/pink/all-bras/wear-everywhere-push-up-bra-pink?ProductID=211490&amp;CatalogueType=OLS</t>
  </si>
  <si>
    <t>Wear Everywhere Push-Up Bra</t>
  </si>
  <si>
    <t>heather grey</t>
  </si>
  <si>
    <t>https://www.victoriassecret.com/clearance/swim/convertible-halter-one-piece-forever-sexy?ProductID=180075&amp;CatalogueType=OLS</t>
  </si>
  <si>
    <t>Convertible Halter One-piece</t>
  </si>
  <si>
    <t>JS-316-611</t>
  </si>
  <si>
    <t>6B</t>
  </si>
  <si>
    <t>Pepper Grey (5YW)</t>
  </si>
  <si>
    <t>Tukalochka</t>
  </si>
  <si>
    <t>https://www.victoriassecret.com/panties/5-for-26-styles/floral-lace-trim-thong-panty-pink?ProductID=195912&amp;CatalogueType=OLS</t>
  </si>
  <si>
    <t>Floral Lace Trim Thong Panty</t>
  </si>
  <si>
    <t>JR-327-642</t>
  </si>
  <si>
    <t>https://www.victoriassecret.com/panties/5-for-26-styles/allover-tropical-floral-lace-thong-pink?ProductID=180302&amp;CatalogueType=OLS</t>
  </si>
  <si>
    <t>NEW! Allover Tropical Floral Lace Thong</t>
  </si>
  <si>
    <t>JR-317-972</t>
  </si>
  <si>
    <t>https://www.victoriassecret.com/panties/5-for-26-styles/leopard-lace-mini-cheekster-panty-pink?ProductID=212514&amp;CatalogueType=OLS</t>
  </si>
  <si>
    <t>Leopard Lace Mini Cheekster Panty</t>
  </si>
  <si>
    <t>JR-323-102</t>
  </si>
  <si>
    <t>Tunechka</t>
  </si>
  <si>
    <t>https://www.victoriassecret.com/sleepwear/pajamas/dreamer-flannel-pajama?ProductID=202920&amp;CatalogueType=OLS</t>
  </si>
  <si>
    <t>Dreamer Flannel Pajama</t>
  </si>
  <si>
    <t>JR-320-467</t>
  </si>
  <si>
    <t xml:space="preserve">  L.S</t>
  </si>
  <si>
    <t>White/ Blue Snowflake (U48)</t>
  </si>
  <si>
    <t>https://www.victoriassecret.com/clearance/clothing/vs-siren-mid-rise-skinny-jean?ProductID=193049&amp;CatalogueType=OLS</t>
  </si>
  <si>
    <t>VS Siren Mid-rise Skinny Jean</t>
  </si>
  <si>
    <t>JS-322-216</t>
  </si>
  <si>
    <t xml:space="preserve"> 2.C</t>
  </si>
  <si>
    <t xml:space="preserve"> Blue Sky Angel (3QN)</t>
  </si>
  <si>
    <t>https://www.victoriassecret.com/clearance/clothing/vs-siren-mid-rise-skinny-jean?ProductID=150191&amp;CatalogueType=OLS,</t>
  </si>
  <si>
    <t>JS-317-256</t>
  </si>
  <si>
    <t>0.R</t>
  </si>
  <si>
    <t>Purple Animal (X93)</t>
  </si>
  <si>
    <t>Znadezhda</t>
  </si>
  <si>
    <t>https://www.victoriassecret.com/clothing/dresses-sale/strapless-midi-dress-essential-tees?ProductID=199868&amp;CatalogueType=OLS</t>
  </si>
  <si>
    <t>JR-321-042</t>
  </si>
  <si>
    <t>Heather Grey (163)</t>
  </si>
  <si>
    <t>Дарья:)</t>
  </si>
  <si>
    <t>https://www.victoriassecret.com/clearance/swim/strappy-add-2-cups-push-up-halter-bombshell-swim-tops?ProductID=178470&amp;CatalogueType=OLS.</t>
  </si>
  <si>
    <t>JS-320-809</t>
  </si>
  <si>
    <t>Blue Paisley(5BW)</t>
  </si>
  <si>
    <t>https://www.victoriassecret.com/clearance/swim/strappy-string-bottom-very-sexy?ProductID=209146&amp;CatalogueType=OLS.</t>
  </si>
  <si>
    <t>JS-320-984</t>
  </si>
  <si>
    <t>союз</t>
  </si>
  <si>
    <t>https://www.victoriassecret.com/beauty/vs-fantasies-bodycare-specials/aqua-kiss-hydrating-body-lotion-vs-fantasies?ProductID=154872&amp;CatalogueType=OLS</t>
  </si>
  <si>
    <t>Aqua Kiss Hydrating Body Lotion</t>
  </si>
  <si>
    <t>JR-317-779</t>
  </si>
  <si>
    <t>https://www.victoriassecret.com/beauty/makeup-specials/give-me-sugar-flavored-shine-beauty-rush?ProductID=209322&amp;CatalogueType=OLS</t>
  </si>
  <si>
    <t>NEW! GIVE ME SUGAR FLAVORED SHINE</t>
  </si>
  <si>
    <t xml:space="preserve">
JR-324-038</t>
  </si>
  <si>
    <t>Ginger Glow (5XN)</t>
  </si>
  <si>
    <t>Estimated Ship: 10/28</t>
  </si>
  <si>
    <t>https://www.victoriassecret.com/panties/5-for-26-styles/no-show-thong-panty-pink?ProductID=212446&amp;CatalogueType=OLS</t>
  </si>
  <si>
    <t>NEW! NO-SHOW THONG PANTY</t>
  </si>
  <si>
    <t>JR-322-444</t>
  </si>
  <si>
    <t>Blue Beauty (49P)</t>
  </si>
  <si>
    <t>https://www.victoriassecret.com/panties/5-for-26-styles/lace-waist-cheeky-panty-cotton-lingerie?ProductID=212032&amp;CatalogueType=OLS</t>
  </si>
  <si>
    <t>JR-304-353</t>
  </si>
  <si>
    <t>Snowflake Print (NA6)</t>
  </si>
  <si>
    <t>https://www.victoriassecret.com/panties/5-for-26-styles/curved-hem-hipster-panty-pink?ProductID=212406&amp;CatalogueType=OLS</t>
  </si>
  <si>
    <t>NEW! CURVED HEM HIPSTER PANTY</t>
  </si>
  <si>
    <t xml:space="preserve">
JR-322-360</t>
  </si>
  <si>
    <t>Grey Font (257)</t>
  </si>
  <si>
    <t>JR-322-146</t>
  </si>
  <si>
    <t>JR-317-845</t>
  </si>
  <si>
    <t>JR-317-848</t>
  </si>
  <si>
    <t>https://www.victoriassecret.com/beauty/vs-fantasies-bodycare-specials/amber-romance-deep-softening-body-butter-vs-fantasies?ProductID=154943&amp;CatalogueType=OLS</t>
  </si>
  <si>
    <t>JR-317-843</t>
  </si>
  <si>
    <t>Amber Romance (259)</t>
  </si>
  <si>
    <t>https://www.victoriassecret.com/beauty/vs-fantasies-bodycare-specials/such-a-flirt-deep-softening-body-butter-vs-fantasies?ProductID=154941&amp;CatalogueType=OLS</t>
  </si>
  <si>
    <t>JR-317-850</t>
  </si>
  <si>
    <t>Such A Flirt (AJ5)</t>
  </si>
  <si>
    <t>Lace-waist Cheeky Panty</t>
  </si>
  <si>
    <t>Violet Storm (P58)</t>
  </si>
  <si>
    <t>Black Bow Print (3XW)</t>
  </si>
  <si>
    <t>Blue Bubbles (CL7)</t>
  </si>
  <si>
    <t>https://www.victoriassecret.com/beauty/vs-fantasies-bodycare-specials/strawberries-champagne-ultra-moisturizing-hand-and-body-cream-vs-fantasies?ProductID=154895&amp;CatalogueType=OLS</t>
  </si>
  <si>
    <t>JR-317-796</t>
  </si>
  <si>
    <t>Strawberries And Champagne (797)</t>
  </si>
  <si>
    <t>https://www.victoriassecret.com/beauty/vs-fantasies-bodycare-specials/mango-temptation-ultra-moisturizing-hand-and-body-cream-vs-fantasies?ProductID=154885&amp;CatalogueType=OLS</t>
  </si>
  <si>
    <t>JR-317-791</t>
  </si>
  <si>
    <t>Suslichka</t>
  </si>
  <si>
    <t>КУРС 42р</t>
  </si>
  <si>
    <t>https://www.victoriassecret.com/sleepwear/sleepshirts-and-nighties/dreamer-flannel-slip?ProductID=212206&amp;CatalogueType=OLS</t>
  </si>
  <si>
    <t>JR-308-712</t>
  </si>
  <si>
    <t>Navy Stars (GU3)</t>
  </si>
  <si>
    <t>Сметанкин</t>
  </si>
  <si>
    <t>https://www.victoriassecret.com/panties/5-for-26-styles/hiphugger-panty-cotton-lingerie?ProductID=214831&amp;CatalogueType=OLS</t>
  </si>
  <si>
    <t>JR-326-925</t>
  </si>
  <si>
    <t>Red Plaid Peek A Boo (3W7)</t>
  </si>
  <si>
    <t>https://www.victoriassecret.com/panties/5-for-26-styles/curved-hem-hipster-panty-pink?ProductID=203033&amp;CatalogueType=OLS</t>
  </si>
  <si>
    <t>JR-322-360</t>
  </si>
  <si>
    <t>Mystic Jade (5XG)</t>
  </si>
  <si>
    <t>https://www.victoriassecret.com/catalogue/catalogue/ribbed-bateau-sweater?ProductID=208438&amp;CatalogueType=OLS&amp;cqo=true&amp;cqoCat=KN</t>
  </si>
  <si>
    <t>KN-324-045</t>
  </si>
  <si>
    <t>https://www.victoriassecret.com/catalogue/ribbed-scoopneck-sweater-?ProductID=208333&amp;CatalogueType=OLS&amp;cqo=true&amp;cqoCat=KN</t>
  </si>
  <si>
    <t>KN-319-041</t>
  </si>
  <si>
    <t>Near bird</t>
  </si>
  <si>
    <t>https://www.victoriassecret.com/panties/5-for-26-styles/lace-waist-hiphugger-panty-cotton-lingerie?ProductID=212031&amp;CatalogueType=OLS</t>
  </si>
  <si>
    <t>Lace-waist Hiphugger Panty</t>
  </si>
  <si>
    <t>JR-304-350</t>
  </si>
  <si>
    <t>Purple Plaid (K17)</t>
  </si>
  <si>
    <t>https://www.victoriassecret.com/panties/5-for-26-styles/lace-trim-hipster-panty-pink?ProductID=124093&amp;CatalogueType=OLS</t>
  </si>
  <si>
    <t>Lace Trim Hipster Panty</t>
  </si>
  <si>
    <t>Neon Purple (35B)</t>
  </si>
  <si>
    <t>https://www.victoriassecret.com/panties/5-for-26-styles/string-bikini-panty-cotton-lingerie?ProductID=211990&amp;CatalogueType=OLS</t>
  </si>
  <si>
    <t>NEW! String Bikini Panty</t>
  </si>
  <si>
    <t>Bright Cherry (3YU)</t>
  </si>
  <si>
    <t>https://www.victoriassecret.com/sale/panties-special/lace-waist-bikini-panty-cotton-lingerie?ProductID=211999&amp;CatalogueType=OLS</t>
  </si>
  <si>
    <t>jr-327-926</t>
  </si>
  <si>
    <t>Ink Blot (K95)</t>
  </si>
  <si>
    <t>https://www.victoriassecret.com/sale/clothing/boho-keyhole-blouse?ProductID=179862&amp;CatalogueType=OLS</t>
  </si>
  <si>
    <t>https://www.victoriassecret.com/clearance/clothing/knot-front-dress?ProductID=181111&amp;CatalogueType=OLS,</t>
  </si>
  <si>
    <t>JS-305-978</t>
  </si>
  <si>
    <t>Pink Palms (5UF)</t>
  </si>
  <si>
    <t>https://www.victoriassecret.com/clearance/clothing/boyfriend-shirtdress?ProductID=202810&amp;CatalogueType=OLS</t>
  </si>
  <si>
    <t>JS-317-446</t>
  </si>
  <si>
    <t>Pink Plaid (U56)</t>
  </si>
  <si>
    <t>https://www.victoriassecret.com/clearance/swim/fringe-one-piece-pink?ProductID=141289&amp;CatalogueType=OLS</t>
  </si>
  <si>
    <t>JS-311-874</t>
  </si>
  <si>
    <t>Black/rainbow Fringe (405)</t>
  </si>
  <si>
    <t>https://www.victoriassecret.com/clothing/all-sale-and-specials/the-multi-way-dress-a-kiss-of-cashmere?ProductID=143819&amp;CatalogueType=OLS</t>
  </si>
  <si>
    <t>JR-305-353</t>
  </si>
  <si>
    <t>https://www.victoriassecret.com/catalogue/fleece-crop-pant?ProductID=198565&amp;CatalogueType=OLS&amp;cqo=true&amp;cqoCat=CH</t>
  </si>
  <si>
    <t>CH-323-605</t>
  </si>
  <si>
    <t>https://www.victoriassecret.com/catalogue/drop-shoulder-sweater?ProductID=198278&amp;CatalogueType=OLS&amp;cqo=true&amp;cqoCat=CH</t>
  </si>
  <si>
    <t>CH-308-844</t>
  </si>
  <si>
    <t>Seascape Blue (4XJ)</t>
  </si>
  <si>
    <t>https://www.victoriassecret.com/catalogue/trend-legging?ProductID=198291&amp;CatalogueType=OLS&amp;cqo=true&amp;cqoCat=CH</t>
  </si>
  <si>
    <t>CH-309-678</t>
  </si>
  <si>
    <t>флинстоны</t>
  </si>
  <si>
    <t>https://www.victoriassecret.com/catalogue/short-sleeve-sweater?ProductID=198282&amp;CatalogueType=OLS&amp;cqo=true&amp;cqoCat=CH</t>
  </si>
  <si>
    <t>SHORT-SLEEVE SWEATER</t>
  </si>
  <si>
    <t>CH-308-867</t>
  </si>
  <si>
    <t>Taha</t>
  </si>
  <si>
    <t>https://www.victoriassecret.com/sale/clothing/crewneck-sweater-essential-sweaters?ProductID=199418&amp;CatalogueType=OLS</t>
  </si>
  <si>
    <t>https://www.victoriassecret.com/clearance/swim/crochet-trim-bottom-beach-sexy?ProductID=182259&amp;CatalogueType=OLS</t>
  </si>
  <si>
    <t>Crochet Trim Bottom</t>
  </si>
  <si>
    <t xml:space="preserve">
JS-313-055 </t>
  </si>
  <si>
    <t>https://www.victoriassecret.com/clearance/swim/flounce-bandeau-top-pink?ProductID=141205&amp;CatalogueType=OLS</t>
  </si>
  <si>
    <t>Flounce Bandeau Top</t>
  </si>
  <si>
    <t xml:space="preserve">
JS-309-720 </t>
  </si>
  <si>
    <t>Ольга Лих</t>
  </si>
  <si>
    <t>https://www.victoriassecret.com/clearance/swim/ruched-cheeky-bikini-pink?ProductID=108877&amp;CatalogueType=OLS</t>
  </si>
  <si>
    <t>JS-312-392</t>
  </si>
  <si>
    <t>Atomic Pink (BG2)</t>
  </si>
  <si>
    <t>JS-326-759</t>
  </si>
  <si>
    <t>Multi Geo (5X8)</t>
  </si>
  <si>
    <t>https://www.victoriassecret.com/panties/5-for-26-styles/leopard-lace-cheekster-panty-pink?ProductID=199929&amp;CatalogueType=OLS</t>
  </si>
  <si>
    <t>JR-322-442</t>
  </si>
  <si>
    <t>Jade (C57)</t>
  </si>
  <si>
    <t>Алиса Бабочкина</t>
  </si>
  <si>
    <t>https://www.victoriassecret.com/beauty/shop-all-beauty/such-a-flirt-hydrating-body-lotion-vs-fantasies?ProductID=154878&amp;CatalogueType=OLS</t>
  </si>
  <si>
    <t>https://www.victoriassecret.com/beauty/shop-all-beauty/such-a-flirt-ultra-moisturizing-hand-and-body-cream-vs-fantasies?ProductID=154898&amp;CatalogueType=OLS</t>
  </si>
  <si>
    <t>https://www.victoriassecret.com/beauty/shop-all-beauty/such-a-flirt-daily-body-wash-vs-fantasies?ProductID=154944&amp;CatalogueType=OLS</t>
  </si>
  <si>
    <t>https://www.victoriassecret.com/beauty/shop-all-beauty/amber-romance-daily-body-wash-vs-fantasies?ProductID=154921&amp;CatalogueType=OLS</t>
  </si>
  <si>
    <t>https://www.victoriassecret.com/beauty/shop-all-beauty/mango-temptation-deep-softening-body-butter-vs-fantasies?ProductID=154939&amp;CatalogueType=OLS</t>
  </si>
  <si>
    <t xml:space="preserve">Order Date: 21/10/2014 </t>
  </si>
  <si>
    <t xml:space="preserve">Order Date: 24/10/2014 </t>
  </si>
  <si>
    <t>Brunetka32</t>
  </si>
  <si>
    <t>https://www.victoriassecret.com/clearance/swim/fabulous-push-up-triangle-top-beach-sexy?ProductID=179465&amp;CatalogueType=OLS</t>
  </si>
  <si>
    <t>JS-313-416</t>
  </si>
  <si>
    <t>34D</t>
  </si>
  <si>
    <t>Bright Marine Floral (5FR)</t>
  </si>
  <si>
    <t>dydy</t>
  </si>
  <si>
    <t>https://www.victoriassecret.com/clearance/1265270232214/limited-edition-ocean-fragrance-mist-sexy-escape?ProductID=179971&amp;CatalogueType=OLS</t>
  </si>
  <si>
    <t>Sexy Escape Limited Edition Ocean Fragrance Mist</t>
  </si>
  <si>
    <t>JS-315-377</t>
  </si>
  <si>
    <t>Ocean (099)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</si>
  <si>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</si>
  <si>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</si>
  <si>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</si>
  <si>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</si>
  <si>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Colorblock Sequins (4U2)</t>
  </si>
  <si>
    <t>BEACH SEXY
COLORBLOCK STRING BOTTOM</t>
  </si>
  <si>
    <t>CH-312-038</t>
  </si>
  <si>
    <t>Black Orchid (2SQ)</t>
  </si>
  <si>
    <t>Aztec (3KS)</t>
  </si>
  <si>
    <t>JR-319-019</t>
  </si>
  <si>
    <t>Hearts/heather Charcoal (5un)</t>
  </si>
  <si>
    <t>Black/grey Animal Print (gl6)</t>
  </si>
  <si>
    <t>https://www.victoriassecret.com/clothing/dresses-c/drop-waist-sweaterdress-a-kiss-of-cashmere?ProductID=139268&amp;CatalogueType=OLS</t>
  </si>
  <si>
    <t>Drop-waist Sweaterdress</t>
  </si>
  <si>
    <t xml:space="preserve">JR-302-162 </t>
  </si>
  <si>
    <t>Pinky Cheeks/ Black (3EG)</t>
  </si>
  <si>
    <t>Arbor Olive (4FC)</t>
  </si>
  <si>
    <t>Grey Heart Plaid (DG5)</t>
  </si>
  <si>
    <t>https://www.victoriassecret.com/clothing/tunics-tops-leggings/miniskirt?ProductID=126678&amp;CatalogueType=OLS</t>
  </si>
  <si>
    <t>Miniskirt</t>
  </si>
  <si>
    <t>JR-297-220</t>
  </si>
  <si>
    <t>margo_240579</t>
  </si>
  <si>
    <t>https://www.victoriassecret.com/swimwear/bikinis/ruched-hipkini-beach-sexy?ProductID=205404&amp;CatalogueType=OLS</t>
  </si>
  <si>
    <t>JR-293-957</t>
  </si>
  <si>
    <t xml:space="preserve">Order Date: 28/10/2014 </t>
  </si>
  <si>
    <t>JR-325-721</t>
  </si>
  <si>
    <t>Lime Geo Thermal (GS9)</t>
  </si>
  <si>
    <t>JR-319-934</t>
  </si>
  <si>
    <t>JR-317-782</t>
  </si>
  <si>
    <t>JR-317-828</t>
  </si>
  <si>
    <t>JR-317-846</t>
  </si>
  <si>
    <t>https://www.victoriassecret.com/beauty/vs-fantasies-bodycare-specials/love-spell-deep-softening-body-butter-vs-fantasies?ProductID=166526&amp;CatalogueType=OLS</t>
  </si>
  <si>
    <t>JR-320-380</t>
  </si>
  <si>
    <t>Airis*</t>
  </si>
  <si>
    <t>https://www.victoriassecret.com/clothing/all-tops-c/the-henley-essential-tees?ProductID=197111&amp;CatalogueType=OLS</t>
  </si>
  <si>
    <t>JR-314-741</t>
  </si>
  <si>
    <t>Leopard (HI8)</t>
  </si>
  <si>
    <t>https://www.victoriassecret.com/clothing/all-tops-c/three-quarter-sleeve-tee-essential-tees?ProductID=197112&amp;CatalogueType=OLS</t>
  </si>
  <si>
    <t>JR-314-740</t>
  </si>
  <si>
    <t>https://www.victoriassecret.com/clothing/all-sale-and-specials/cap-sleeve-jacquard-sweaterdress-a-kiss-of-cashmere?ProductID=202095&amp;CatalogueType=OLS</t>
  </si>
  <si>
    <t>Cap-sleeve Jacquard Sweaterdress</t>
  </si>
  <si>
    <t>JR-319-082</t>
  </si>
  <si>
    <t>Leopard (3VN)</t>
  </si>
  <si>
    <t>https://www.victoriassecret.com/swimwear/bikinis/push-up-bandeau-beach-sexy?ProductID=212226&amp;CatalogueType=OLS</t>
  </si>
  <si>
    <t>PUSH-UP BANDEAU</t>
  </si>
  <si>
    <t>JR-293-949</t>
  </si>
  <si>
    <t>36D</t>
  </si>
  <si>
    <t>Jet Stream Blue (6TK)</t>
  </si>
  <si>
    <t>https://www.victoriassecret.com/clearance/swim/double-string-bottom-beach-sexy?ProductID=178569&amp;CatalogueType=OLS</t>
  </si>
  <si>
    <t>DOUBLE STRING BOTTOM</t>
  </si>
  <si>
    <t>JS-318-666</t>
  </si>
  <si>
    <t>Neon Kiwi (59W)</t>
  </si>
  <si>
    <t>https://www.victoriassecret.com/beauty/vs-fantasies-bodycare-specials/coconut-passion-hydrating-body-lotion-vs-fantasies?ProductID=154870&amp;CatalogueType=OLS</t>
  </si>
  <si>
    <t>COCONUT PASSION УВЛАЖНЯЮЩИЙ ЛОСЬОН ДЛЯ ТЕЛА</t>
  </si>
  <si>
    <t xml:space="preserve">JR-317-773 </t>
  </si>
  <si>
    <t>Coconut Passion (34G)</t>
  </si>
  <si>
    <t>Rich Grape (5ZF)</t>
  </si>
  <si>
    <t>https://www.victoriassecret.com/clothing/all-tops-c/graphic-fleece-tunic?ProductID=201687&amp;CatalogueType=OLS</t>
  </si>
  <si>
    <t>GRAPHIC FLEECE TUNIC</t>
  </si>
  <si>
    <t xml:space="preserve">
319-204</t>
  </si>
  <si>
    <t>Vs/White (6YN)</t>
  </si>
  <si>
    <t>https://www.victoriassecret.com/victorias-secret-sport/shop-all/supersmooth-fleece-pullover-victorias-secret-sport?ProductID=209418&amp;CatalogueType=OLS</t>
  </si>
  <si>
    <t>VICTORIA'S SECRET SPORT SUPERSMOOTH FLEECE PULLOVER</t>
  </si>
  <si>
    <t>324-865</t>
  </si>
  <si>
    <t>Sparkling Lime (69D)</t>
  </si>
  <si>
    <t>https://www.victoriassecret.com/clearance/clothing/vs-hipster-bootcut-pant-in-corduroy?ProductID=143421&amp;CatalogueType=OLS</t>
  </si>
  <si>
    <t>VS Hipster Bootcut Pant in Corduroy</t>
  </si>
  <si>
    <t xml:space="preserve">JS-304-472 </t>
  </si>
  <si>
    <t>Rich Grey (C27)</t>
  </si>
  <si>
    <t>АленаЧ</t>
  </si>
  <si>
    <t>https://www.victoriassecret.com/clothing/all-tops-c/the-long-sleeve-v-neck-essential-tees?ProductID=188083&amp;CatalogueType=OLS</t>
  </si>
  <si>
    <t>THE LONG SLEEVE V-NECK</t>
  </si>
  <si>
    <t>JR-314-732</t>
  </si>
  <si>
    <t>JR-317-802</t>
  </si>
  <si>
    <t>JR-317-840</t>
  </si>
  <si>
    <t>https://www.victoriassecret.com/clearance/clothing/corduroy-mid-rise-siren?ProductID=145626&amp;CatalogueType=OLS</t>
  </si>
  <si>
    <t>JS-302-605</t>
  </si>
  <si>
    <t>василисапрекрасная</t>
  </si>
  <si>
    <t>https://www.victoriassecret.com/sleepwear/our-top-pj-picks-b/the-sleepover-knit-pajama?ProductID=207368&amp;CatalogueType=OLS</t>
  </si>
  <si>
    <t>Pijama</t>
  </si>
  <si>
    <t>JR-321-793</t>
  </si>
  <si>
    <t>Heather Grey (98R)</t>
  </si>
  <si>
    <t>https://www.victoriassecret.com/clearance/panties/string-bikini-panty-cotton-lingerie?ProductID=182934&amp;CatalogueType=OLS</t>
  </si>
  <si>
    <t>COTTON LINGERIE STRING BIKINI PANTY</t>
  </si>
  <si>
    <t>JS-315-275</t>
  </si>
  <si>
    <t>Spa Blue Heather (3TC)</t>
  </si>
  <si>
    <t>БУДЕТ В СЛЕДУЮЩЕМ ВЫКУПЕ</t>
  </si>
  <si>
    <t>http://www.nn.ru/user.php?user_id=242813&amp;page=gallery&amp;MFID=717889&amp;IID=17237791#comment27723107</t>
  </si>
  <si>
    <t>nightmare</t>
  </si>
  <si>
    <t>https://www.victoriassecret.com/panties/bikinis/low-rise-bikini-panty-cotton-lingerie?ProductID=210316&amp;CatalogueType=OLS</t>
  </si>
  <si>
    <t xml:space="preserve">Cotton Lingerie
Low-rise Bikini Panty
</t>
  </si>
  <si>
    <t>312-059</t>
  </si>
  <si>
    <t>https://www.victoriassecret.com/beauty/vs-fantasies-bodycare-specials/amber-romance-eau-de-toilette-vs-fantasies?ProductID=154959&amp;CatalogueType=OLS</t>
  </si>
  <si>
    <t>https://www.victoriassecret.com/beauty/vs-fantasies-bodycare-specials/love-spell-eau-de-toilette-vs-fantasies?ProductID=166567&amp;CatalogueType=OLS</t>
  </si>
  <si>
    <t>https://www.victoriassecret.com/beauty/vs-fantasies-bodycare-specials/sensual-blush-hydrating-body-lotion-vs-fantasies?ProductID=154861&amp;CatalogueType=OLS</t>
  </si>
  <si>
    <t>https://www.victoriassecret.com/beauty/fragrance/heavenly-travel-angel-mist-victorias-secret?ProductID=183543&amp;CatalogueType=OLS</t>
  </si>
  <si>
    <t>https://www.victoriassecret.com/beauty/vs-fantasies-bodycare-specials/amber-romance-travel-size-fragrance-mist-vs-fantasies?ProductID=154969&amp;CatalogueType=OLS</t>
  </si>
  <si>
    <t>https://www.victoriassecret.com/beauty/shop-all-beauty/such-a-flirt-eau-de-toilette-vs-fantasies?ProductID=154971&amp;CatalogueType=OLS</t>
  </si>
  <si>
    <t>https://www.victoriassecret.com/beauty/shop-all-beauty/love-spell-eau-de-toilette-vs-fantasies?ProductID=166567&amp;CatalogueType=OLS</t>
  </si>
  <si>
    <t>https://www.victoriassecret.com/beauty/shop-all-beauty/amber-romance-eau-de-toilette-vs-fantasies?ProductID=154959&amp;CatalogueType=OLS</t>
  </si>
  <si>
    <t>https://www.victoriassecret.com/beauty/shop-all-beauty/pure-daydream-eau-de-toilette-vs-fantasies?ProductID=154960&amp;CatalogueType=OLS</t>
  </si>
  <si>
    <t>https://www.victoriassecret.com/beauty/vs-fantasies-bodycare-specials/passion-struck-fragrance-mist-vs-fantasies?ProductID=166486&amp;CatalogueType=OLS</t>
  </si>
  <si>
    <t>СТРАСТЬ УДАРИЛ АРОМАТ ДЫМКА</t>
  </si>
  <si>
    <t>https://www.victoriassecret.com/panties/5-for-26-styles/bikini-panty-cotton-lingerie?ProductID=212021&amp;CatalogueType=OLS</t>
  </si>
  <si>
    <t>JR-313-318</t>
  </si>
  <si>
    <t>Inkblot VS Graphic (38B)</t>
  </si>
  <si>
    <t>https://www.victoriassecret.com/clearance/panties/no-show-sexy-bikini-panty-body-by-victoria?ProductID=169262&amp;CatalogueType=OLS</t>
  </si>
  <si>
    <t>NO-SHOW SEXY BIKINI PANTY</t>
  </si>
  <si>
    <t>JS-316-724</t>
  </si>
  <si>
    <t>Purple Paisley Print Mix (237)</t>
  </si>
  <si>
    <t>https://www.victoriassecret.com/clearance/panties/bikini-panty-cotton-lingerie?ProductID=185377&amp;CatalogueType=OLS</t>
  </si>
  <si>
    <t>COTTON LINGERIE
BIKINI PANTY</t>
  </si>
  <si>
    <t>JS-319-932</t>
  </si>
  <si>
    <t>Black Paisley Print (3DA)</t>
  </si>
  <si>
    <t>JR-312-908</t>
  </si>
  <si>
    <t>Evstoliya</t>
  </si>
  <si>
    <t>JR-289-408</t>
  </si>
  <si>
    <t>Red Lace/Red Lining</t>
  </si>
  <si>
    <t>https://www.victoriassecret.com/clearance/clothing/skinny-moto-pant?ProductID=201928&amp;CatalogueType=OLS</t>
  </si>
  <si>
    <t xml:space="preserve">JS-319-865 </t>
  </si>
  <si>
    <t>https://www.victoriassecret.com/catalogue/the-long-lean-cardi?ProductID=198240&amp;CatalogueType=OLS&amp;cqo=true&amp;cqoCat=CH</t>
  </si>
  <si>
    <t>The Long &amp; Lean Cardi</t>
  </si>
  <si>
    <t>CH-303-129</t>
  </si>
  <si>
    <t>Black/White Stripe (3SF)</t>
  </si>
  <si>
    <t>Крис-Панда</t>
  </si>
  <si>
    <t>https://www.victoriassecret.com/clearance/accessories/swim-tote-?ProductID=209086&amp;CatalogueType=OLS</t>
  </si>
  <si>
    <t>https://www.victoriassecret.com/clearance/clothing/bootcut-fleece-pant?ProductID=198022&amp;CatalogueType=OLS</t>
  </si>
  <si>
    <t>BOOTCUT FLEECE PANT</t>
  </si>
  <si>
    <t xml:space="preserve">JS-325-068 </t>
  </si>
  <si>
    <t>Neon Apricot/White Animal (6N2)</t>
  </si>
  <si>
    <t>https://www.victoriassecret.com/clothing/dresses-c/ribbed-sweaterdress?ProductID=199458&amp;CatalogueType=OLS</t>
  </si>
  <si>
    <t>JR-319-086</t>
  </si>
  <si>
    <t>Navy Heather/Black Plaited (DN2)</t>
  </si>
  <si>
    <t>https://www.victoriassecret.com/panties/5-for-26-styles/lace-waist-hiphugger-panty-cotton-lingerie?ProductID=180504&amp;CatalogueType=OLS</t>
  </si>
  <si>
    <t>JR-327-959</t>
  </si>
  <si>
    <t>Blue Space Dye (065)</t>
  </si>
  <si>
    <t>https://www.victoriassecret.com/panties/3-for-33-styles/strappy-v-string-panty-very-sexy?ProductID=212334&amp;CatalogueType=OLS</t>
  </si>
  <si>
    <t>Strappy V-string Panty</t>
  </si>
  <si>
    <t>JR-324-316</t>
  </si>
  <si>
    <t>iconic stripe prints</t>
  </si>
  <si>
    <t>Yliano4ka</t>
  </si>
  <si>
    <t>https://www.victoriassecret.com/panties/the-lacie/hiphugger-panty-the-lacie?ProductID=188072&amp;CatalogueType=OLS</t>
  </si>
  <si>
    <t>JR-303-174</t>
  </si>
  <si>
    <t xml:space="preserve">Order Date: 30/10/2014 </t>
  </si>
  <si>
    <t>https://www.victoriassecret.com/sale/sleepwear/embroidered-eyelet-babydoll-dream-angels?ProductID=75028&amp;CatalogueType=OLS</t>
  </si>
  <si>
    <t>JF-284-066</t>
  </si>
  <si>
    <t>Neon Red (W09)</t>
  </si>
  <si>
    <t>JF-314-870</t>
  </si>
  <si>
    <t>Heavenly (099)</t>
  </si>
  <si>
    <t>https://www.victoriassecret.com/beauty/fragrance/scandalous-eau-de-parfum-rollerball-victorias-secret?ProductID=209254&amp;CatalogueType=OLS</t>
  </si>
  <si>
    <t>JF-322-596</t>
  </si>
  <si>
    <t>Scandalous (099)</t>
  </si>
  <si>
    <t>пристрой</t>
  </si>
  <si>
    <t>Black Bloomer (DL3)</t>
  </si>
  <si>
    <t>Lime Fairisle (N33)</t>
  </si>
  <si>
    <t>Hats Off Print (3VK)</t>
  </si>
  <si>
    <t>JF-326-862</t>
  </si>
  <si>
    <t>Charcoal Bloomer (C07)</t>
  </si>
  <si>
    <t>Ko4ka</t>
  </si>
  <si>
    <t>https://www.victoriassecret.com/sale/panties-special/allover-lace-mini-cheekster-panty-pink?ProductID=197070&amp;CatalogueType=OLS</t>
  </si>
  <si>
    <t>ALLOVER LACE MINI CHEEKSTER PANTY</t>
  </si>
  <si>
    <t>JR-295-107</t>
  </si>
  <si>
    <t>https://www.victoriassecret.com/sale/panties-special/allover-lace-thong-panty-pink?ProductID=197069&amp;CatalogueType=OLS</t>
  </si>
  <si>
    <t>JR-302-039</t>
  </si>
  <si>
    <t>Galaxy (2PA)</t>
  </si>
  <si>
    <t>LACE TRIM THONG PANTY</t>
  </si>
  <si>
    <t>JR-294-192</t>
  </si>
  <si>
    <t>Grey Logo (98Q)</t>
  </si>
  <si>
    <t>https://www.victoriassecret.com/sale/panties-special/low-rise-bikini-panty-cotton-lingerie?ProductID=210316&amp;CatalogueType=OLS</t>
  </si>
  <si>
    <t>LOW-RISE BIKINI PANTY</t>
  </si>
  <si>
    <t>JR-312-059</t>
  </si>
  <si>
    <t>JF-317-865</t>
  </si>
  <si>
    <t>JF-320-386</t>
  </si>
  <si>
    <t>JF-317-875</t>
  </si>
  <si>
    <t>JF-317-872</t>
  </si>
  <si>
    <t>JF-317-873</t>
  </si>
  <si>
    <t>Pure Daydream (M19)</t>
  </si>
  <si>
    <t>JF-320-373</t>
  </si>
  <si>
    <t>Passion Struck (034)</t>
  </si>
  <si>
    <t>https://www.victoriassecret.com/beauty/vs-fantasies-bodycare-specials/strawberries-champagne-fragrance-mist-vs-fantasies?ProductID=154909&amp;CatalogueType=OLS,</t>
  </si>
  <si>
    <t>JF-317-816</t>
  </si>
  <si>
    <t>https://www.victoriassecret.com/beauty/vs-fantasies-bodycare-specials/pear-glace-fragrance-mist-vs-fantasies?ProductID=154914&amp;CatalogueType=OLS</t>
  </si>
  <si>
    <t>JF-317-819</t>
  </si>
  <si>
    <t>Pear Glace (928)</t>
  </si>
  <si>
    <t>пьяблочный джо</t>
  </si>
  <si>
    <t>https://www.victoriassecret.com/clearance/swim/shirred-hipster-forever-sexy?ProductID=178316&amp;CatalogueType=OLS</t>
  </si>
  <si>
    <t>JN-318-204</t>
  </si>
  <si>
    <t>https://www.victoriassecret.com/clearance/swim/push-up-triangle-top-very-sexy?ProductID=155924&amp;CatalogueType=OLS</t>
  </si>
  <si>
    <t>JN-306-546</t>
  </si>
  <si>
    <t>Blue (3P6)</t>
  </si>
  <si>
    <t>https://www.victoriassecret.com/beauty/shop-all-beauty/winter-cranberry-fragrance-mist-vs-fantasies?ProductID=214881&amp;CatalogueType=OLS</t>
  </si>
  <si>
    <t>Winter Cranberry (154)</t>
  </si>
  <si>
    <t>Estimated Ship: Nov. 13</t>
  </si>
  <si>
    <t>https://www.victoriassecret.com/beauty/shop-all-beauty/warm-ginger-fragrance-mist-vs-fantasies?ProductID=214878&amp;CatalogueType=OLS</t>
  </si>
  <si>
    <t>https://www.victoriassecret.com/clearance/clothing/ruched-minidress?ProductID=199487&amp;CatalogueType=OLS,</t>
  </si>
  <si>
    <t>feather heather grey</t>
  </si>
  <si>
    <t>https://www.victoriassecret.com/beauty/shop-all-beauty/for-him-travel-all-over-deo-body-spray-very-sexy?ProductID=178493&amp;CatalogueType=OLS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</si>
</sst>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Palatino Linotype"/>
      <family val="1"/>
    </font>
    <font>
      <sz val="8"/>
      <name val="Palatino Linotype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ictoriaOne"/>
      <family val="0"/>
    </font>
    <font>
      <sz val="8"/>
      <name val="VictoriaOn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0"/>
      <color indexed="10"/>
      <name val="Palatino Linotype"/>
      <family val="1"/>
    </font>
    <font>
      <sz val="9"/>
      <color indexed="10"/>
      <name val="Arial"/>
      <family val="2"/>
    </font>
    <font>
      <sz val="9"/>
      <color indexed="8"/>
      <name val="VictoriaOne"/>
      <family val="0"/>
    </font>
    <font>
      <sz val="14"/>
      <color indexed="63"/>
      <name val="Times New Roman"/>
      <family val="1"/>
    </font>
    <font>
      <sz val="14"/>
      <color indexed="23"/>
      <name val="Times New Roman"/>
      <family val="1"/>
    </font>
    <font>
      <sz val="12"/>
      <color indexed="14"/>
      <name val="Arial"/>
      <family val="2"/>
    </font>
    <font>
      <b/>
      <sz val="10"/>
      <color indexed="23"/>
      <name val="Calibri"/>
      <family val="2"/>
    </font>
    <font>
      <sz val="14"/>
      <color indexed="10"/>
      <name val="Times New Roman"/>
      <family val="1"/>
    </font>
    <font>
      <sz val="8"/>
      <color indexed="10"/>
      <name val="VictoriaOne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10"/>
      <color rgb="FFFF0000"/>
      <name val="Palatino Linotype"/>
      <family val="1"/>
    </font>
    <font>
      <sz val="9"/>
      <color rgb="FFFF0000"/>
      <name val="Arial"/>
      <family val="2"/>
    </font>
    <font>
      <sz val="9"/>
      <color rgb="FF000000"/>
      <name val="VictoriaOne"/>
      <family val="0"/>
    </font>
    <font>
      <sz val="14"/>
      <color rgb="FF222222"/>
      <name val="Times New Roman"/>
      <family val="1"/>
    </font>
    <font>
      <sz val="14"/>
      <color rgb="FF666666"/>
      <name val="Times New Roman"/>
      <family val="1"/>
    </font>
    <font>
      <sz val="12"/>
      <color rgb="FFFF3399"/>
      <name val="Arial"/>
      <family val="2"/>
    </font>
    <font>
      <sz val="11"/>
      <color rgb="FF000000"/>
      <name val="Calibri"/>
      <family val="2"/>
    </font>
    <font>
      <b/>
      <sz val="10"/>
      <color rgb="FF666666"/>
      <name val="Calibri"/>
      <family val="2"/>
    </font>
    <font>
      <sz val="14"/>
      <color rgb="FFFF0000"/>
      <name val="Times New Roman"/>
      <family val="1"/>
    </font>
    <font>
      <sz val="8"/>
      <color rgb="FFFF0000"/>
      <name val="VictoriaOne"/>
      <family val="0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0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60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74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0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75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7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74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72" fillId="0" borderId="0" xfId="0" applyFont="1" applyFill="1" applyAlignment="1">
      <alignment/>
    </xf>
    <xf numFmtId="0" fontId="60" fillId="0" borderId="0" xfId="42" applyFill="1" applyAlignment="1">
      <alignment/>
    </xf>
    <xf numFmtId="0" fontId="79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166" fontId="7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81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7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74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75" fillId="0" borderId="11" xfId="0" applyNumberFormat="1" applyFont="1" applyFill="1" applyBorder="1" applyAlignment="1">
      <alignment/>
    </xf>
    <xf numFmtId="166" fontId="7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74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84" fillId="0" borderId="10" xfId="42" applyFont="1" applyFill="1" applyBorder="1" applyAlignment="1">
      <alignment/>
    </xf>
    <xf numFmtId="168" fontId="72" fillId="0" borderId="10" xfId="0" applyNumberFormat="1" applyFont="1" applyFill="1" applyBorder="1" applyAlignment="1">
      <alignment/>
    </xf>
    <xf numFmtId="166" fontId="72" fillId="0" borderId="10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166" fontId="72" fillId="0" borderId="12" xfId="0" applyNumberFormat="1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2" fillId="0" borderId="10" xfId="0" applyFont="1" applyFill="1" applyBorder="1" applyAlignment="1">
      <alignment/>
    </xf>
    <xf numFmtId="166" fontId="74" fillId="0" borderId="0" xfId="0" applyNumberFormat="1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6" fillId="0" borderId="10" xfId="0" applyFont="1" applyFill="1" applyBorder="1" applyAlignment="1">
      <alignment/>
    </xf>
    <xf numFmtId="0" fontId="60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43" fillId="0" borderId="11" xfId="42" applyFont="1" applyFill="1" applyBorder="1" applyAlignment="1">
      <alignment/>
    </xf>
    <xf numFmtId="0" fontId="44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3" fillId="0" borderId="0" xfId="42" applyFont="1" applyFill="1" applyBorder="1" applyAlignment="1">
      <alignment/>
    </xf>
    <xf numFmtId="0" fontId="44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80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74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84" fillId="0" borderId="0" xfId="42" applyFont="1" applyFill="1" applyAlignment="1">
      <alignment/>
    </xf>
    <xf numFmtId="168" fontId="7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60" fillId="0" borderId="11" xfId="42" applyNumberFormat="1" applyFill="1" applyBorder="1" applyAlignment="1" applyProtection="1">
      <alignment/>
      <protection/>
    </xf>
    <xf numFmtId="166" fontId="5" fillId="0" borderId="12" xfId="0" applyNumberFormat="1" applyFont="1" applyFill="1" applyBorder="1" applyAlignment="1">
      <alignment/>
    </xf>
    <xf numFmtId="0" fontId="81" fillId="0" borderId="0" xfId="0" applyFont="1" applyFill="1" applyAlignment="1">
      <alignment wrapText="1"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82" fillId="0" borderId="11" xfId="0" applyFont="1" applyFill="1" applyBorder="1" applyAlignment="1">
      <alignment/>
    </xf>
    <xf numFmtId="0" fontId="80" fillId="0" borderId="0" xfId="0" applyFont="1" applyFill="1" applyAlignment="1">
      <alignment/>
    </xf>
    <xf numFmtId="168" fontId="0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1" fillId="0" borderId="10" xfId="0" applyFont="1" applyFill="1" applyBorder="1" applyAlignment="1">
      <alignment wrapText="1"/>
    </xf>
    <xf numFmtId="0" fontId="83" fillId="0" borderId="0" xfId="0" applyFont="1" applyFill="1" applyAlignment="1">
      <alignment/>
    </xf>
    <xf numFmtId="0" fontId="81" fillId="0" borderId="11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8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72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80" fillId="0" borderId="10" xfId="0" applyFont="1" applyFill="1" applyBorder="1" applyAlignment="1">
      <alignment/>
    </xf>
    <xf numFmtId="0" fontId="84" fillId="0" borderId="0" xfId="42" applyFont="1" applyFill="1" applyBorder="1" applyAlignment="1">
      <alignment/>
    </xf>
    <xf numFmtId="0" fontId="88" fillId="0" borderId="0" xfId="0" applyFont="1" applyFill="1" applyAlignment="1">
      <alignment/>
    </xf>
    <xf numFmtId="0" fontId="75" fillId="0" borderId="10" xfId="0" applyFont="1" applyFill="1" applyBorder="1" applyAlignment="1">
      <alignment/>
    </xf>
    <xf numFmtId="166" fontId="72" fillId="0" borderId="11" xfId="0" applyNumberFormat="1" applyFont="1" applyFill="1" applyBorder="1" applyAlignment="1">
      <alignment/>
    </xf>
    <xf numFmtId="168" fontId="72" fillId="0" borderId="11" xfId="0" applyNumberFormat="1" applyFont="1" applyFill="1" applyBorder="1" applyAlignment="1">
      <alignment/>
    </xf>
    <xf numFmtId="168" fontId="72" fillId="0" borderId="0" xfId="0" applyNumberFormat="1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60" fillId="0" borderId="11" xfId="42" applyFont="1" applyFill="1" applyBorder="1" applyAlignment="1">
      <alignment/>
    </xf>
    <xf numFmtId="0" fontId="43" fillId="0" borderId="10" xfId="42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0" fontId="89" fillId="0" borderId="10" xfId="0" applyFont="1" applyFill="1" applyBorder="1" applyAlignment="1">
      <alignment horizontal="left" vertical="center"/>
    </xf>
    <xf numFmtId="0" fontId="8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83" fillId="0" borderId="11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0" fillId="0" borderId="0" xfId="42" applyFill="1" applyBorder="1" applyAlignment="1">
      <alignment/>
    </xf>
    <xf numFmtId="0" fontId="81" fillId="0" borderId="0" xfId="0" applyFont="1" applyFill="1" applyAlignment="1">
      <alignment/>
    </xf>
    <xf numFmtId="0" fontId="60" fillId="0" borderId="0" xfId="42" applyFill="1" applyAlignment="1">
      <alignment/>
    </xf>
    <xf numFmtId="168" fontId="0" fillId="0" borderId="0" xfId="0" applyNumberFormat="1" applyFill="1" applyAlignment="1">
      <alignment/>
    </xf>
    <xf numFmtId="168" fontId="5" fillId="0" borderId="0" xfId="0" applyNumberFormat="1" applyFont="1" applyFill="1" applyBorder="1" applyAlignment="1">
      <alignment/>
    </xf>
    <xf numFmtId="0" fontId="43" fillId="0" borderId="0" xfId="42" applyFont="1" applyFill="1" applyAlignment="1">
      <alignment/>
    </xf>
    <xf numFmtId="0" fontId="60" fillId="0" borderId="11" xfId="42" applyFill="1" applyBorder="1" applyAlignment="1">
      <alignment/>
    </xf>
    <xf numFmtId="168" fontId="0" fillId="0" borderId="11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6" fontId="72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2" fillId="0" borderId="11" xfId="42" applyNumberFormat="1" applyFont="1" applyFill="1" applyBorder="1" applyAlignment="1" applyProtection="1">
      <alignment/>
      <protection/>
    </xf>
    <xf numFmtId="0" fontId="12" fillId="0" borderId="1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166" fontId="75" fillId="0" borderId="0" xfId="0" applyNumberFormat="1" applyFont="1" applyFill="1" applyAlignment="1">
      <alignment/>
    </xf>
    <xf numFmtId="166" fontId="7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42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90" fillId="0" borderId="0" xfId="0" applyFont="1" applyFill="1" applyAlignment="1">
      <alignment wrapText="1"/>
    </xf>
    <xf numFmtId="0" fontId="91" fillId="0" borderId="0" xfId="0" applyFont="1" applyFill="1" applyAlignment="1">
      <alignment wrapText="1"/>
    </xf>
    <xf numFmtId="0" fontId="12" fillId="0" borderId="10" xfId="42" applyFont="1" applyFill="1" applyBorder="1" applyAlignment="1">
      <alignment/>
    </xf>
    <xf numFmtId="0" fontId="60" fillId="0" borderId="0" xfId="42" applyFont="1" applyFill="1" applyBorder="1" applyAlignment="1">
      <alignment/>
    </xf>
    <xf numFmtId="0" fontId="60" fillId="0" borderId="10" xfId="42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12" fillId="0" borderId="0" xfId="42" applyFont="1" applyFill="1" applyAlignment="1">
      <alignment/>
    </xf>
    <xf numFmtId="0" fontId="92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83" fillId="0" borderId="0" xfId="0" applyFont="1" applyFill="1" applyAlignment="1">
      <alignment horizontal="left"/>
    </xf>
    <xf numFmtId="166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166" fontId="75" fillId="0" borderId="10" xfId="0" applyNumberFormat="1" applyFont="1" applyFill="1" applyBorder="1" applyAlignment="1">
      <alignment/>
    </xf>
    <xf numFmtId="0" fontId="93" fillId="0" borderId="10" xfId="0" applyFont="1" applyFill="1" applyBorder="1" applyAlignment="1">
      <alignment horizontal="left"/>
    </xf>
    <xf numFmtId="0" fontId="9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3" fillId="0" borderId="10" xfId="0" applyFont="1" applyFill="1" applyBorder="1" applyAlignment="1">
      <alignment/>
    </xf>
    <xf numFmtId="0" fontId="94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83" fillId="0" borderId="0" xfId="0" applyFont="1" applyFill="1" applyAlignment="1">
      <alignment horizontal="left" wrapText="1"/>
    </xf>
    <xf numFmtId="0" fontId="75" fillId="0" borderId="0" xfId="0" applyFont="1" applyFill="1" applyAlignment="1">
      <alignment/>
    </xf>
    <xf numFmtId="0" fontId="72" fillId="0" borderId="12" xfId="0" applyFont="1" applyFill="1" applyBorder="1" applyAlignment="1">
      <alignment/>
    </xf>
    <xf numFmtId="0" fontId="12" fillId="0" borderId="0" xfId="42" applyFont="1" applyBorder="1" applyAlignment="1">
      <alignment/>
    </xf>
    <xf numFmtId="0" fontId="1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0" fillId="0" borderId="11" xfId="42" applyBorder="1" applyAlignment="1">
      <alignment/>
    </xf>
    <xf numFmtId="0" fontId="0" fillId="0" borderId="11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60" fillId="0" borderId="0" xfId="42" applyBorder="1" applyAlignment="1">
      <alignment/>
    </xf>
    <xf numFmtId="166" fontId="74" fillId="0" borderId="1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60" fillId="0" borderId="10" xfId="42" applyBorder="1" applyAlignment="1">
      <alignment/>
    </xf>
    <xf numFmtId="0" fontId="43" fillId="0" borderId="0" xfId="42" applyFont="1" applyBorder="1" applyAlignment="1">
      <alignment/>
    </xf>
    <xf numFmtId="0" fontId="5" fillId="0" borderId="10" xfId="0" applyFont="1" applyBorder="1" applyAlignment="1">
      <alignment/>
    </xf>
    <xf numFmtId="0" fontId="72" fillId="0" borderId="0" xfId="0" applyFont="1" applyAlignment="1">
      <alignment/>
    </xf>
    <xf numFmtId="166" fontId="7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166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81" fillId="0" borderId="0" xfId="0" applyFont="1" applyAlignment="1">
      <alignment wrapText="1"/>
    </xf>
    <xf numFmtId="168" fontId="0" fillId="0" borderId="0" xfId="0" applyNumberFormat="1" applyAlignment="1">
      <alignment/>
    </xf>
    <xf numFmtId="168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6" fontId="5" fillId="0" borderId="10" xfId="0" applyNumberFormat="1" applyFont="1" applyBorder="1" applyAlignment="1">
      <alignment/>
    </xf>
    <xf numFmtId="0" fontId="5" fillId="34" borderId="0" xfId="0" applyFont="1" applyFill="1" applyAlignment="1">
      <alignment/>
    </xf>
    <xf numFmtId="0" fontId="81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82" fillId="0" borderId="0" xfId="0" applyFont="1" applyAlignment="1">
      <alignment/>
    </xf>
    <xf numFmtId="168" fontId="0" fillId="0" borderId="0" xfId="0" applyNumberFormat="1" applyBorder="1" applyAlignment="1">
      <alignment/>
    </xf>
    <xf numFmtId="0" fontId="0" fillId="34" borderId="0" xfId="0" applyFill="1" applyAlignment="1">
      <alignment/>
    </xf>
    <xf numFmtId="0" fontId="12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60" fillId="0" borderId="0" xfId="42" applyAlignment="1">
      <alignment/>
    </xf>
    <xf numFmtId="0" fontId="72" fillId="0" borderId="10" xfId="0" applyFont="1" applyBorder="1" applyAlignment="1">
      <alignment/>
    </xf>
    <xf numFmtId="0" fontId="84" fillId="0" borderId="0" xfId="42" applyFont="1" applyAlignment="1">
      <alignment/>
    </xf>
    <xf numFmtId="0" fontId="87" fillId="0" borderId="0" xfId="0" applyFont="1" applyAlignment="1">
      <alignment/>
    </xf>
    <xf numFmtId="0" fontId="72" fillId="0" borderId="0" xfId="0" applyFont="1" applyBorder="1" applyAlignment="1">
      <alignment/>
    </xf>
    <xf numFmtId="168" fontId="72" fillId="0" borderId="0" xfId="0" applyNumberFormat="1" applyFont="1" applyBorder="1" applyAlignment="1">
      <alignment/>
    </xf>
    <xf numFmtId="0" fontId="84" fillId="0" borderId="10" xfId="42" applyFont="1" applyBorder="1" applyAlignment="1">
      <alignment/>
    </xf>
    <xf numFmtId="168" fontId="72" fillId="0" borderId="10" xfId="0" applyNumberFormat="1" applyFont="1" applyBorder="1" applyAlignment="1">
      <alignment/>
    </xf>
    <xf numFmtId="166" fontId="72" fillId="0" borderId="10" xfId="0" applyNumberFormat="1" applyFont="1" applyBorder="1" applyAlignment="1">
      <alignment/>
    </xf>
    <xf numFmtId="0" fontId="95" fillId="34" borderId="0" xfId="0" applyFont="1" applyFill="1" applyAlignment="1">
      <alignment/>
    </xf>
    <xf numFmtId="0" fontId="84" fillId="0" borderId="0" xfId="42" applyFont="1" applyBorder="1" applyAlignment="1">
      <alignment/>
    </xf>
    <xf numFmtId="0" fontId="96" fillId="0" borderId="0" xfId="0" applyFont="1" applyAlignment="1">
      <alignment horizontal="left"/>
    </xf>
    <xf numFmtId="0" fontId="85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87" fillId="0" borderId="0" xfId="0" applyFont="1" applyAlignment="1">
      <alignment horizontal="left"/>
    </xf>
    <xf numFmtId="0" fontId="88" fillId="0" borderId="0" xfId="0" applyFont="1" applyAlignment="1">
      <alignment/>
    </xf>
    <xf numFmtId="0" fontId="97" fillId="0" borderId="0" xfId="0" applyFont="1" applyAlignment="1">
      <alignment/>
    </xf>
    <xf numFmtId="0" fontId="0" fillId="0" borderId="0" xfId="0" applyFont="1" applyAlignment="1">
      <alignment vertical="center"/>
    </xf>
    <xf numFmtId="0" fontId="83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43" fillId="0" borderId="10" xfId="42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knit-maxi-dress-a-kiss-of-cashmere?ProductID=153593&amp;CatalogueType=OLS" TargetMode="External" /><Relationship Id="rId31" Type="http://schemas.openxmlformats.org/officeDocument/2006/relationships/hyperlink" Target="https://www.victoriassecret.com/clearance/clothing/foldover-multi-way-maxi-dress?ProductID=175676&amp;CatalogueType=OLS" TargetMode="External" /><Relationship Id="rId32" Type="http://schemas.openxmlformats.org/officeDocument/2006/relationships/hyperlink" Target="https://www.victoriassecret.com/sale/clothing/the-henley-essential-tees?ProductID=197111&amp;CatalogueType=OLS" TargetMode="External" /><Relationship Id="rId33" Type="http://schemas.openxmlformats.org/officeDocument/2006/relationships/hyperlink" Target="https://www.victoriassecret.com/sale/clothing/keyhole-bra-top?ProductID=168551&amp;CatalogueType=OLS" TargetMode="External" /><Relationship Id="rId34" Type="http://schemas.openxmlformats.org/officeDocument/2006/relationships/hyperlink" Target="https://www.victoriassecret.com/clearance/swim/cheeky-hipkini-bottom-beach-sexy?ProductID=205978&amp;CatalogueType=OLS" TargetMode="External" /><Relationship Id="rId35" Type="http://schemas.openxmlformats.org/officeDocument/2006/relationships/hyperlink" Target="https://www.victoriassecret.com/panties/cheekies-and-cheekinis/rose-lace-cheekster-panty-pink?ProductID=152113&amp;CatalogueType=OLS" TargetMode="External" /><Relationship Id="rId36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7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8" Type="http://schemas.openxmlformats.org/officeDocument/2006/relationships/hyperlink" Target="https://www.victoriassecret.com/panties/5-for-26-styles/no-show-thong-panty-pink?ProductID=196392&amp;CatalogueType=OLS" TargetMode="External" /><Relationship Id="rId39" Type="http://schemas.openxmlformats.org/officeDocument/2006/relationships/hyperlink" Target="https://www.victoriassecret.com/sale/dresses-sale/double-v-dress?ProductID=196515&amp;CatalogueType=OLS" TargetMode="External" /><Relationship Id="rId40" Type="http://schemas.openxmlformats.org/officeDocument/2006/relationships/hyperlink" Target="https://www.victoriassecret.com/swimwear/shop-by-size/paisley-push-up-halter-beach-sexy?ProductID=189717&amp;CatalogueType=OLS" TargetMode="External" /><Relationship Id="rId41" Type="http://schemas.openxmlformats.org/officeDocument/2006/relationships/hyperlink" Target="https://www.victoriassecret.com/swimwear/shop-by-size/paisley-push-up-halter-beach-sexy?ProductID=189717&amp;CatalogueType=OLS" TargetMode="External" /><Relationship Id="rId42" Type="http://schemas.openxmlformats.org/officeDocument/2006/relationships/hyperlink" Target="https://www.victoriassecret.com/clothing/all-tops-c/long-sleeve-v-neck-tee-vintage-tees?ProductID=168154&amp;CatalogueType=OLS" TargetMode="External" /><Relationship Id="rId43" Type="http://schemas.openxmlformats.org/officeDocument/2006/relationships/hyperlink" Target="https://www.victoriassecret.com/clothing/pants-denim/vs-mid-rise-barely-flare-jean?ProductID=201527&amp;CatalogueType=OLS" TargetMode="External" /><Relationship Id="rId44" Type="http://schemas.openxmlformats.org/officeDocument/2006/relationships/hyperlink" Target="https://www.victoriassecret.com/sale/clothing/ruched-minidress?ProductID=199487&amp;CatalogueType=OLS&amp;swatchImage=3SW" TargetMode="External" /><Relationship Id="rId45" Type="http://schemas.openxmlformats.org/officeDocument/2006/relationships/hyperlink" Target="https://www.victoriassecret.com/sale/panties-special/no-show-cheekster-panty-pink?ProductID=196383&amp;CatalogueType=OLS" TargetMode="External" /><Relationship Id="rId46" Type="http://schemas.openxmlformats.org/officeDocument/2006/relationships/hyperlink" Target="https://www.victoriassecret.com/sale/panties-special/lace-trim-thong-panty-pink?ProductID=169413&amp;CatalogueType=OLS" TargetMode="External" /><Relationship Id="rId47" Type="http://schemas.openxmlformats.org/officeDocument/2006/relationships/hyperlink" Target="https://www.victoriassecret.com/sale/panties-special/no-show-thong-panty-pink?ProductID=196392&amp;CatalogueType=OLS" TargetMode="External" /><Relationship Id="rId48" Type="http://schemas.openxmlformats.org/officeDocument/2006/relationships/hyperlink" Target="https://www.victoriassecret.com/sale/panties-special/rose-lace-cheekster-panty-pink?ProductID=195917&amp;CatalogueType=OLS" TargetMode="External" /><Relationship Id="rId49" Type="http://schemas.openxmlformats.org/officeDocument/2006/relationships/hyperlink" Target="https://www.victoriassecret.com/sale/panties-special/no-show-cheekster-panty-pink?ProductID=196383&amp;CatalogueType=OLS" TargetMode="External" /><Relationship Id="rId50" Type="http://schemas.openxmlformats.org/officeDocument/2006/relationships/hyperlink" Target="https://www.victoriassecret.com/sale/panties-special/leopard-lace-thong-panty-pink?ProductID=203347&amp;CatalogueType=OLS" TargetMode="External" /><Relationship Id="rId51" Type="http://schemas.openxmlformats.org/officeDocument/2006/relationships/hyperlink" Target="https://www.victoriassecret.com/sale/panties-special/leopard-lace-thong-panty-pink?ProductID=203347&amp;CatalogueType=OLS" TargetMode="External" /><Relationship Id="rId52" Type="http://schemas.openxmlformats.org/officeDocument/2006/relationships/hyperlink" Target="https://www.victoriassecret.com/sale/panties-special/no-show-cheekster-panty-pink?ProductID=196383&amp;CatalogueType=OLS" TargetMode="External" /><Relationship Id="rId53" Type="http://schemas.openxmlformats.org/officeDocument/2006/relationships/hyperlink" Target="https://www.victoriassecret.com/sale/panties-special/rose-lace-cheekster-panty-pink?ProductID=152113&amp;CatalogueType=OLS" TargetMode="External" /><Relationship Id="rId54" Type="http://schemas.openxmlformats.org/officeDocument/2006/relationships/hyperlink" Target="https://www.victoriassecret.com/clearance/clothing/ponte-racer-legging?ProductID=166396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swimwear/shop-by-size/ruffle-push-up-triangle-top-beach-sexy?ProductID=189743&amp;CatalogueType=OLS" TargetMode="External" /><Relationship Id="rId57" Type="http://schemas.openxmlformats.org/officeDocument/2006/relationships/hyperlink" Target="https://www.victoriassecret.com/clearance/clothing/oversized-swing-top?ProductID=151570&amp;CatalogueType=OLS" TargetMode="External" /><Relationship Id="rId58" Type="http://schemas.openxmlformats.org/officeDocument/2006/relationships/hyperlink" Target="https://www.victoriassecret.com/pink/sale-and-specials-clearance/fresh-freesia-body-lotion-pink?ProductID=195076&amp;CatalogueType=OLS" TargetMode="External" /><Relationship Id="rId59" Type="http://schemas.openxmlformats.org/officeDocument/2006/relationships/hyperlink" Target="https://www.victoriassecret.com/pink/sale-and-specials-clearance/ruched-cheeky-bikini-pink?ProductID=108877&amp;CatalogueType=OLS" TargetMode="External" /><Relationship Id="rId60" Type="http://schemas.openxmlformats.org/officeDocument/2006/relationships/hyperlink" Target="https://www.victoriassecret.com/clearance/pink/ruched-side-bikini-bottom-pink?ProductID=203172&amp;CatalogueType=OLS" TargetMode="External" /><Relationship Id="rId61" Type="http://schemas.openxmlformats.org/officeDocument/2006/relationships/hyperlink" Target="https://www.victoriassecret.com/clearance/clothing/long-sleeve-v-neck-tee?ProductID=194439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3" Type="http://schemas.openxmlformats.org/officeDocument/2006/relationships/hyperlink" Target="https://www.victoriassecret.com/sale/bras/push-up-bra-cotton-lingerie?ProductID=203106&amp;CatalogueType=OLS" TargetMode="External" /><Relationship Id="rId124" Type="http://schemas.openxmlformats.org/officeDocument/2006/relationships/hyperlink" Target="https://www.victoriassecret.com/panties/3-for-33-styles/hiphugger-panty-body-by-victoria?ProductID=208601&amp;CatalogueType=OLS" TargetMode="External" /><Relationship Id="rId125" Type="http://schemas.openxmlformats.org/officeDocument/2006/relationships/hyperlink" Target="https://www.victoriassecret.com/sale/bras-special/multi-way-bra-cotton-lingerie?ProductID=203117&amp;CatalogueType=OLS" TargetMode="External" /><Relationship Id="rId126" Type="http://schemas.openxmlformats.org/officeDocument/2006/relationships/hyperlink" Target="https://www.victoriassecret.com/beauty/all-makeup/sparkle-gloss-lip-shine-beauty-rush?ProductID=165133&amp;CatalogueType=OLS" TargetMode="External" /><Relationship Id="rId127" Type="http://schemas.openxmlformats.org/officeDocument/2006/relationships/hyperlink" Target="https://www.victoriassecret.com/pink/sale-and-specials-clearance/lace-back-bikini-panty-pink?ProductID=185404&amp;CatalogueType=OLS" TargetMode="External" /><Relationship Id="rId128" Type="http://schemas.openxmlformats.org/officeDocument/2006/relationships/hyperlink" Target="https://www.victoriassecret.com/beauty/all-makeup/shiny-kiss-flavored-gloss-beauty-rush?ProductID=195787&amp;CatalogueType=OLS" TargetMode="External" /><Relationship Id="rId129" Type="http://schemas.openxmlformats.org/officeDocument/2006/relationships/hyperlink" Target="https://www.victoriassecret.com/panties/3-for-33-styles/cheekini-panty-body-by-victoria?ProductID=198794&amp;CatalogueType=OLS" TargetMode="External" /><Relationship Id="rId130" Type="http://schemas.openxmlformats.org/officeDocument/2006/relationships/hyperlink" Target="https://www.victoriassecret.com/bras/push-up/push-up-bra-body-by-victoria?ProductID=208551&amp;CatalogueType=OLS" TargetMode="External" /><Relationship Id="rId131" Type="http://schemas.openxmlformats.org/officeDocument/2006/relationships/hyperlink" Target="https://www.victoriassecret.com/clothing/all-tops/long-sleeve-crewneck-essential-tees?ProductID=197113&amp;CatalogueType=OLS" TargetMode="External" /><Relationship Id="rId132" Type="http://schemas.openxmlformats.org/officeDocument/2006/relationships/hyperlink" Target="https://www.victoriassecret.com/bras/2-for-42-victorias-secret-pink/allover-lace-thong-panty-pink?ProductID=203181&amp;CatalogueType=OLS" TargetMode="External" /><Relationship Id="rId133" Type="http://schemas.openxmlformats.org/officeDocument/2006/relationships/hyperlink" Target="https://www.victoriassecret.com/bras/push-up/thong-panty-body-by-victoria?ProductID=202497&amp;CatalogueType=OLS" TargetMode="External" /><Relationship Id="rId134" Type="http://schemas.openxmlformats.org/officeDocument/2006/relationships/hyperlink" Target="https://www.victoriassecret.com/beauty/all-makeup/color-shine-gloss-beauty-rush?ProductID=199353&amp;CatalogueType=OLS" TargetMode="External" /><Relationship Id="rId135" Type="http://schemas.openxmlformats.org/officeDocument/2006/relationships/hyperlink" Target="https://www.victoriassecret.com/beauty/all-makeup/color-shine-gloss-beauty-rush?ProductID=199353&amp;CatalogueType=OLS" TargetMode="External" /><Relationship Id="rId136" Type="http://schemas.openxmlformats.org/officeDocument/2006/relationships/hyperlink" Target="https://www.victoriassecret.com/panties/5-for-26-styles/hiphugger-panty-cotton-lingerie?ProductID=209911&amp;CatalogueType=OLS" TargetMode="External" /><Relationship Id="rId137" Type="http://schemas.openxmlformats.org/officeDocument/2006/relationships/hyperlink" Target="https://www.victoriassecret.com/panties/5-for-26-styles/bikini-panty-cotton-lingerie?ProductID=212020&amp;CatalogueType=OLS" TargetMode="External" /><Relationship Id="rId138" Type="http://schemas.openxmlformats.org/officeDocument/2006/relationships/hyperlink" Target="https://www.victoriassecret.com/clothing/dresses-c/zip-front-shirtdress-a-kiss-of-cashmere?ProductID=199468&amp;CatalogueType=OLS" TargetMode="External" /><Relationship Id="rId139" Type="http://schemas.openxmlformats.org/officeDocument/2006/relationships/hyperlink" Target="https://www.victoriassecret.com/panties/5-for-26-styles/low-rise-bikini-panty-cotton-lingerie?ProductID=210316&amp;CatalogueType=OLS" TargetMode="External" /><Relationship Id="rId140" Type="http://schemas.openxmlformats.org/officeDocument/2006/relationships/hyperlink" Target="https://www.victoriassecret.com/clearance/clothing/the-christie-flare-pant-in-seasonless-stretch?ProductID=167066&amp;CatalogueType=OLS" TargetMode="External" /><Relationship Id="rId141" Type="http://schemas.openxmlformats.org/officeDocument/2006/relationships/hyperlink" Target="https://www.victoriassecret.com/clothing/sweaters/lace-trim-pullover?ProductID=199430&amp;CatalogueType=OLS" TargetMode="External" /><Relationship Id="rId142" Type="http://schemas.openxmlformats.org/officeDocument/2006/relationships/hyperlink" Target="https://www.victoriassecret.com/sale/clothing/keyhole-bra-top?ProductID=168551&amp;CatalogueType=OLS" TargetMode="External" /><Relationship Id="rId143" Type="http://schemas.openxmlformats.org/officeDocument/2006/relationships/hyperlink" Target="https://www.victoriassecret.com/sale/clothing/lace-trim-plunge-dress-?ProductID=193036&amp;CatalogueType=OLS" TargetMode="External" /><Relationship Id="rId144" Type="http://schemas.openxmlformats.org/officeDocument/2006/relationships/hyperlink" Target="https://www.victoriassecret.com/clearance/clothing/knife-pleat-maxi-dress-?ProductID=193821&amp;CatalogueType=OLS" TargetMode="External" /><Relationship Id="rId145" Type="http://schemas.openxmlformats.org/officeDocument/2006/relationships/hyperlink" Target="https://www.victoriassecret.com/sale/clothing/ruched-minidress?ProductID=199487&amp;CatalogueType=OLS" TargetMode="External" /><Relationship Id="rId146" Type="http://schemas.openxmlformats.org/officeDocument/2006/relationships/hyperlink" Target="https://www.victoriassecret.com/pink/bras-push-up/perfect-lace-push-up-bra-pink?ProductID=208669&amp;CatalogueType=OLS" TargetMode="External" /><Relationship Id="rId147" Type="http://schemas.openxmlformats.org/officeDocument/2006/relationships/hyperlink" Target="https://www.victoriassecret.com/clearance/panties/cheekster-panty-pink?ProductID=185420&amp;CatalogueType=OLS" TargetMode="External" /><Relationship Id="rId148" Type="http://schemas.openxmlformats.org/officeDocument/2006/relationships/hyperlink" Target="https://www.victoriassecret.com/clearance/clothing/knit-maxi-dress-a-kiss-of-cashmere?ProductID=153593&amp;CatalogueType=OLS" TargetMode="External" /><Relationship Id="rId149" Type="http://schemas.openxmlformats.org/officeDocument/2006/relationships/hyperlink" Target="https://www.victoriassecret.com/clearance/clothing/foldover-multi-way-maxi-dress?ProductID=175676&amp;CatalogueType=OLS" TargetMode="External" /><Relationship Id="rId150" Type="http://schemas.openxmlformats.org/officeDocument/2006/relationships/hyperlink" Target="https://www.victoriassecret.com/sale/clothing/the-henley-essential-tees?ProductID=197111&amp;CatalogueType=OLS" TargetMode="External" /><Relationship Id="rId151" Type="http://schemas.openxmlformats.org/officeDocument/2006/relationships/hyperlink" Target="https://www.victoriassecret.com/sale/clothing/the-supermodel-sweatshirt-dress?ProductID=199729&amp;CatalogueType=OLS" TargetMode="External" /><Relationship Id="rId152" Type="http://schemas.openxmlformats.org/officeDocument/2006/relationships/hyperlink" Target="https://www.victoriassecret.com/pink/panties/rose-lace-cheekster-panty-pink?ProductID=195916&amp;CatalogueType=OLS" TargetMode="External" /><Relationship Id="rId153" Type="http://schemas.openxmlformats.org/officeDocument/2006/relationships/hyperlink" Target="https://www.victoriassecret.com/pink/panties/rose-lace-cheekster-panty-pink?ProductID=195916&amp;CatalogueType=OLS" TargetMode="External" /><Relationship Id="rId154" Type="http://schemas.openxmlformats.org/officeDocument/2006/relationships/hyperlink" Target="https://www.victoriassecret.com/pink/panties/rose-lace-cheekster-panty-pink?ProductID=195916&amp;CatalogueType=OLS" TargetMode="External" /><Relationship Id="rId155" Type="http://schemas.openxmlformats.org/officeDocument/2006/relationships/hyperlink" Target="https://www.victoriassecret.com/pink/panties/rose-lace-cheekster-panty-pink?ProductID=195916&amp;CatalogueType=OLS" TargetMode="External" /><Relationship Id="rId156" Type="http://schemas.openxmlformats.org/officeDocument/2006/relationships/hyperlink" Target="https://www.victoriassecret.com/pink/panties/rose-lace-cheekster-panty-pink?ProductID=195916&amp;CatalogueType=OLS" TargetMode="External" /><Relationship Id="rId157" Type="http://schemas.openxmlformats.org/officeDocument/2006/relationships/hyperlink" Target="https://www.victoriassecret.com/clearance/swim/triangle-top-beach-sexy?ProductID=169015&amp;CatalogueType=OLS" TargetMode="External" /><Relationship Id="rId158" Type="http://schemas.openxmlformats.org/officeDocument/2006/relationships/hyperlink" Target="https://www.victoriassecret.com/clearance/swim/embellished-bottom-forever-sexy?ProductID=169602&amp;CatalogueType=OLS" TargetMode="External" /><Relationship Id="rId159" Type="http://schemas.openxmlformats.org/officeDocument/2006/relationships/hyperlink" Target="https://www.victoriassecret.com/clearance/swim/convertible-halter-forever-sexy?ProductID=181774&amp;CatalogueType=OLS" TargetMode="External" /><Relationship Id="rId160" Type="http://schemas.openxmlformats.org/officeDocument/2006/relationships/hyperlink" Target="https://www.victoriassecret.com/clothing/all-tops-c/the-supermodel-sweatshirt?ProductID=202096&amp;CatalogueType=OLS" TargetMode="External" /><Relationship Id="rId161" Type="http://schemas.openxmlformats.org/officeDocument/2006/relationships/hyperlink" Target="https://www.victoriassecret.com/clothing/tops-and-tees-sale/boho-keyhole-blouse?ProductID=179862&amp;CatalogueType=OLS" TargetMode="External" /><Relationship Id="rId162" Type="http://schemas.openxmlformats.org/officeDocument/2006/relationships/hyperlink" Target="https://www.victoriassecret.com/catalogue/perfect-coverage-bra-body-by-victoria?ProductID=191106&amp;CatalogueType=OLS&amp;cqo=true&amp;cqoCat=FZ" TargetMode="External" /><Relationship Id="rId163" Type="http://schemas.openxmlformats.org/officeDocument/2006/relationships/hyperlink" Target="https://www.victoriassecret.com/catalogue/demi-bra-body-by-victoria?ProductID=191096&amp;CatalogueType=OLS&amp;cqo=true&amp;cqoCat=FZ" TargetMode="External" /><Relationship Id="rId164" Type="http://schemas.openxmlformats.org/officeDocument/2006/relationships/hyperlink" Target="https://www.victoriassecret.com/catalogue/the-pillowtalk-tank-pajama?ProductID=191018&amp;CatalogueType=OLS&amp;cqo=true&amp;cqoCat=FZ" TargetMode="External" /><Relationship Id="rId165" Type="http://schemas.openxmlformats.org/officeDocument/2006/relationships/hyperlink" Target="https://www.victoriassecret.com/catalogue/cap-sleeve-henley-tee-essential-tees?ProductID=185950&amp;CatalogueType=OLS&amp;cqo=true&amp;cqoCat=FW" TargetMode="External" /><Relationship Id="rId166" Type="http://schemas.openxmlformats.org/officeDocument/2006/relationships/hyperlink" Target="https://www.victoriassecret.com/clearance/swim/flower-accent-triangle-top-beach-sexy?ProductID=160076&amp;CatalogueType=OLS" TargetMode="External" /><Relationship Id="rId167" Type="http://schemas.openxmlformats.org/officeDocument/2006/relationships/hyperlink" Target="https://www.victoriassecret.com/clearance/swim/flower-accent-triangle-top-beach-sexy?ProductID=160076&amp;CatalogueType=OLS" TargetMode="External" /><Relationship Id="rId168" Type="http://schemas.openxmlformats.org/officeDocument/2006/relationships/hyperlink" Target="https://www.victoriassecret.com/clearance/swim/mesh-inset-bandeau-very-sexy?ProductID=178260&amp;CatalogueType=OLS" TargetMode="External" /><Relationship Id="rId169" Type="http://schemas.openxmlformats.org/officeDocument/2006/relationships/hyperlink" Target="https://www.victoriassecret.com/clearance/swim/mesh-low-rise-bottom-very-sexy?ProductID=192803&amp;CatalogueType=OLS" TargetMode="External" /><Relationship Id="rId170" Type="http://schemas.openxmlformats.org/officeDocument/2006/relationships/hyperlink" Target="https://www.victoriassecret.com/clearance/swim/cheeky-bottom-beach-sexy?ProductID=183624&amp;CatalogueType=OLS" TargetMode="External" /><Relationship Id="rId171" Type="http://schemas.openxmlformats.org/officeDocument/2006/relationships/hyperlink" Target="https://www.victoriassecret.com/clearance/swim/the-getaway-string-bottom-beach-sexy?ProductID=207557&amp;CatalogueType=OLS" TargetMode="External" /><Relationship Id="rId172" Type="http://schemas.openxmlformats.org/officeDocument/2006/relationships/hyperlink" Target="https://www.victoriassecret.com/clearance/clothing/ruffle-hem-bra-top?ProductID=199156&amp;CatalogueType=OLS" TargetMode="External" /><Relationship Id="rId173" Type="http://schemas.openxmlformats.org/officeDocument/2006/relationships/hyperlink" Target="https://www.victoriassecret.com/swimwear/bikinis/fringe-triangle-top-very-sexy?ProductID=210022&amp;CatalogueType=OLS" TargetMode="External" /><Relationship Id="rId174" Type="http://schemas.openxmlformats.org/officeDocument/2006/relationships/hyperlink" Target="https://www.victoriassecret.com/clothing/sweaters/popcorn-stitch-crewneck-pullover-sweater?ProductID=211495&amp;CatalogueType=OLS" TargetMode="External" /><Relationship Id="rId175" Type="http://schemas.openxmlformats.org/officeDocument/2006/relationships/hyperlink" Target="https://www.victoriassecret.com/clearance/swim/ruched-bandeau-top-pink?ProductID=188458&amp;CatalogueType=OLS" TargetMode="External" /><Relationship Id="rId176" Type="http://schemas.openxmlformats.org/officeDocument/2006/relationships/hyperlink" Target="https://www.victoriassecret.com/clearance/swim/ruched-cheeky-bikini-bottom-pink?ProductID=188470&amp;CatalogueType=OLS" TargetMode="External" /><Relationship Id="rId177" Type="http://schemas.openxmlformats.org/officeDocument/2006/relationships/hyperlink" Target="https://www.victoriassecret.com/catalogue/the-supermodel-sweatshirt?ProductID=185860&amp;CatalogueType=OLS&amp;cqo=true&amp;cqoCat=FW" TargetMode="External" /><Relationship Id="rId178" Type="http://schemas.openxmlformats.org/officeDocument/2006/relationships/hyperlink" Target="https://www.victoriassecret.com/clothing/all-sale-and-specials/vs-siren-high-rise-skinny-jean?ProductID=210332&amp;CatalogueType=OLS" TargetMode="External" /><Relationship Id="rId179" Type="http://schemas.openxmlformats.org/officeDocument/2006/relationships/hyperlink" Target="https://www.victoriassecret.com/clearance/clothing/embroidered-bell-sleeve-dress?ProductID=181050&amp;CatalogueType=OLS" TargetMode="External" /><Relationship Id="rId180" Type="http://schemas.openxmlformats.org/officeDocument/2006/relationships/hyperlink" Target="https://www.victoriassecret.com/clearance/clothing/the-multi-way-dress-a-kiss-of-cashmere?ProductID=143819&amp;CatalogueType=OLS," TargetMode="External" /><Relationship Id="rId181" Type="http://schemas.openxmlformats.org/officeDocument/2006/relationships/hyperlink" Target="https://www.victoriassecret.com/clearance/clothing/cotton-crochet-trim-tank?ProductID=112863&amp;CatalogueType=OLS," TargetMode="External" /><Relationship Id="rId182" Type="http://schemas.openxmlformats.org/officeDocument/2006/relationships/hyperlink" Target="https://www.victoriassecret.com/clearance/clothing/track-short?ProductID=179947&amp;CatalogueType=OLS," TargetMode="External" /><Relationship Id="rId183" Type="http://schemas.openxmlformats.org/officeDocument/2006/relationships/hyperlink" Target="https://www.victoriassecret.com/clearance/clothing/knit-turtleneck-dress?ProductID=65055&amp;CatalogueType=OLS" TargetMode="External" /><Relationship Id="rId184" Type="http://schemas.openxmlformats.org/officeDocument/2006/relationships/hyperlink" Target="https://www.victoriassecret.com/clearance/clothing/mixed-media-tee-dress?ProductID=184895&amp;CatalogueType=OLS" TargetMode="External" /><Relationship Id="rId185" Type="http://schemas.openxmlformats.org/officeDocument/2006/relationships/hyperlink" Target="https://www.victoriassecret.com/clearance/clothing/mixed-media-tee-dress?ProductID=184895&amp;CatalogueType=OLS" TargetMode="External" /><Relationship Id="rId186" Type="http://schemas.openxmlformats.org/officeDocument/2006/relationships/hyperlink" Target="https://www.victoriassecret.com/sale/panties-special/seamless-bikini-panty-pink?ProductID=207758&amp;CatalogueType=OLS" TargetMode="External" /><Relationship Id="rId187" Type="http://schemas.openxmlformats.org/officeDocument/2006/relationships/hyperlink" Target="https://www.victoriassecret.com/clearance/clothing/ponte-racer-legging?ProductID=166396&amp;CatalogueType=OLS" TargetMode="External" /><Relationship Id="rId188" Type="http://schemas.openxmlformats.org/officeDocument/2006/relationships/hyperlink" Target="https://www.victoriassecret.com/clearance/clothing/drapey-tank?ProductID=151096&amp;CatalogueType=OLS" TargetMode="External" /><Relationship Id="rId189" Type="http://schemas.openxmlformats.org/officeDocument/2006/relationships/hyperlink" Target="https://www.victoriassecret.com/clothing/dresses-c/ruched-minidress?ProductID=199487&amp;CatalogueType=OLS" TargetMode="External" /><Relationship Id="rId190" Type="http://schemas.openxmlformats.org/officeDocument/2006/relationships/hyperlink" Target="https://www.victoriassecret.com/clearance/clothing/ponte-racer-legging?ProductID=166396&amp;CatalogueType=OLS" TargetMode="External" /><Relationship Id="rId191" Type="http://schemas.openxmlformats.org/officeDocument/2006/relationships/hyperlink" Target="https://www.victoriassecret.com/clothing/dresses-sale/henley-minidress-easy-mixers?ProductID=199406&amp;CatalogueType=OLS" TargetMode="External" /><Relationship Id="rId192" Type="http://schemas.openxmlformats.org/officeDocument/2006/relationships/hyperlink" Target="https://www.victoriassecret.com/pink/bras-top-rated/perfect-lace-push-up-bra-pink?ProductID=193603&amp;CatalogueType=OLS" TargetMode="External" /><Relationship Id="rId193" Type="http://schemas.openxmlformats.org/officeDocument/2006/relationships/hyperlink" Target="https://www.victoriassecret.com/pink/panties/leopard-lace-cheekster-panty-pink?ProductID=203019&amp;CatalogueType=OLS" TargetMode="External" /><Relationship Id="rId194" Type="http://schemas.openxmlformats.org/officeDocument/2006/relationships/hyperlink" Target="https://www.victoriassecret.com/panties/5-for-26-styles/low-rise-bikini-panty-cotton-lingerie?ProductID=210316&amp;CatalogueType=OLS" TargetMode="External" /><Relationship Id="rId195" Type="http://schemas.openxmlformats.org/officeDocument/2006/relationships/hyperlink" Target="https://www.victoriassecret.com/panties/5-for-26-styles/low-rise-bikini-panty-cotton-lingerie?ProductID=210316&amp;CatalogueType=OLS" TargetMode="External" /><Relationship Id="rId196" Type="http://schemas.openxmlformats.org/officeDocument/2006/relationships/hyperlink" Target="https://www.victoriassecret.com/clearance/swim/looped-hipkini-bottom-beach-sexy?ProductID=180208&amp;CatalogueType=OLS" TargetMode="External" /><Relationship Id="rId197" Type="http://schemas.openxmlformats.org/officeDocument/2006/relationships/hyperlink" Target="https://www.victoriassecret.com/sale/clothing/the-vs-denim-shirt?ProductID=179860&amp;CatalogueType=OLS." TargetMode="External" /><Relationship Id="rId198" Type="http://schemas.openxmlformats.org/officeDocument/2006/relationships/hyperlink" Target="https://www.victoriassecret.com/clearance/swim/banded-low-rise-bottom-beach-sexy?ProductID=180289&amp;CatalogueType=OLS" TargetMode="External" /><Relationship Id="rId199" Type="http://schemas.openxmlformats.org/officeDocument/2006/relationships/hyperlink" Target="https://www.victoriassecret.com/clothing/dresses-c/knit-turtleneck-dress?ProductID=65055&amp;CatalogueType=OLS" TargetMode="External" /><Relationship Id="rId200" Type="http://schemas.openxmlformats.org/officeDocument/2006/relationships/hyperlink" Target="https://www.victoriassecret.com/clothing/dresses-c/knit-turtleneck-dress?ProductID=65055&amp;CatalogueType=OLS" TargetMode="External" /><Relationship Id="rId201" Type="http://schemas.openxmlformats.org/officeDocument/2006/relationships/hyperlink" Target="https://www.victoriassecret.com/clothing/dresses-c/knit-turtleneck-dress?ProductID=65055&amp;CatalogueType=OLS" TargetMode="External" /><Relationship Id="rId202" Type="http://schemas.openxmlformats.org/officeDocument/2006/relationships/hyperlink" Target="https://www.victoriassecret.com/swimwear/bikinis/fringe-triangle-top-very-sexy?ProductID=210022&amp;CatalogueType=OLS" TargetMode="External" /><Relationship Id="rId203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204" Type="http://schemas.openxmlformats.org/officeDocument/2006/relationships/hyperlink" Target="https://www.victoriassecret.com/clearance/swim/bandeau-beach-sexy?ProductID=185185&amp;CatalogueType=OLS" TargetMode="External" /><Relationship Id="rId205" Type="http://schemas.openxmlformats.org/officeDocument/2006/relationships/hyperlink" Target="https://www.victoriassecret.com/pink/all-bras/wear-everywhere-push-up-bra-pink?ProductID=211943&amp;CatalogueType=OLS" TargetMode="External" /><Relationship Id="rId206" Type="http://schemas.openxmlformats.org/officeDocument/2006/relationships/hyperlink" Target="https://www.victoriassecret.com/pink/campus-basics-shop/lace-trim-hipster-panty-pink?ProductID=212616&amp;CatalogueType=OLS" TargetMode="External" /><Relationship Id="rId207" Type="http://schemas.openxmlformats.org/officeDocument/2006/relationships/hyperlink" Target="https://www.victoriassecret.com/pink/all-bras/wear-everywhere-push-up-bra-pink?ProductID=211943&amp;CatalogueType=OLS" TargetMode="External" /><Relationship Id="rId208" Type="http://schemas.openxmlformats.org/officeDocument/2006/relationships/hyperlink" Target="https://www.victoriassecret.com/clearance/clothing/two-button-jacket?ProductID=199315&amp;CatalogueType=OLS" TargetMode="External" /><Relationship Id="rId209" Type="http://schemas.openxmlformats.org/officeDocument/2006/relationships/hyperlink" Target="https://www.victoriassecret.com/clearance/swim/the-getaway-halter-beach-sexy?ProductID=205981&amp;CatalogueType=OLS" TargetMode="External" /><Relationship Id="rId210" Type="http://schemas.openxmlformats.org/officeDocument/2006/relationships/hyperlink" Target="https://www.victoriassecret.com/clearance/swim/the-getaway-string-bottom-beach-sexy?ProductID=207557&amp;CatalogueType=OLS" TargetMode="External" /><Relationship Id="rId211" Type="http://schemas.openxmlformats.org/officeDocument/2006/relationships/hyperlink" Target="https://www.victoriassecret.com/beauty/vs-fantasies-bodycare-specials/aqua-kiss-hydrating-body-lotion-vs-fantasies?ProductID=154872&amp;CatalogueType=OLS" TargetMode="External" /><Relationship Id="rId212" Type="http://schemas.openxmlformats.org/officeDocument/2006/relationships/hyperlink" Target="https://www.victoriassecret.com/beauty/makeup-specials/give-me-sugar-flavored-shine-beauty-rush?ProductID=209322&amp;CatalogueType=OLS" TargetMode="External" /><Relationship Id="rId213" Type="http://schemas.openxmlformats.org/officeDocument/2006/relationships/hyperlink" Target="https://www.victoriassecret.com/panties/5-for-26-styles/no-show-thong-panty-pink?ProductID=212446&amp;CatalogueType=OLS" TargetMode="External" /><Relationship Id="rId214" Type="http://schemas.openxmlformats.org/officeDocument/2006/relationships/hyperlink" Target="https://www.victoriassecret.com/panties/5-for-26-styles/lace-waist-cheeky-panty-cotton-lingerie?ProductID=212032&amp;CatalogueType=OLS" TargetMode="External" /><Relationship Id="rId215" Type="http://schemas.openxmlformats.org/officeDocument/2006/relationships/hyperlink" Target="https://www.victoriassecret.com/panties/5-for-26-styles/curved-hem-hipster-panty-pink?ProductID=212406&amp;CatalogueType=OLS" TargetMode="External" /><Relationship Id="rId216" Type="http://schemas.openxmlformats.org/officeDocument/2006/relationships/hyperlink" Target="https://www.victoriassecret.com/pink/all-bras/wear-everywhere-push-up-bra-pink?ProductID=211490&amp;CatalogueType=OLS" TargetMode="External" /><Relationship Id="rId217" Type="http://schemas.openxmlformats.org/officeDocument/2006/relationships/hyperlink" Target="https://www.victoriassecret.com/clearance/swim/convertible-halter-one-piece-forever-sexy?ProductID=180075&amp;CatalogueType=OLS" TargetMode="External" /><Relationship Id="rId218" Type="http://schemas.openxmlformats.org/officeDocument/2006/relationships/hyperlink" Target="https://www.victoriassecret.com/catalogue/push-up-lounge-bra-pink?ProductID=188464&amp;CatalogueType=OLS&amp;cqo=true&amp;cqoCat=FW" TargetMode="External" /><Relationship Id="rId219" Type="http://schemas.openxmlformats.org/officeDocument/2006/relationships/hyperlink" Target="https://www.victoriassecret.com/clearance/clothing/vs-siren-mid-rise-skinny-jean?ProductID=150191&amp;CatalogueType=OLS," TargetMode="External" /><Relationship Id="rId220" Type="http://schemas.openxmlformats.org/officeDocument/2006/relationships/hyperlink" Target="https://www.victoriassecret.com/beauty/vs-fantasies-bodycare-specials/secret-charm-deep-softening-body-butter-vs-fantasies?ProductID=154934&amp;CatalogueType=OLS" TargetMode="External" /><Relationship Id="rId221" Type="http://schemas.openxmlformats.org/officeDocument/2006/relationships/hyperlink" Target="https://www.victoriassecret.com/beauty/vs-fantasies-bodycare-specials/aqua-kiss-deep-softening-body-butter-vs-fantasies?ProductID=154946&amp;CatalogueType=OLS" TargetMode="External" /><Relationship Id="rId222" Type="http://schemas.openxmlformats.org/officeDocument/2006/relationships/hyperlink" Target="https://www.victoriassecret.com/clothing/dresses-sale/strapless-midi-dress-essential-tees?ProductID=199868&amp;CatalogueType=OLS" TargetMode="External" /><Relationship Id="rId223" Type="http://schemas.openxmlformats.org/officeDocument/2006/relationships/hyperlink" Target="https://www.victoriassecret.com/sleepwear/pajamas/dreamer-flannel-pajama?ProductID=202920&amp;CatalogueType=OLS" TargetMode="External" /><Relationship Id="rId224" Type="http://schemas.openxmlformats.org/officeDocument/2006/relationships/hyperlink" Target="https://www.victoriassecret.com/clearance/clothing/vs-siren-mid-rise-skinny-jean?ProductID=193049&amp;CatalogueType=OLS" TargetMode="External" /><Relationship Id="rId225" Type="http://schemas.openxmlformats.org/officeDocument/2006/relationships/hyperlink" Target="https://www.victoriassecret.com/panties/5-for-26-styles/lace-cheekster-panty-pink?ProductID=195899&amp;CatalogueType=OLS" TargetMode="External" /><Relationship Id="rId226" Type="http://schemas.openxmlformats.org/officeDocument/2006/relationships/hyperlink" Target="https://www.victoriassecret.com/panties/5-for-26-styles/rose-lace-cheekster-panty-pink?ProductID=152113&amp;CatalogueType=OLS" TargetMode="External" /><Relationship Id="rId227" Type="http://schemas.openxmlformats.org/officeDocument/2006/relationships/hyperlink" Target="https://www.victoriassecret.com/panties/5-for-26-styles/allover-lace-thong-panty-pink?ProductID=197069&amp;CatalogueType=OLS" TargetMode="External" /><Relationship Id="rId228" Type="http://schemas.openxmlformats.org/officeDocument/2006/relationships/hyperlink" Target="https://www.victoriassecret.com/panties/5-for-26-styles/cheekster-panty-pink?ProductID=212310&amp;CatalogueType=OLS" TargetMode="External" /><Relationship Id="rId229" Type="http://schemas.openxmlformats.org/officeDocument/2006/relationships/hyperlink" Target="https://www.victoriassecret.com/panties/5-for-26-styles/lace-waist-cheeky-panty-cotton-lingerie?ProductID=212032&amp;CatalogueType=OLS" TargetMode="External" /><Relationship Id="rId230" Type="http://schemas.openxmlformats.org/officeDocument/2006/relationships/hyperlink" Target="https://www.victoriassecret.com/panties/5-for-26-styles/lace-waist-cheeky-panty-cotton-lingerie?ProductID=212032&amp;CatalogueType=OLS" TargetMode="External" /><Relationship Id="rId231" Type="http://schemas.openxmlformats.org/officeDocument/2006/relationships/hyperlink" Target="https://www.victoriassecret.com/panties/5-for-26-styles/lace-waist-cheeky-panty-cotton-lingerie?ProductID=212032&amp;CatalogueType=OLS" TargetMode="External" /><Relationship Id="rId232" Type="http://schemas.openxmlformats.org/officeDocument/2006/relationships/hyperlink" Target="https://www.victoriassecret.com/clothing/dresses-sale/strapless-midi-dress-essential-tees?ProductID=199868&amp;CatalogueType=OLS" TargetMode="External" /><Relationship Id="rId233" Type="http://schemas.openxmlformats.org/officeDocument/2006/relationships/hyperlink" Target="https://www.victoriassecret.com/panties/5-for-26-styles/low-rise-bikini-panty-cotton-lingerie?ProductID=210316&amp;CatalogueType=OLS" TargetMode="External" /><Relationship Id="rId234" Type="http://schemas.openxmlformats.org/officeDocument/2006/relationships/hyperlink" Target="https://www.victoriassecret.com/beauty/vs-fantasies-bodycare-specials/amber-romance-deep-softening-body-butter-vs-fantasies?ProductID=154943&amp;CatalogueType=OLS" TargetMode="External" /><Relationship Id="rId235" Type="http://schemas.openxmlformats.org/officeDocument/2006/relationships/hyperlink" Target="https://www.victoriassecret.com/beauty/vs-fantasies-bodycare-specials/such-a-flirt-deep-softening-body-butter-vs-fantasies?ProductID=154941&amp;CatalogueType=OLS" TargetMode="External" /><Relationship Id="rId236" Type="http://schemas.openxmlformats.org/officeDocument/2006/relationships/hyperlink" Target="https://www.victoriassecret.com/beauty/makeup-specials/sparkle-gloss-lip-shine-beauty-rush?ProductID=182621&amp;CatalogueType=OLS" TargetMode="External" /><Relationship Id="rId237" Type="http://schemas.openxmlformats.org/officeDocument/2006/relationships/hyperlink" Target="https://www.victoriassecret.com/beauty/makeup-specials/sparkle-gloss-lip-shine-beauty-rush?ProductID=182621&amp;CatalogueType=OLS" TargetMode="External" /><Relationship Id="rId238" Type="http://schemas.openxmlformats.org/officeDocument/2006/relationships/hyperlink" Target="https://www.victoriassecret.com/beauty/makeup-specials/give-me-sugar-flavored-shine-beauty-rush?ProductID=209322&amp;CatalogueType=OLS" TargetMode="External" /><Relationship Id="rId239" Type="http://schemas.openxmlformats.org/officeDocument/2006/relationships/hyperlink" Target="https://www.victoriassecret.com/sale/beauty/flavored-lip-scrub-beauty-rush?ProductID=199349&amp;CatalogueType=OLS" TargetMode="External" /><Relationship Id="rId240" Type="http://schemas.openxmlformats.org/officeDocument/2006/relationships/hyperlink" Target="https://www.victoriassecret.com/panties/5-for-26-styles/floral-lace-trim-thong-panty-pink?ProductID=195912&amp;CatalogueType=OLS" TargetMode="External" /><Relationship Id="rId241" Type="http://schemas.openxmlformats.org/officeDocument/2006/relationships/hyperlink" Target="https://www.victoriassecret.com/panties/5-for-26-styles/allover-tropical-floral-lace-thong-pink?ProductID=180302&amp;CatalogueType=OLS" TargetMode="External" /><Relationship Id="rId242" Type="http://schemas.openxmlformats.org/officeDocument/2006/relationships/hyperlink" Target="https://www.victoriassecret.com/panties/5-for-26-styles/leopard-lace-mini-cheekster-panty-pink?ProductID=212514&amp;CatalogueType=OLS" TargetMode="External" /><Relationship Id="rId243" Type="http://schemas.openxmlformats.org/officeDocument/2006/relationships/hyperlink" Target="https://www.victoriassecret.com/panties/5-for-26-styles/cheekster-panty-pink?ProductID=212310&amp;CatalogueType=OLS" TargetMode="External" /><Relationship Id="rId244" Type="http://schemas.openxmlformats.org/officeDocument/2006/relationships/hyperlink" Target="https://www.victoriassecret.com/panties/5-for-26-styles/cheekster-panty-pink?ProductID=212310&amp;CatalogueType=OLS" TargetMode="External" /><Relationship Id="rId245" Type="http://schemas.openxmlformats.org/officeDocument/2006/relationships/hyperlink" Target="https://www.victoriassecret.com/panties/5-for-26-styles/cheekster-panty-pink?ProductID=212310&amp;CatalogueType=OLS" TargetMode="External" /><Relationship Id="rId246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47" Type="http://schemas.openxmlformats.org/officeDocument/2006/relationships/hyperlink" Target="https://www.victoriassecret.com/panties/5-for-26-styles/hiphugger-panty-cotton-lingerie?ProductID=212007&amp;CatalogueType=OLS" TargetMode="External" /><Relationship Id="rId248" Type="http://schemas.openxmlformats.org/officeDocument/2006/relationships/hyperlink" Target="https://www.victoriassecret.com/panties/5-for-26-styles/bikini-panty-allover-lace-from-cotton-lingerie?ProductID=212018&amp;CatalogueType=OLS" TargetMode="External" /><Relationship Id="rId249" Type="http://schemas.openxmlformats.org/officeDocument/2006/relationships/hyperlink" Target="https://www.victoriassecret.com/panties/5-for-26-styles/ruched-back-hiphugger-panty-cotton-lingerie?ProductID=212003&amp;CatalogueType=OLS" TargetMode="External" /><Relationship Id="rId250" Type="http://schemas.openxmlformats.org/officeDocument/2006/relationships/hyperlink" Target="https://www.victoriassecret.com/clearance/swim/strappy-add-2-cups-push-up-halter-bombshell-swim-tops?ProductID=178470&amp;CatalogueType=OLS." TargetMode="External" /><Relationship Id="rId251" Type="http://schemas.openxmlformats.org/officeDocument/2006/relationships/hyperlink" Target="https://www.victoriassecret.com/clearance/swim/strappy-string-bottom-very-sexy?ProductID=209146&amp;CatalogueType=OLS." TargetMode="External" /><Relationship Id="rId252" Type="http://schemas.openxmlformats.org/officeDocument/2006/relationships/hyperlink" Target="https://www.victoriassecret.com/beauty/vs-fantasies-bodycare-specials/mango-temptation-ultra-moisturizing-hand-and-body-cream-vs-fantasies?ProductID=154885&amp;CatalogueType=OLS" TargetMode="External" /><Relationship Id="rId253" Type="http://schemas.openxmlformats.org/officeDocument/2006/relationships/hyperlink" Target="https://www.victoriassecret.com/beauty/vs-fantasies-bodycare-specials/strawberries-champagne-ultra-moisturizing-hand-and-body-cream-vs-fantasies?ProductID=154895&amp;CatalogueType=OLS" TargetMode="External" /><Relationship Id="rId254" Type="http://schemas.openxmlformats.org/officeDocument/2006/relationships/hyperlink" Target="https://www.victoriassecret.com/panties/5-for-26-styles/lace-trim-hipster-panty-pink?ProductID=124093&amp;CatalogueType=OLS" TargetMode="External" /><Relationship Id="rId255" Type="http://schemas.openxmlformats.org/officeDocument/2006/relationships/hyperlink" Target="https://www.victoriassecret.com/panties/5-for-26-styles/lace-waist-hiphugger-panty-cotton-lingerie?ProductID=212031&amp;CatalogueType=OLS" TargetMode="External" /><Relationship Id="rId256" Type="http://schemas.openxmlformats.org/officeDocument/2006/relationships/hyperlink" Target="https://www.victoriassecret.com/panties/5-for-26-styles/string-bikini-panty-cotton-lingerie?ProductID=211990&amp;CatalogueType=OLS" TargetMode="External" /><Relationship Id="rId257" Type="http://schemas.openxmlformats.org/officeDocument/2006/relationships/hyperlink" Target="https://www.victoriassecret.com/sale/panties-special/lace-waist-bikini-panty-cotton-lingerie?ProductID=211999&amp;CatalogueType=OLS" TargetMode="External" /><Relationship Id="rId258" Type="http://schemas.openxmlformats.org/officeDocument/2006/relationships/hyperlink" Target="https://www.victoriassecret.com/sleepwear/sleepshirts-and-nighties/dreamer-flannel-slip?ProductID=212206&amp;CatalogueType=OLS" TargetMode="External" /><Relationship Id="rId259" Type="http://schemas.openxmlformats.org/officeDocument/2006/relationships/hyperlink" Target="https://www.victoriassecret.com/catalogue/catalogue/ribbed-bateau-sweater?ProductID=208438&amp;CatalogueType=OLS&amp;cqo=true&amp;cqoCat=KN" TargetMode="External" /><Relationship Id="rId260" Type="http://schemas.openxmlformats.org/officeDocument/2006/relationships/hyperlink" Target="https://www.victoriassecret.com/catalogue/ribbed-scoopneck-sweater-?ProductID=208333&amp;CatalogueType=OLS&amp;cqo=true&amp;cqoCat=KN" TargetMode="External" /><Relationship Id="rId261" Type="http://schemas.openxmlformats.org/officeDocument/2006/relationships/hyperlink" Target="https://www.victoriassecret.com/clearance/clothing/knot-front-dress?ProductID=181111&amp;CatalogueType=OLS," TargetMode="External" /><Relationship Id="rId262" Type="http://schemas.openxmlformats.org/officeDocument/2006/relationships/hyperlink" Target="https://www.victoriassecret.com/clearance/clothing/ponte-racer-legging?ProductID=166396&amp;CatalogueType=OLS" TargetMode="External" /><Relationship Id="rId263" Type="http://schemas.openxmlformats.org/officeDocument/2006/relationships/hyperlink" Target="https://www.victoriassecret.com/clothing/dresses-c/ruched-minidress?ProductID=199487&amp;CatalogueType=OLS" TargetMode="External" /><Relationship Id="rId264" Type="http://schemas.openxmlformats.org/officeDocument/2006/relationships/hyperlink" Target="https://www.victoriassecret.com/clothing/dresses-sale/henley-minidress-easy-mixers?ProductID=199406&amp;CatalogueType=OLS" TargetMode="External" /><Relationship Id="rId265" Type="http://schemas.openxmlformats.org/officeDocument/2006/relationships/hyperlink" Target="https://www.victoriassecret.com/clothing/dresses-c/knit-turtleneck-dress?ProductID=65055&amp;CatalogueType=OLS" TargetMode="External" /><Relationship Id="rId266" Type="http://schemas.openxmlformats.org/officeDocument/2006/relationships/hyperlink" Target="https://www.victoriassecret.com/catalogue/fleece-crop-pant?ProductID=198565&amp;CatalogueType=OLS&amp;cqo=true&amp;cqoCat=CH" TargetMode="External" /><Relationship Id="rId267" Type="http://schemas.openxmlformats.org/officeDocument/2006/relationships/hyperlink" Target="https://www.victoriassecret.com/catalogue/short-sleeve-sweater?ProductID=198282&amp;CatalogueType=OLS&amp;cqo=true&amp;cqoCat=CH" TargetMode="External" /><Relationship Id="rId268" Type="http://schemas.openxmlformats.org/officeDocument/2006/relationships/hyperlink" Target="https://www.victoriassecret.com/clearance/swim/fringe-one-piece-pink?ProductID=141289&amp;CatalogueType=OLS" TargetMode="External" /><Relationship Id="rId269" Type="http://schemas.openxmlformats.org/officeDocument/2006/relationships/hyperlink" Target="https://www.victoriassecret.com/catalogue/drop-shoulder-sweater?ProductID=198278&amp;CatalogueType=OLS&amp;cqo=true&amp;cqoCat=CH" TargetMode="External" /><Relationship Id="rId270" Type="http://schemas.openxmlformats.org/officeDocument/2006/relationships/hyperlink" Target="https://www.victoriassecret.com/catalogue/trend-legging?ProductID=198291&amp;CatalogueType=OLS&amp;cqo=true&amp;cqoCat=CH" TargetMode="External" /><Relationship Id="rId271" Type="http://schemas.openxmlformats.org/officeDocument/2006/relationships/hyperlink" Target="https://www.victoriassecret.com/clothing/all-sale-and-specials/the-multi-way-dress-a-kiss-of-cashmere?ProductID=143819&amp;CatalogueType=OLS" TargetMode="External" /><Relationship Id="rId272" Type="http://schemas.openxmlformats.org/officeDocument/2006/relationships/hyperlink" Target="https://www.victoriassecret.com/clearance/swim/crochet-trim-bottom-beach-sexy?ProductID=182259&amp;CatalogueType=OLS" TargetMode="External" /><Relationship Id="rId273" Type="http://schemas.openxmlformats.org/officeDocument/2006/relationships/hyperlink" Target="https://www.victoriassecret.com/clearance/swim/flounce-bandeau-top-pink?ProductID=141205&amp;CatalogueType=OLS" TargetMode="External" /><Relationship Id="rId274" Type="http://schemas.openxmlformats.org/officeDocument/2006/relationships/hyperlink" Target="https://www.victoriassecret.com/clothing/dresses-c/drop-waist-sweaterdress-a-kiss-of-cashmere?ProductID=139268&amp;CatalogueType=OLS" TargetMode="External" /><Relationship Id="rId275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76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77" Type="http://schemas.openxmlformats.org/officeDocument/2006/relationships/hyperlink" Target="https://www.victoriassecret.com/clearance/clothing/boyfriend-shirtdress?ProductID=202810&amp;CatalogueType=OLS" TargetMode="External" /><Relationship Id="rId278" Type="http://schemas.openxmlformats.org/officeDocument/2006/relationships/hyperlink" Target="https://www.victoriassecret.com/sale/clothing/crewneck-sweater-essential-sweaters?ProductID=199418&amp;CatalogueType=OLS" TargetMode="External" /><Relationship Id="rId279" Type="http://schemas.openxmlformats.org/officeDocument/2006/relationships/hyperlink" Target="https://www.victoriassecret.com/clearance/1265270232214/limited-edition-ocean-fragrance-mist-sexy-escape?ProductID=179971&amp;CatalogueType=OLS" TargetMode="External" /><Relationship Id="rId280" Type="http://schemas.openxmlformats.org/officeDocument/2006/relationships/hyperlink" Target="https://www.victoriassecret.com/clearance/swim/fabulous-push-up-triangle-top-beach-sexy?ProductID=179465&amp;CatalogueType=OLS" TargetMode="External" /><Relationship Id="rId281" Type="http://schemas.openxmlformats.org/officeDocument/2006/relationships/hyperlink" Target="https://www.victoriassecret.com/clothing/tunics-tops-leggings/miniskirt?ProductID=126678&amp;CatalogueType=OLS" TargetMode="External" /><Relationship Id="rId282" Type="http://schemas.openxmlformats.org/officeDocument/2006/relationships/hyperlink" Target="https://www.victoriassecret.com/panties/5-for-26-styles/leopard-lace-cheekster-panty-pink?ProductID=199929&amp;CatalogueType=OLS" TargetMode="External" /><Relationship Id="rId283" Type="http://schemas.openxmlformats.org/officeDocument/2006/relationships/hyperlink" Target="https://www.victoriassecret.com/sleepwear/our-top-pj-picks-b/the-sleepover-knit-pajama?ProductID=207368&amp;CatalogueType=OLS" TargetMode="External" /><Relationship Id="rId284" Type="http://schemas.openxmlformats.org/officeDocument/2006/relationships/hyperlink" Target="https://www.victoriassecret.com/clearance/clothing/vs-hipster-bootcut-pant-in-corduroy?ProductID=143421&amp;CatalogueType=OLS" TargetMode="External" /><Relationship Id="rId285" Type="http://schemas.openxmlformats.org/officeDocument/2006/relationships/hyperlink" Target="https://www.victoriassecret.com/victorias-secret-sport/shop-all/supersmooth-fleece-pullover-victorias-secret-sport?ProductID=209418&amp;CatalogueType=OLS" TargetMode="External" /><Relationship Id="rId286" Type="http://schemas.openxmlformats.org/officeDocument/2006/relationships/hyperlink" Target="https://www.victoriassecret.com/clothing/all-tops-c/graphic-fleece-tunic?ProductID=201687&amp;CatalogueType=OLS" TargetMode="External" /><Relationship Id="rId287" Type="http://schemas.openxmlformats.org/officeDocument/2006/relationships/hyperlink" Target="https://www.victoriassecret.com/clothing/all-sale-and-specials/cap-sleeve-jacquard-sweaterdress-a-kiss-of-cashmere?ProductID=202095&amp;CatalogueType=OLS" TargetMode="External" /><Relationship Id="rId288" Type="http://schemas.openxmlformats.org/officeDocument/2006/relationships/hyperlink" Target="https://www.victoriassecret.com/clearance/clothing/boyfriend-shirtdress?ProductID=202810&amp;CatalogueType=OLS" TargetMode="External" /><Relationship Id="rId289" Type="http://schemas.openxmlformats.org/officeDocument/2006/relationships/hyperlink" Target="https://www.victoriassecret.com/swimwear/bikinis/push-up-bandeau-beach-sexy?ProductID=212226&amp;CatalogueType=OLS" TargetMode="External" /><Relationship Id="rId290" Type="http://schemas.openxmlformats.org/officeDocument/2006/relationships/hyperlink" Target="https://www.victoriassecret.com/clothing/all-tops-c/the-long-sleeve-v-neck-essential-tees?ProductID=188083&amp;CatalogueType=OLS" TargetMode="External" /><Relationship Id="rId291" Type="http://schemas.openxmlformats.org/officeDocument/2006/relationships/hyperlink" Target="https://www.victoriassecret.com/panties/5-for-26-styles/curved-hem-hipster-panty-pink?ProductID=203033&amp;CatalogueType=OLS" TargetMode="External" /><Relationship Id="rId292" Type="http://schemas.openxmlformats.org/officeDocument/2006/relationships/hyperlink" Target="https://www.victoriassecret.com/panties/5-for-26-styles/lace-waist-cheekini-panty-cotton-lingerie?ProductID=212024&amp;CatalogueType=OLS" TargetMode="External" /><Relationship Id="rId293" Type="http://schemas.openxmlformats.org/officeDocument/2006/relationships/hyperlink" Target="https://www.victoriassecret.com/panties/5-for-26-styles/hiphugger-panty-cotton-lingerie?ProductID=212007&amp;CatalogueType=OLS" TargetMode="External" /><Relationship Id="rId294" Type="http://schemas.openxmlformats.org/officeDocument/2006/relationships/hyperlink" Target="https://www.victoriassecret.com/beauty/shop-all-beauty/such-a-flirt-hydrating-body-lotion-vs-fantasies?ProductID=154878&amp;CatalogueType=OLS" TargetMode="External" /><Relationship Id="rId295" Type="http://schemas.openxmlformats.org/officeDocument/2006/relationships/hyperlink" Target="https://www.victoriassecret.com/beauty/shop-all-beauty/such-a-flirt-ultra-moisturizing-hand-and-body-cream-vs-fantasies?ProductID=154898&amp;CatalogueType=OLS" TargetMode="External" /><Relationship Id="rId296" Type="http://schemas.openxmlformats.org/officeDocument/2006/relationships/hyperlink" Target="https://www.victoriassecret.com/beauty/shop-all-beauty/such-a-flirt-daily-body-wash-vs-fantasies?ProductID=154944&amp;CatalogueType=OLS" TargetMode="External" /><Relationship Id="rId297" Type="http://schemas.openxmlformats.org/officeDocument/2006/relationships/hyperlink" Target="https://www.victoriassecret.com/beauty/shop-all-beauty/amber-romance-daily-body-wash-vs-fantasies?ProductID=154921&amp;CatalogueType=OLS" TargetMode="External" /><Relationship Id="rId298" Type="http://schemas.openxmlformats.org/officeDocument/2006/relationships/hyperlink" Target="https://www.victoriassecret.com/beauty/shop-all-beauty/mango-temptation-deep-softening-body-butter-vs-fantasies?ProductID=154939&amp;CatalogueType=OLS" TargetMode="External" /><Relationship Id="rId299" Type="http://schemas.openxmlformats.org/officeDocument/2006/relationships/hyperlink" Target="https://www.victoriassecret.com/beauty/vs-fantasies-bodycare-specials/love-spell-deep-softening-body-butter-vs-fantasies?ProductID=166526&amp;CatalogueType=OLS" TargetMode="External" /><Relationship Id="rId300" Type="http://schemas.openxmlformats.org/officeDocument/2006/relationships/hyperlink" Target="https://www.victoriassecret.com/beauty/vs-fantasies-bodycare-specials/coconut-passion-hydrating-body-lotion-vs-fantasies?ProductID=154870&amp;CatalogueType=OLS" TargetMode="External" /><Relationship Id="rId301" Type="http://schemas.openxmlformats.org/officeDocument/2006/relationships/hyperlink" Target="https://www.victoriassecret.com/clearance/swim/double-string-bottom-beach-sexy?ProductID=178569&amp;CatalogueType=OLS" TargetMode="External" /><Relationship Id="rId302" Type="http://schemas.openxmlformats.org/officeDocument/2006/relationships/hyperlink" Target="https://www.victoriassecret.com/clearance/panties/string-bikini-panty-cotton-lingerie?ProductID=182934&amp;CatalogueType=OLS" TargetMode="External" /><Relationship Id="rId303" Type="http://schemas.openxmlformats.org/officeDocument/2006/relationships/hyperlink" Target="https://www.victoriassecret.com/clothing/dresses-c/knit-turtleneck-dress?ProductID=65055&amp;CatalogueType=OLS" TargetMode="External" /><Relationship Id="rId304" Type="http://schemas.openxmlformats.org/officeDocument/2006/relationships/hyperlink" Target="https://www.victoriassecret.com/clothing/dresses-c/knit-turtleneck-dress?ProductID=65055&amp;CatalogueType=OLS" TargetMode="External" /><Relationship Id="rId305" Type="http://schemas.openxmlformats.org/officeDocument/2006/relationships/hyperlink" Target="https://www.victoriassecret.com/panties/5-for-26-styles/low-rise-bikini-panty-cotton-lingerie?ProductID=210316&amp;CatalogueType=OLS" TargetMode="External" /><Relationship Id="rId306" Type="http://schemas.openxmlformats.org/officeDocument/2006/relationships/hyperlink" Target="https://www.victoriassecret.com/panties/5-for-26-styles/low-rise-bikini-panty-cotton-lingerie?ProductID=210316&amp;CatalogueType=OLS" TargetMode="External" /><Relationship Id="rId307" Type="http://schemas.openxmlformats.org/officeDocument/2006/relationships/hyperlink" Target="https://www.victoriassecret.com/panties/3-for-33-styles/strappy-v-string-panty-very-sexy?ProductID=212334&amp;CatalogueType=OLS" TargetMode="External" /><Relationship Id="rId308" Type="http://schemas.openxmlformats.org/officeDocument/2006/relationships/hyperlink" Target="https://www.victoriassecret.com/catalogue/the-long-lean-cardi?ProductID=198240&amp;CatalogueType=OLS&amp;cqo=true&amp;cqoCat=CH" TargetMode="External" /><Relationship Id="rId309" Type="http://schemas.openxmlformats.org/officeDocument/2006/relationships/hyperlink" Target="https://www.victoriassecret.com/panties/5-for-26-styles/bikini-panty-cotton-lingerie?ProductID=212021&amp;CatalogueType=OLS" TargetMode="External" /><Relationship Id="rId310" Type="http://schemas.openxmlformats.org/officeDocument/2006/relationships/hyperlink" Target="https://www.victoriassecret.com/clearance/clothing/skinny-moto-pant?ProductID=201928&amp;CatalogueType=OLS" TargetMode="External" /><Relationship Id="rId311" Type="http://schemas.openxmlformats.org/officeDocument/2006/relationships/hyperlink" Target="https://www.victoriassecret.com/clothing/dresses-c/open-back-lace-dress?ProductID=83885&amp;CatalogueType=OLS" TargetMode="External" /><Relationship Id="rId312" Type="http://schemas.openxmlformats.org/officeDocument/2006/relationships/hyperlink" Target="https://www.victoriassecret.com/clearance/accessories/swim-tote-?ProductID=209086&amp;CatalogueType=OLS" TargetMode="External" /><Relationship Id="rId313" Type="http://schemas.openxmlformats.org/officeDocument/2006/relationships/hyperlink" Target="https://www.victoriassecret.com/clothing/dresses-c/knit-turtleneck-dress?ProductID=65055&amp;CatalogueType=OLS" TargetMode="External" /><Relationship Id="rId314" Type="http://schemas.openxmlformats.org/officeDocument/2006/relationships/hyperlink" Target="https://www.victoriassecret.com/clothing/dresses-c/ribbed-sweaterdress?ProductID=199458&amp;CatalogueType=OLS" TargetMode="External" /><Relationship Id="rId315" Type="http://schemas.openxmlformats.org/officeDocument/2006/relationships/hyperlink" Target="https://www.victoriassecret.com/clearance/panties/no-show-sexy-bikini-panty-body-by-victoria?ProductID=169262&amp;CatalogueType=OLS" TargetMode="External" /><Relationship Id="rId316" Type="http://schemas.openxmlformats.org/officeDocument/2006/relationships/hyperlink" Target="https://www.victoriassecret.com/clearance/panties/bikini-panty-cotton-lingerie?ProductID=185377&amp;CatalogueType=OLS" TargetMode="External" /><Relationship Id="rId317" Type="http://schemas.openxmlformats.org/officeDocument/2006/relationships/hyperlink" Target="https://www.victoriassecret.com/panties/bikinis/low-rise-bikini-panty-cotton-lingerie?ProductID=210316&amp;CatalogueType=OLS" TargetMode="External" /><Relationship Id="rId318" Type="http://schemas.openxmlformats.org/officeDocument/2006/relationships/hyperlink" Target="https://www.victoriassecret.com/panties/bikinis/low-rise-bikini-panty-cotton-lingerie?ProductID=210316&amp;CatalogueType=OLS" TargetMode="External" /><Relationship Id="rId319" Type="http://schemas.openxmlformats.org/officeDocument/2006/relationships/hyperlink" Target="https://www.victoriassecret.com/panties/bikinis/low-rise-bikini-panty-cotton-lingerie?ProductID=210316&amp;CatalogueType=OLS" TargetMode="External" /><Relationship Id="rId320" Type="http://schemas.openxmlformats.org/officeDocument/2006/relationships/hyperlink" Target="https://www.victoriassecret.com/panties/bikinis/low-rise-bikini-panty-cotton-lingerie?ProductID=210316&amp;CatalogueType=OLS" TargetMode="External" /><Relationship Id="rId321" Type="http://schemas.openxmlformats.org/officeDocument/2006/relationships/hyperlink" Target="https://www.victoriassecret.com/panties/bikinis/low-rise-bikini-panty-cotton-lingerie?ProductID=210316&amp;CatalogueType=OLS" TargetMode="External" /><Relationship Id="rId322" Type="http://schemas.openxmlformats.org/officeDocument/2006/relationships/hyperlink" Target="https://www.victoriassecret.com/clearance/clothing/bootcut-fleece-pant?ProductID=198022&amp;CatalogueType=OLS" TargetMode="External" /><Relationship Id="rId323" Type="http://schemas.openxmlformats.org/officeDocument/2006/relationships/hyperlink" Target="https://www.victoriassecret.com/clearance/clothing/oversized-swing-top?ProductID=151570&amp;CatalogueType=OLS" TargetMode="External" /><Relationship Id="rId324" Type="http://schemas.openxmlformats.org/officeDocument/2006/relationships/hyperlink" Target="https://www.victoriassecret.com/beauty/vs-fantasies-bodycare-specials/passion-struck-fragrance-mist-vs-fantasies?ProductID=166486&amp;CatalogueType=OLS" TargetMode="External" /><Relationship Id="rId325" Type="http://schemas.openxmlformats.org/officeDocument/2006/relationships/hyperlink" Target="https://www.victoriassecret.com/panties/5-for-26-styles/lace-waist-hiphugger-panty-cotton-lingerie?ProductID=180504&amp;CatalogueType=OLS" TargetMode="External" /><Relationship Id="rId326" Type="http://schemas.openxmlformats.org/officeDocument/2006/relationships/hyperlink" Target="https://www.victoriassecret.com/beauty/vs-fantasies-bodycare-specials/amber-romance-travel-size-fragrance-mist-vs-fantasies?ProductID=154969&amp;CatalogueType=OLS" TargetMode="External" /><Relationship Id="rId327" Type="http://schemas.openxmlformats.org/officeDocument/2006/relationships/hyperlink" Target="https://www.victoriassecret.com/sale/panties-special/allover-lace-mini-cheekster-panty-pink?ProductID=197070&amp;CatalogueType=OLS" TargetMode="External" /><Relationship Id="rId328" Type="http://schemas.openxmlformats.org/officeDocument/2006/relationships/hyperlink" Target="https://www.victoriassecret.com/sale/panties-special/allover-lace-thong-panty-pink?ProductID=197069&amp;CatalogueType=OLS" TargetMode="External" /><Relationship Id="rId329" Type="http://schemas.openxmlformats.org/officeDocument/2006/relationships/hyperlink" Target="https://www.victoriassecret.com/sale/panties-special/lace-trim-thong-panty-pink?ProductID=169413&amp;CatalogueType=OLS" TargetMode="External" /><Relationship Id="rId330" Type="http://schemas.openxmlformats.org/officeDocument/2006/relationships/hyperlink" Target="https://www.victoriassecret.com/sale/panties-special/lace-trim-thong-panty-pink?ProductID=169413&amp;CatalogueType=OLS" TargetMode="External" /><Relationship Id="rId331" Type="http://schemas.openxmlformats.org/officeDocument/2006/relationships/hyperlink" Target="https://www.victoriassecret.com/sale/panties-special/low-rise-bikini-panty-cotton-lingerie?ProductID=210316&amp;CatalogueType=OLS" TargetMode="External" /><Relationship Id="rId332" Type="http://schemas.openxmlformats.org/officeDocument/2006/relationships/hyperlink" Target="https://www.victoriassecret.com/clearance/swim/shirred-hipster-forever-sexy?ProductID=178316&amp;CatalogueType=OLS" TargetMode="External" /><Relationship Id="rId333" Type="http://schemas.openxmlformats.org/officeDocument/2006/relationships/hyperlink" Target="https://www.victoriassecret.com/clearance/swim/push-up-triangle-top-very-sexy?ProductID=155924&amp;CatalogueType=OLS" TargetMode="External" /><Relationship Id="rId334" Type="http://schemas.openxmlformats.org/officeDocument/2006/relationships/hyperlink" Target="http://www.nn.ru/user.php?user_id=242813&amp;page=gallery&amp;MFID=717889&amp;IID=17237791#comment27723107" TargetMode="External" /><Relationship Id="rId335" Type="http://schemas.openxmlformats.org/officeDocument/2006/relationships/hyperlink" Target="https://www.victoriassecret.com/clearance/clothing/ruched-minidress?ProductID=199487&amp;CatalogueType=OLS," TargetMode="External" /><Relationship Id="rId336" Type="http://schemas.openxmlformats.org/officeDocument/2006/relationships/hyperlink" Target="https://www.victoriassecret.com/beauty/shop-all-beauty/pure-daydream-eau-de-toilette-vs-fantasies?ProductID=154960&amp;CatalogueType=OLS" TargetMode="External" /><Relationship Id="rId337" Type="http://schemas.openxmlformats.org/officeDocument/2006/relationships/hyperlink" Target="https://www.victoriassecret.com/beauty/shop-all-beauty/amber-romance-eau-de-toilette-vs-fantasies?ProductID=154959&amp;CatalogueType=OLS" TargetMode="External" /><Relationship Id="rId338" Type="http://schemas.openxmlformats.org/officeDocument/2006/relationships/hyperlink" Target="https://www.victoriassecret.com/beauty/shop-all-beauty/love-spell-eau-de-toilette-vs-fantasies?ProductID=166567&amp;CatalogueType=OLS" TargetMode="External" /><Relationship Id="rId339" Type="http://schemas.openxmlformats.org/officeDocument/2006/relationships/hyperlink" Target="https://www.victoriassecret.com/beauty/shop-all-beauty/such-a-flirt-eau-de-toilette-vs-fantasies?ProductID=154971&amp;CatalogueType=OLS" TargetMode="External" /><Relationship Id="rId340" Type="http://schemas.openxmlformats.org/officeDocument/2006/relationships/hyperlink" Target="https://www.victoriassecret.com/beauty/vs-fantasies-bodycare-specials/love-spell-eau-de-toilette-vs-fantasies?ProductID=166567&amp;CatalogueType=OLS" TargetMode="External" /><Relationship Id="rId341" Type="http://schemas.openxmlformats.org/officeDocument/2006/relationships/hyperlink" Target="https://www.victoriassecret.com/beauty/vs-fantasies-bodycare-specials/amber-romance-eau-de-toilette-vs-fantasies?ProductID=154959&amp;CatalogueType=OLS" TargetMode="External" /><Relationship Id="rId342" Type="http://schemas.openxmlformats.org/officeDocument/2006/relationships/hyperlink" Target="https://www.victoriassecret.com/beauty/shop-all-beauty/warm-ginger-fragrance-mist-vs-fantasies?ProductID=214878&amp;CatalogueType=OLS" TargetMode="External" /><Relationship Id="rId343" Type="http://schemas.openxmlformats.org/officeDocument/2006/relationships/hyperlink" Target="https://www.victoriassecret.com/beauty/fragrance/heavenly-travel-angel-mist-victorias-secret?ProductID=183543&amp;CatalogueType=OLS" TargetMode="External" /><Relationship Id="rId344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45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46" Type="http://schemas.openxmlformats.org/officeDocument/2006/relationships/hyperlink" Target="https://www.victoriassecret.com/beauty/fragrance/scandalous-eau-de-parfum-rollerball-victorias-secret?ProductID=209254&amp;CatalogueType=OLS" TargetMode="External" /><Relationship Id="rId347" Type="http://schemas.openxmlformats.org/officeDocument/2006/relationships/hyperlink" Target="https://www.victoriassecret.com/panties/the-lacie/hiphugger-panty-the-lacie?ProductID=188072&amp;CatalogueType=OLS" TargetMode="External" /><Relationship Id="rId3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0"/>
  <sheetViews>
    <sheetView tabSelected="1" zoomScalePageLayoutView="0" workbookViewId="0" topLeftCell="A1">
      <pane ySplit="1" topLeftCell="A371" activePane="bottomLeft" state="frozen"/>
      <selection pane="topLeft" activeCell="A1" sqref="A1"/>
      <selection pane="bottomLeft" activeCell="I398" sqref="I398"/>
    </sheetView>
  </sheetViews>
  <sheetFormatPr defaultColWidth="9.140625" defaultRowHeight="15"/>
  <cols>
    <col min="1" max="1" width="11.57421875" style="11" customWidth="1"/>
    <col min="2" max="3" width="9.140625" style="11" customWidth="1"/>
    <col min="4" max="4" width="11.140625" style="11" customWidth="1"/>
    <col min="5" max="5" width="9.140625" style="11" customWidth="1"/>
    <col min="6" max="6" width="29.28125" style="11" customWidth="1"/>
    <col min="7" max="7" width="9.140625" style="11" customWidth="1"/>
    <col min="8" max="8" width="9.140625" style="41" customWidth="1"/>
    <col min="9" max="9" width="20.8515625" style="11" bestFit="1" customWidth="1"/>
    <col min="10" max="10" width="20.421875" style="11" bestFit="1" customWidth="1"/>
    <col min="11" max="11" width="30.00390625" style="11" customWidth="1"/>
    <col min="12" max="16384" width="9.140625" style="11" customWidth="1"/>
  </cols>
  <sheetData>
    <row r="1" spans="1:20" ht="15">
      <c r="A1" s="26" t="s">
        <v>0</v>
      </c>
      <c r="B1" s="26" t="s">
        <v>1</v>
      </c>
      <c r="C1" s="26" t="s">
        <v>2</v>
      </c>
      <c r="D1" s="26" t="s">
        <v>3</v>
      </c>
      <c r="E1" s="27" t="s">
        <v>4</v>
      </c>
      <c r="F1" s="26" t="s">
        <v>5</v>
      </c>
      <c r="G1" s="26" t="s">
        <v>6</v>
      </c>
      <c r="H1" s="28" t="s">
        <v>7</v>
      </c>
      <c r="I1" s="29" t="s">
        <v>8</v>
      </c>
      <c r="J1" s="29" t="s">
        <v>9</v>
      </c>
      <c r="L1" s="26"/>
      <c r="M1" s="26"/>
      <c r="N1" s="26"/>
      <c r="O1" s="27"/>
      <c r="P1" s="26"/>
      <c r="Q1" s="26"/>
      <c r="R1" s="28"/>
      <c r="S1" s="29"/>
      <c r="T1" s="29"/>
    </row>
    <row r="2" spans="1:20" ht="15">
      <c r="A2" s="25" t="s">
        <v>169</v>
      </c>
      <c r="B2" s="26"/>
      <c r="C2" s="26"/>
      <c r="D2" s="30"/>
      <c r="E2" s="27"/>
      <c r="F2" s="95" t="s">
        <v>586</v>
      </c>
      <c r="G2" s="26"/>
      <c r="H2" s="28"/>
      <c r="I2" s="29"/>
      <c r="J2" s="29"/>
      <c r="L2" s="26"/>
      <c r="M2" s="26"/>
      <c r="N2" s="26"/>
      <c r="O2" s="27"/>
      <c r="P2" s="26"/>
      <c r="Q2" s="26"/>
      <c r="R2" s="28"/>
      <c r="S2" s="29"/>
      <c r="T2" s="29"/>
    </row>
    <row r="3" spans="1:20" ht="15.75">
      <c r="A3" s="24" t="s">
        <v>20</v>
      </c>
      <c r="B3" s="6" t="s">
        <v>24</v>
      </c>
      <c r="C3" s="24" t="s">
        <v>25</v>
      </c>
      <c r="D3" s="31" t="s">
        <v>26</v>
      </c>
      <c r="E3" s="24" t="s">
        <v>27</v>
      </c>
      <c r="F3" s="24" t="s">
        <v>96</v>
      </c>
      <c r="G3" s="24">
        <v>1</v>
      </c>
      <c r="H3" s="32">
        <v>29.5</v>
      </c>
      <c r="I3" s="33">
        <f>G3*H3*39*0.9</f>
        <v>1035.45</v>
      </c>
      <c r="J3" s="34"/>
      <c r="K3" s="35" t="s">
        <v>131</v>
      </c>
      <c r="L3" s="24"/>
      <c r="M3" s="24"/>
      <c r="N3" s="24"/>
      <c r="O3" s="24"/>
      <c r="P3" s="24"/>
      <c r="Q3" s="24"/>
      <c r="R3" s="24"/>
      <c r="S3" s="34"/>
      <c r="T3" s="34"/>
    </row>
    <row r="4" spans="1:20" ht="15.75">
      <c r="A4" s="24" t="s">
        <v>20</v>
      </c>
      <c r="B4" s="36" t="s">
        <v>28</v>
      </c>
      <c r="C4" s="24" t="s">
        <v>25</v>
      </c>
      <c r="D4" s="31" t="s">
        <v>23</v>
      </c>
      <c r="E4" s="24" t="s">
        <v>27</v>
      </c>
      <c r="F4" s="37" t="s">
        <v>132</v>
      </c>
      <c r="G4" s="24">
        <v>1</v>
      </c>
      <c r="H4" s="32">
        <v>34.5</v>
      </c>
      <c r="I4" s="33">
        <f>G4*H4*39*0.9</f>
        <v>1210.95</v>
      </c>
      <c r="J4" s="34"/>
      <c r="L4" s="24"/>
      <c r="M4" s="24"/>
      <c r="N4" s="24"/>
      <c r="O4" s="24"/>
      <c r="P4" s="24"/>
      <c r="Q4" s="24"/>
      <c r="R4" s="24"/>
      <c r="S4" s="34"/>
      <c r="T4" s="34"/>
    </row>
    <row r="5" spans="1:20" ht="15">
      <c r="A5" s="24" t="s">
        <v>20</v>
      </c>
      <c r="B5" s="6" t="s">
        <v>21</v>
      </c>
      <c r="D5" s="11" t="s">
        <v>22</v>
      </c>
      <c r="E5" s="24">
        <v>8</v>
      </c>
      <c r="F5" s="11" t="s">
        <v>96</v>
      </c>
      <c r="G5" s="24">
        <v>1</v>
      </c>
      <c r="H5" s="32">
        <v>165</v>
      </c>
      <c r="I5" s="33">
        <f>G5*H5*39*1.17</f>
        <v>7528.95</v>
      </c>
      <c r="J5" s="34"/>
      <c r="L5" s="24"/>
      <c r="M5" s="24"/>
      <c r="N5" s="24"/>
      <c r="O5" s="24"/>
      <c r="P5" s="24"/>
      <c r="Q5" s="24"/>
      <c r="R5" s="32"/>
      <c r="S5" s="34">
        <f>Q5*R5*39*1.17</f>
        <v>0</v>
      </c>
      <c r="T5" s="34">
        <f>Q5*R5*39*1.22</f>
        <v>0</v>
      </c>
    </row>
    <row r="6" spans="1:10" ht="15.75">
      <c r="A6" s="5" t="s">
        <v>73</v>
      </c>
      <c r="B6" s="6" t="s">
        <v>74</v>
      </c>
      <c r="C6" s="5" t="s">
        <v>75</v>
      </c>
      <c r="D6" s="7" t="s">
        <v>76</v>
      </c>
      <c r="E6" s="5" t="s">
        <v>77</v>
      </c>
      <c r="F6" s="5" t="s">
        <v>130</v>
      </c>
      <c r="G6" s="5">
        <v>1</v>
      </c>
      <c r="H6" s="8">
        <v>52</v>
      </c>
      <c r="I6" s="9">
        <f>G6*H6*39*0.9</f>
        <v>1825.2</v>
      </c>
      <c r="J6" s="10"/>
    </row>
    <row r="7" spans="1:10" ht="15.75">
      <c r="A7" s="5" t="s">
        <v>73</v>
      </c>
      <c r="B7" s="6" t="s">
        <v>78</v>
      </c>
      <c r="C7" s="5" t="s">
        <v>79</v>
      </c>
      <c r="D7" s="38" t="s">
        <v>134</v>
      </c>
      <c r="E7" s="5" t="s">
        <v>63</v>
      </c>
      <c r="F7" s="5" t="s">
        <v>133</v>
      </c>
      <c r="G7" s="5">
        <v>1</v>
      </c>
      <c r="H7" s="8">
        <v>7.12</v>
      </c>
      <c r="I7" s="9">
        <f>G7*H7*39*0.9</f>
        <v>249.912</v>
      </c>
      <c r="J7" s="10"/>
    </row>
    <row r="8" spans="1:10" ht="15.75">
      <c r="A8" s="5" t="s">
        <v>73</v>
      </c>
      <c r="B8" s="6" t="s">
        <v>78</v>
      </c>
      <c r="C8" s="5" t="s">
        <v>79</v>
      </c>
      <c r="D8" s="7" t="s">
        <v>80</v>
      </c>
      <c r="E8" s="5" t="s">
        <v>63</v>
      </c>
      <c r="F8" s="12" t="s">
        <v>135</v>
      </c>
      <c r="G8" s="5">
        <v>1</v>
      </c>
      <c r="H8" s="8">
        <v>7.12</v>
      </c>
      <c r="I8" s="9">
        <f>G8*H8*39*0.9</f>
        <v>249.912</v>
      </c>
      <c r="J8" s="10"/>
    </row>
    <row r="9" spans="1:10" ht="15.75">
      <c r="A9" s="5" t="s">
        <v>73</v>
      </c>
      <c r="B9" s="6" t="s">
        <v>78</v>
      </c>
      <c r="C9" s="5" t="s">
        <v>79</v>
      </c>
      <c r="D9" s="7" t="s">
        <v>80</v>
      </c>
      <c r="E9" s="5" t="s">
        <v>63</v>
      </c>
      <c r="F9" s="12" t="s">
        <v>136</v>
      </c>
      <c r="G9" s="5">
        <v>1</v>
      </c>
      <c r="H9" s="8">
        <v>7.12</v>
      </c>
      <c r="I9" s="9">
        <f>G9*H9*39*0.9</f>
        <v>249.912</v>
      </c>
      <c r="J9" s="10"/>
    </row>
    <row r="10" spans="1:10" ht="15.75">
      <c r="A10" s="5" t="s">
        <v>73</v>
      </c>
      <c r="B10" s="5" t="s">
        <v>78</v>
      </c>
      <c r="C10" s="5" t="s">
        <v>79</v>
      </c>
      <c r="D10" s="7" t="s">
        <v>80</v>
      </c>
      <c r="E10" s="5" t="s">
        <v>63</v>
      </c>
      <c r="F10" s="12" t="s">
        <v>136</v>
      </c>
      <c r="G10" s="5">
        <v>1</v>
      </c>
      <c r="H10" s="8">
        <v>7.12</v>
      </c>
      <c r="I10" s="9">
        <f>G10*H10*39*0.9</f>
        <v>249.912</v>
      </c>
      <c r="J10" s="10"/>
    </row>
    <row r="11" spans="1:20" ht="15.75">
      <c r="A11" s="5" t="s">
        <v>73</v>
      </c>
      <c r="B11" s="13" t="s">
        <v>117</v>
      </c>
      <c r="C11" s="14" t="s">
        <v>142</v>
      </c>
      <c r="D11" s="18" t="s">
        <v>118</v>
      </c>
      <c r="E11" s="14" t="s">
        <v>149</v>
      </c>
      <c r="F11" s="14" t="s">
        <v>165</v>
      </c>
      <c r="G11" s="14">
        <v>1</v>
      </c>
      <c r="H11" s="16">
        <f>43.99</f>
        <v>43.99</v>
      </c>
      <c r="I11" s="39">
        <f>G11*H11*39*1.17</f>
        <v>2007.2637</v>
      </c>
      <c r="J11" s="17"/>
      <c r="L11" s="40"/>
      <c r="M11" s="40"/>
      <c r="N11" s="18"/>
      <c r="O11" s="40"/>
      <c r="P11" s="40"/>
      <c r="R11" s="41"/>
      <c r="S11" s="42"/>
      <c r="T11" s="42"/>
    </row>
    <row r="12" spans="1:10" ht="15.75">
      <c r="A12" s="43" t="s">
        <v>84</v>
      </c>
      <c r="B12" s="13" t="s">
        <v>85</v>
      </c>
      <c r="C12" s="14"/>
      <c r="D12" s="38" t="s">
        <v>86</v>
      </c>
      <c r="E12" s="14" t="s">
        <v>12</v>
      </c>
      <c r="F12" s="15" t="s">
        <v>87</v>
      </c>
      <c r="G12" s="14">
        <v>1</v>
      </c>
      <c r="H12" s="16">
        <v>29.5</v>
      </c>
      <c r="I12" s="17"/>
      <c r="J12" s="19">
        <f>G12*H12*39*0.94</f>
        <v>1081.47</v>
      </c>
    </row>
    <row r="13" spans="1:20" ht="15.75">
      <c r="A13" s="43" t="s">
        <v>84</v>
      </c>
      <c r="B13" s="13" t="s">
        <v>88</v>
      </c>
      <c r="C13" s="43"/>
      <c r="D13" s="38" t="s">
        <v>90</v>
      </c>
      <c r="E13" s="43" t="s">
        <v>12</v>
      </c>
      <c r="F13" s="44" t="s">
        <v>89</v>
      </c>
      <c r="G13" s="43">
        <v>1</v>
      </c>
      <c r="H13" s="45">
        <v>39.99</v>
      </c>
      <c r="I13" s="46"/>
      <c r="J13" s="47">
        <f aca="true" t="shared" si="0" ref="J13:J18">G13*H13*39*1.22</f>
        <v>1902.7242</v>
      </c>
      <c r="S13" s="42"/>
      <c r="T13" s="42"/>
    </row>
    <row r="14" spans="1:10" ht="15.75">
      <c r="A14" s="43" t="s">
        <v>84</v>
      </c>
      <c r="B14" s="36" t="s">
        <v>97</v>
      </c>
      <c r="D14" s="38" t="s">
        <v>99</v>
      </c>
      <c r="E14" s="43" t="s">
        <v>70</v>
      </c>
      <c r="F14" s="44" t="s">
        <v>98</v>
      </c>
      <c r="G14" s="43">
        <v>1</v>
      </c>
      <c r="H14" s="41">
        <v>19.99</v>
      </c>
      <c r="I14" s="46"/>
      <c r="J14" s="47">
        <f t="shared" si="0"/>
        <v>951.1241999999999</v>
      </c>
    </row>
    <row r="15" spans="1:20" ht="15.75">
      <c r="A15" s="48" t="s">
        <v>115</v>
      </c>
      <c r="B15" s="13" t="s">
        <v>110</v>
      </c>
      <c r="C15" s="43"/>
      <c r="D15" s="38" t="s">
        <v>113</v>
      </c>
      <c r="E15" s="11" t="s">
        <v>111</v>
      </c>
      <c r="F15" s="11" t="s">
        <v>112</v>
      </c>
      <c r="G15" s="24">
        <v>1</v>
      </c>
      <c r="H15" s="32">
        <v>16.99</v>
      </c>
      <c r="I15" s="49">
        <f>G15*H15*39*1.17</f>
        <v>775.2536999999999</v>
      </c>
      <c r="J15" s="50"/>
      <c r="S15" s="42"/>
      <c r="T15" s="42"/>
    </row>
    <row r="16" spans="1:20" ht="15.75">
      <c r="A16" s="48" t="s">
        <v>115</v>
      </c>
      <c r="B16" s="13" t="s">
        <v>110</v>
      </c>
      <c r="D16" s="38" t="s">
        <v>114</v>
      </c>
      <c r="E16" s="43" t="s">
        <v>12</v>
      </c>
      <c r="F16" s="11" t="s">
        <v>112</v>
      </c>
      <c r="G16" s="24">
        <v>1</v>
      </c>
      <c r="H16" s="32">
        <v>9.99</v>
      </c>
      <c r="I16" s="49">
        <f>G16*H16*39*1.17</f>
        <v>455.8437</v>
      </c>
      <c r="J16" s="50"/>
      <c r="L16" s="43"/>
      <c r="M16" s="43"/>
      <c r="N16" s="43"/>
      <c r="O16" s="43"/>
      <c r="P16" s="43"/>
      <c r="Q16" s="43"/>
      <c r="R16" s="43"/>
      <c r="S16" s="46"/>
      <c r="T16" s="46"/>
    </row>
    <row r="17" spans="1:20" ht="15.75">
      <c r="A17" s="43" t="s">
        <v>116</v>
      </c>
      <c r="B17" s="13" t="s">
        <v>117</v>
      </c>
      <c r="C17" s="43"/>
      <c r="D17" s="51" t="s">
        <v>118</v>
      </c>
      <c r="E17" s="43" t="s">
        <v>119</v>
      </c>
      <c r="F17" s="43" t="s">
        <v>120</v>
      </c>
      <c r="G17" s="24">
        <v>1</v>
      </c>
      <c r="H17" s="32">
        <v>43.99</v>
      </c>
      <c r="I17" s="50"/>
      <c r="J17" s="52">
        <f t="shared" si="0"/>
        <v>2093.0442000000003</v>
      </c>
      <c r="L17" s="43"/>
      <c r="M17" s="43"/>
      <c r="N17" s="43"/>
      <c r="O17" s="43"/>
      <c r="P17" s="43"/>
      <c r="Q17" s="43"/>
      <c r="R17" s="43"/>
      <c r="S17" s="46"/>
      <c r="T17" s="46"/>
    </row>
    <row r="18" spans="1:20" ht="15">
      <c r="A18" s="43" t="s">
        <v>150</v>
      </c>
      <c r="B18" s="13" t="s">
        <v>151</v>
      </c>
      <c r="C18" s="11" t="s">
        <v>152</v>
      </c>
      <c r="D18" s="11" t="s">
        <v>153</v>
      </c>
      <c r="E18" s="43" t="s">
        <v>77</v>
      </c>
      <c r="F18" s="11" t="s">
        <v>166</v>
      </c>
      <c r="G18" s="24">
        <v>1</v>
      </c>
      <c r="H18" s="32">
        <v>19.99</v>
      </c>
      <c r="I18" s="49"/>
      <c r="J18" s="52">
        <f t="shared" si="0"/>
        <v>951.1241999999999</v>
      </c>
      <c r="L18" s="13"/>
      <c r="M18" s="43"/>
      <c r="N18" s="43"/>
      <c r="O18" s="43"/>
      <c r="P18" s="43"/>
      <c r="Q18" s="43"/>
      <c r="R18" s="45"/>
      <c r="S18" s="46"/>
      <c r="T18" s="46"/>
    </row>
    <row r="19" spans="1:20" ht="15.75">
      <c r="A19" s="43" t="s">
        <v>29</v>
      </c>
      <c r="B19" s="13" t="s">
        <v>36</v>
      </c>
      <c r="C19" s="43" t="s">
        <v>37</v>
      </c>
      <c r="D19" s="38" t="s">
        <v>94</v>
      </c>
      <c r="E19" s="43" t="s">
        <v>38</v>
      </c>
      <c r="F19" s="11" t="s">
        <v>93</v>
      </c>
      <c r="G19" s="24">
        <v>1</v>
      </c>
      <c r="H19" s="32">
        <v>12.99</v>
      </c>
      <c r="I19" s="49">
        <f>G19*H19*39*1.17</f>
        <v>592.7337</v>
      </c>
      <c r="J19" s="50"/>
      <c r="L19" s="43"/>
      <c r="M19" s="43"/>
      <c r="N19" s="43"/>
      <c r="O19" s="43"/>
      <c r="P19" s="43"/>
      <c r="Q19" s="43"/>
      <c r="R19" s="43"/>
      <c r="S19" s="46"/>
      <c r="T19" s="46"/>
    </row>
    <row r="20" spans="1:20" ht="15">
      <c r="A20" s="24" t="s">
        <v>29</v>
      </c>
      <c r="B20" s="6" t="s">
        <v>30</v>
      </c>
      <c r="C20" s="24" t="s">
        <v>31</v>
      </c>
      <c r="D20" s="24" t="s">
        <v>32</v>
      </c>
      <c r="E20" s="24" t="s">
        <v>12</v>
      </c>
      <c r="F20" s="24" t="s">
        <v>95</v>
      </c>
      <c r="G20" s="24">
        <v>1</v>
      </c>
      <c r="H20" s="32">
        <v>12.99</v>
      </c>
      <c r="I20" s="33">
        <f>G20*H20*39*1.17</f>
        <v>592.7337</v>
      </c>
      <c r="J20" s="34"/>
      <c r="L20" s="24"/>
      <c r="M20" s="24"/>
      <c r="N20" s="24"/>
      <c r="O20" s="24"/>
      <c r="P20" s="24"/>
      <c r="Q20" s="24"/>
      <c r="R20" s="32"/>
      <c r="S20" s="34"/>
      <c r="T20" s="34"/>
    </row>
    <row r="21" spans="1:20" ht="15">
      <c r="A21" s="43" t="s">
        <v>29</v>
      </c>
      <c r="B21" s="6" t="s">
        <v>33</v>
      </c>
      <c r="C21" s="24" t="s">
        <v>34</v>
      </c>
      <c r="D21" s="11" t="s">
        <v>35</v>
      </c>
      <c r="E21" s="24" t="s">
        <v>12</v>
      </c>
      <c r="F21" s="11" t="s">
        <v>148</v>
      </c>
      <c r="G21" s="24">
        <v>1</v>
      </c>
      <c r="H21" s="32">
        <v>6.99</v>
      </c>
      <c r="I21" s="33">
        <f>G21*H21*39*1.17</f>
        <v>318.95369999999997</v>
      </c>
      <c r="J21" s="34"/>
      <c r="L21" s="24"/>
      <c r="M21" s="24"/>
      <c r="N21" s="24"/>
      <c r="O21" s="24"/>
      <c r="P21" s="24"/>
      <c r="Q21" s="24"/>
      <c r="R21" s="32"/>
      <c r="S21" s="34"/>
      <c r="T21" s="34"/>
    </row>
    <row r="22" spans="1:20" ht="15.75">
      <c r="A22" s="43" t="s">
        <v>43</v>
      </c>
      <c r="B22" s="6" t="s">
        <v>44</v>
      </c>
      <c r="C22" s="23" t="s">
        <v>45</v>
      </c>
      <c r="D22" s="11" t="s">
        <v>46</v>
      </c>
      <c r="E22" s="24" t="s">
        <v>12</v>
      </c>
      <c r="F22" s="24" t="s">
        <v>92</v>
      </c>
      <c r="G22" s="24">
        <v>1</v>
      </c>
      <c r="H22" s="32">
        <v>14.99</v>
      </c>
      <c r="I22" s="33"/>
      <c r="J22" s="53">
        <f>G22*H22*39*1.22</f>
        <v>713.2242</v>
      </c>
      <c r="L22" s="24"/>
      <c r="M22" s="24"/>
      <c r="N22" s="24"/>
      <c r="O22" s="24"/>
      <c r="P22" s="24"/>
      <c r="Q22" s="24"/>
      <c r="R22" s="32"/>
      <c r="S22" s="34"/>
      <c r="T22" s="34"/>
    </row>
    <row r="23" spans="1:20" ht="15.75">
      <c r="A23" s="24" t="s">
        <v>43</v>
      </c>
      <c r="B23" s="6" t="s">
        <v>122</v>
      </c>
      <c r="C23" s="20" t="s">
        <v>123</v>
      </c>
      <c r="D23" s="11" t="s">
        <v>124</v>
      </c>
      <c r="E23" s="24" t="s">
        <v>12</v>
      </c>
      <c r="F23" s="20" t="s">
        <v>128</v>
      </c>
      <c r="G23" s="24">
        <v>1</v>
      </c>
      <c r="H23" s="32">
        <v>11.99</v>
      </c>
      <c r="I23" s="33"/>
      <c r="J23" s="53">
        <f>G23*H23*39*1.22</f>
        <v>570.4842</v>
      </c>
      <c r="L23" s="24"/>
      <c r="M23" s="24"/>
      <c r="N23" s="24"/>
      <c r="O23" s="24"/>
      <c r="P23" s="24"/>
      <c r="Q23" s="24"/>
      <c r="R23" s="32"/>
      <c r="S23" s="34"/>
      <c r="T23" s="34"/>
    </row>
    <row r="24" spans="1:20" ht="15.75">
      <c r="A24" s="54" t="s">
        <v>72</v>
      </c>
      <c r="B24" s="5" t="s">
        <v>104</v>
      </c>
      <c r="C24" s="14"/>
      <c r="D24" s="38" t="s">
        <v>106</v>
      </c>
      <c r="E24" s="5" t="s">
        <v>70</v>
      </c>
      <c r="F24" s="15" t="s">
        <v>105</v>
      </c>
      <c r="G24" s="5">
        <v>1</v>
      </c>
      <c r="H24" s="8">
        <v>19.5</v>
      </c>
      <c r="I24" s="9">
        <f aca="true" t="shared" si="1" ref="I24:I30">G24*H24*39*0.9</f>
        <v>684.45</v>
      </c>
      <c r="J24" s="10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5.75">
      <c r="A25" s="54" t="s">
        <v>72</v>
      </c>
      <c r="B25" s="5" t="s">
        <v>107</v>
      </c>
      <c r="C25" s="5"/>
      <c r="D25" s="18" t="s">
        <v>109</v>
      </c>
      <c r="E25" s="5" t="s">
        <v>70</v>
      </c>
      <c r="F25" s="12" t="s">
        <v>108</v>
      </c>
      <c r="G25" s="5">
        <v>1</v>
      </c>
      <c r="H25" s="8">
        <v>19.5</v>
      </c>
      <c r="I25" s="9">
        <f t="shared" si="1"/>
        <v>684.45</v>
      </c>
      <c r="J25" s="10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5.75">
      <c r="A26" s="54" t="s">
        <v>72</v>
      </c>
      <c r="B26" s="6" t="s">
        <v>69</v>
      </c>
      <c r="C26" s="24"/>
      <c r="D26" s="55" t="s">
        <v>155</v>
      </c>
      <c r="E26" s="24" t="s">
        <v>70</v>
      </c>
      <c r="F26" s="12" t="s">
        <v>154</v>
      </c>
      <c r="G26" s="24">
        <v>1</v>
      </c>
      <c r="H26" s="32">
        <v>5.3</v>
      </c>
      <c r="I26" s="33">
        <f t="shared" si="1"/>
        <v>186.03</v>
      </c>
      <c r="J26" s="34"/>
      <c r="L26" s="24"/>
      <c r="M26" s="24"/>
      <c r="N26" s="24"/>
      <c r="O26" s="24"/>
      <c r="P26" s="24"/>
      <c r="Q26" s="24"/>
      <c r="R26" s="24"/>
      <c r="S26" s="34"/>
      <c r="T26" s="34"/>
    </row>
    <row r="27" spans="1:20" ht="15.75">
      <c r="A27" s="54" t="s">
        <v>72</v>
      </c>
      <c r="B27" s="6" t="s">
        <v>69</v>
      </c>
      <c r="C27" s="24"/>
      <c r="D27" s="38" t="s">
        <v>155</v>
      </c>
      <c r="E27" s="24" t="s">
        <v>70</v>
      </c>
      <c r="F27" s="12" t="s">
        <v>156</v>
      </c>
      <c r="G27" s="24">
        <v>1</v>
      </c>
      <c r="H27" s="32">
        <v>5.3</v>
      </c>
      <c r="I27" s="33">
        <f t="shared" si="1"/>
        <v>186.03</v>
      </c>
      <c r="J27" s="34"/>
      <c r="L27" s="24"/>
      <c r="M27" s="24"/>
      <c r="N27" s="24"/>
      <c r="O27" s="24"/>
      <c r="P27" s="24"/>
      <c r="Q27" s="24"/>
      <c r="R27" s="24"/>
      <c r="S27" s="34"/>
      <c r="T27" s="34"/>
    </row>
    <row r="28" spans="1:20" ht="15.75">
      <c r="A28" s="54" t="s">
        <v>72</v>
      </c>
      <c r="B28" s="6" t="s">
        <v>69</v>
      </c>
      <c r="C28" s="24"/>
      <c r="D28" s="55" t="s">
        <v>155</v>
      </c>
      <c r="E28" s="24" t="s">
        <v>70</v>
      </c>
      <c r="F28" s="12" t="s">
        <v>159</v>
      </c>
      <c r="G28" s="24">
        <v>1</v>
      </c>
      <c r="H28" s="32">
        <v>5.3</v>
      </c>
      <c r="I28" s="33">
        <f t="shared" si="1"/>
        <v>186.03</v>
      </c>
      <c r="J28" s="34"/>
      <c r="L28" s="24"/>
      <c r="M28" s="24"/>
      <c r="N28" s="24"/>
      <c r="O28" s="24"/>
      <c r="P28" s="24"/>
      <c r="Q28" s="24"/>
      <c r="R28" s="24"/>
      <c r="S28" s="34"/>
      <c r="T28" s="34"/>
    </row>
    <row r="29" spans="1:20" ht="15.75">
      <c r="A29" s="54" t="s">
        <v>72</v>
      </c>
      <c r="B29" s="6" t="s">
        <v>69</v>
      </c>
      <c r="C29" s="24"/>
      <c r="D29" s="38" t="s">
        <v>158</v>
      </c>
      <c r="E29" s="24" t="s">
        <v>12</v>
      </c>
      <c r="F29" s="56" t="s">
        <v>160</v>
      </c>
      <c r="G29" s="24">
        <v>1</v>
      </c>
      <c r="H29" s="32">
        <v>5.3</v>
      </c>
      <c r="I29" s="33">
        <f t="shared" si="1"/>
        <v>186.03</v>
      </c>
      <c r="J29" s="34"/>
      <c r="L29" s="24"/>
      <c r="M29" s="24"/>
      <c r="N29" s="24"/>
      <c r="O29" s="24"/>
      <c r="P29" s="24"/>
      <c r="Q29" s="24"/>
      <c r="R29" s="24"/>
      <c r="S29" s="34"/>
      <c r="T29" s="34"/>
    </row>
    <row r="30" spans="1:20" ht="15.75">
      <c r="A30" s="54" t="s">
        <v>72</v>
      </c>
      <c r="B30" s="6" t="s">
        <v>69</v>
      </c>
      <c r="C30" s="24"/>
      <c r="D30" s="38" t="s">
        <v>158</v>
      </c>
      <c r="E30" s="24" t="s">
        <v>12</v>
      </c>
      <c r="F30" s="12" t="s">
        <v>157</v>
      </c>
      <c r="G30" s="24">
        <v>1</v>
      </c>
      <c r="H30" s="32">
        <v>5.3</v>
      </c>
      <c r="I30" s="33">
        <f t="shared" si="1"/>
        <v>186.03</v>
      </c>
      <c r="J30" s="34"/>
      <c r="L30" s="24"/>
      <c r="M30" s="24"/>
      <c r="O30" s="24"/>
      <c r="P30" s="24"/>
      <c r="Q30" s="24"/>
      <c r="R30" s="24"/>
      <c r="S30" s="34"/>
      <c r="T30" s="34"/>
    </row>
    <row r="31" spans="1:20" ht="15.75">
      <c r="A31" s="54" t="s">
        <v>72</v>
      </c>
      <c r="B31" s="6" t="s">
        <v>100</v>
      </c>
      <c r="C31" s="24"/>
      <c r="D31" s="55" t="s">
        <v>102</v>
      </c>
      <c r="E31" s="24" t="s">
        <v>103</v>
      </c>
      <c r="F31" s="24" t="s">
        <v>101</v>
      </c>
      <c r="G31" s="24">
        <v>1</v>
      </c>
      <c r="H31" s="32">
        <v>19.99</v>
      </c>
      <c r="I31" s="33">
        <f>G31*H31*39*1.17</f>
        <v>912.1436999999999</v>
      </c>
      <c r="J31" s="3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">
      <c r="A32" s="24" t="s">
        <v>39</v>
      </c>
      <c r="B32" s="6" t="s">
        <v>40</v>
      </c>
      <c r="C32" s="22" t="s">
        <v>41</v>
      </c>
      <c r="D32" s="24" t="s">
        <v>42</v>
      </c>
      <c r="E32" s="24" t="s">
        <v>12</v>
      </c>
      <c r="F32" s="22" t="s">
        <v>161</v>
      </c>
      <c r="G32" s="24">
        <v>1</v>
      </c>
      <c r="H32" s="32">
        <v>29.5</v>
      </c>
      <c r="I32" s="34"/>
      <c r="J32" s="53">
        <f>G32*H32*39*0.94</f>
        <v>1081.47</v>
      </c>
      <c r="L32" s="24"/>
      <c r="M32" s="24"/>
      <c r="N32" s="24"/>
      <c r="O32" s="24"/>
      <c r="P32" s="24"/>
      <c r="Q32" s="24"/>
      <c r="R32" s="24"/>
      <c r="S32" s="34"/>
      <c r="T32" s="34"/>
    </row>
    <row r="33" spans="1:20" ht="15">
      <c r="A33" s="24" t="s">
        <v>141</v>
      </c>
      <c r="B33" s="13" t="s">
        <v>144</v>
      </c>
      <c r="C33" s="43" t="s">
        <v>145</v>
      </c>
      <c r="D33" s="11" t="s">
        <v>146</v>
      </c>
      <c r="E33" s="57">
        <v>6</v>
      </c>
      <c r="F33" s="11" t="s">
        <v>147</v>
      </c>
      <c r="G33" s="57">
        <v>1</v>
      </c>
      <c r="H33" s="45">
        <v>48.99</v>
      </c>
      <c r="I33" s="58">
        <f>G33*H33*39*1.17</f>
        <v>2235.4137</v>
      </c>
      <c r="J33" s="59"/>
      <c r="L33" s="43"/>
      <c r="M33" s="43"/>
      <c r="N33" s="43"/>
      <c r="O33" s="43"/>
      <c r="P33" s="43"/>
      <c r="Q33" s="43"/>
      <c r="R33" s="45"/>
      <c r="S33" s="46"/>
      <c r="T33" s="46"/>
    </row>
    <row r="34" spans="1:20" ht="15">
      <c r="A34" s="43" t="s">
        <v>141</v>
      </c>
      <c r="B34" s="36" t="s">
        <v>117</v>
      </c>
      <c r="C34" s="43" t="s">
        <v>142</v>
      </c>
      <c r="D34" s="11" t="s">
        <v>118</v>
      </c>
      <c r="E34" s="57" t="s">
        <v>12</v>
      </c>
      <c r="F34" s="43" t="s">
        <v>143</v>
      </c>
      <c r="G34" s="57">
        <v>1</v>
      </c>
      <c r="H34" s="41">
        <v>43.99</v>
      </c>
      <c r="I34" s="58">
        <f>G34*H34*39*1.17</f>
        <v>2007.2637</v>
      </c>
      <c r="J34" s="59">
        <f>4243-4262</f>
        <v>-19</v>
      </c>
      <c r="L34" s="13"/>
      <c r="R34" s="41"/>
      <c r="S34" s="42"/>
      <c r="T34" s="42"/>
    </row>
    <row r="35" spans="1:20" ht="15.75">
      <c r="A35" s="5" t="s">
        <v>121</v>
      </c>
      <c r="B35" s="5" t="s">
        <v>85</v>
      </c>
      <c r="C35" s="5"/>
      <c r="D35" s="55" t="s">
        <v>86</v>
      </c>
      <c r="E35" s="14" t="s">
        <v>70</v>
      </c>
      <c r="F35" s="12" t="s">
        <v>87</v>
      </c>
      <c r="G35" s="5">
        <v>1</v>
      </c>
      <c r="H35" s="8">
        <v>29.5</v>
      </c>
      <c r="I35" s="9">
        <f>G35*H35*39*0.9</f>
        <v>1035.45</v>
      </c>
      <c r="J35" s="42"/>
      <c r="L35" s="24"/>
      <c r="M35" s="24"/>
      <c r="N35" s="24"/>
      <c r="O35" s="24"/>
      <c r="P35" s="24"/>
      <c r="Q35" s="24"/>
      <c r="R35" s="24"/>
      <c r="S35" s="24"/>
      <c r="T35" s="24"/>
    </row>
    <row r="36" spans="1:6" ht="15">
      <c r="A36" s="25" t="s">
        <v>346</v>
      </c>
      <c r="F36" s="95" t="s">
        <v>587</v>
      </c>
    </row>
    <row r="37" spans="1:20" ht="15.75">
      <c r="A37" s="11" t="s">
        <v>84</v>
      </c>
      <c r="B37" s="6" t="s">
        <v>83</v>
      </c>
      <c r="C37" s="24"/>
      <c r="D37" s="72" t="s">
        <v>167</v>
      </c>
      <c r="E37" s="24">
        <v>4</v>
      </c>
      <c r="F37" s="73" t="s">
        <v>170</v>
      </c>
      <c r="G37" s="24">
        <v>1</v>
      </c>
      <c r="H37" s="32">
        <v>29.99</v>
      </c>
      <c r="I37" s="34"/>
      <c r="J37" s="53">
        <f>G37*H37*40*1.22</f>
        <v>1463.512</v>
      </c>
      <c r="K37" s="35"/>
      <c r="S37" s="42"/>
      <c r="T37" s="42"/>
    </row>
    <row r="38" spans="1:10" ht="15">
      <c r="A38" s="11" t="s">
        <v>171</v>
      </c>
      <c r="B38" s="36" t="s">
        <v>172</v>
      </c>
      <c r="C38" s="43"/>
      <c r="D38" s="43" t="s">
        <v>173</v>
      </c>
      <c r="E38" s="43" t="s">
        <v>70</v>
      </c>
      <c r="F38" s="43" t="s">
        <v>174</v>
      </c>
      <c r="G38" s="43">
        <v>1</v>
      </c>
      <c r="H38" s="45">
        <v>28</v>
      </c>
      <c r="I38" s="74">
        <v>400</v>
      </c>
      <c r="J38" s="47">
        <f>G38*H38*40*0.94-I38</f>
        <v>652.8</v>
      </c>
    </row>
    <row r="39" spans="1:10" ht="15">
      <c r="A39" s="43" t="s">
        <v>171</v>
      </c>
      <c r="B39" s="13" t="s">
        <v>172</v>
      </c>
      <c r="C39" s="43"/>
      <c r="D39" s="11" t="s">
        <v>175</v>
      </c>
      <c r="E39" s="24" t="s">
        <v>12</v>
      </c>
      <c r="F39" s="11" t="s">
        <v>174</v>
      </c>
      <c r="G39" s="43">
        <v>1</v>
      </c>
      <c r="H39" s="45">
        <v>21</v>
      </c>
      <c r="I39" s="46"/>
      <c r="J39" s="47">
        <f>G39*H39*40*0.94</f>
        <v>789.5999999999999</v>
      </c>
    </row>
    <row r="40" spans="1:10" ht="15">
      <c r="A40" s="11" t="s">
        <v>171</v>
      </c>
      <c r="B40" s="13" t="s">
        <v>176</v>
      </c>
      <c r="C40" s="43"/>
      <c r="D40" s="11" t="s">
        <v>177</v>
      </c>
      <c r="E40" s="43" t="s">
        <v>70</v>
      </c>
      <c r="F40" s="11" t="s">
        <v>178</v>
      </c>
      <c r="G40" s="43">
        <v>1</v>
      </c>
      <c r="H40" s="45">
        <v>25</v>
      </c>
      <c r="I40" s="50"/>
      <c r="J40" s="47">
        <f>G40*H40*40*0.94</f>
        <v>940</v>
      </c>
    </row>
    <row r="41" spans="1:10" ht="15">
      <c r="A41" s="24" t="s">
        <v>171</v>
      </c>
      <c r="B41" s="6" t="s">
        <v>176</v>
      </c>
      <c r="C41" s="24"/>
      <c r="D41" s="24" t="s">
        <v>179</v>
      </c>
      <c r="E41" s="24" t="s">
        <v>70</v>
      </c>
      <c r="F41" s="24" t="s">
        <v>178</v>
      </c>
      <c r="G41" s="24">
        <v>1</v>
      </c>
      <c r="H41" s="32">
        <v>14</v>
      </c>
      <c r="I41" s="34"/>
      <c r="J41" s="47">
        <f>G41*H41*40*0.94</f>
        <v>526.4</v>
      </c>
    </row>
    <row r="42" spans="1:10" ht="15">
      <c r="A42" s="24" t="s">
        <v>29</v>
      </c>
      <c r="B42" s="6" t="s">
        <v>180</v>
      </c>
      <c r="C42" s="24" t="s">
        <v>181</v>
      </c>
      <c r="D42" s="24" t="s">
        <v>182</v>
      </c>
      <c r="E42" s="24" t="s">
        <v>183</v>
      </c>
      <c r="F42" s="24" t="s">
        <v>184</v>
      </c>
      <c r="G42" s="24">
        <v>1</v>
      </c>
      <c r="H42" s="32">
        <v>39.5</v>
      </c>
      <c r="I42" s="33">
        <f>G42*H42*40*0.9</f>
        <v>1422</v>
      </c>
      <c r="J42" s="34">
        <f>I42-1386</f>
        <v>36</v>
      </c>
    </row>
    <row r="43" spans="1:10" ht="15">
      <c r="A43" s="24" t="s">
        <v>29</v>
      </c>
      <c r="B43" s="6" t="s">
        <v>185</v>
      </c>
      <c r="C43" s="24" t="s">
        <v>186</v>
      </c>
      <c r="D43" s="24" t="s">
        <v>187</v>
      </c>
      <c r="E43" s="24" t="s">
        <v>12</v>
      </c>
      <c r="F43" s="24" t="s">
        <v>188</v>
      </c>
      <c r="G43" s="24">
        <v>1</v>
      </c>
      <c r="H43" s="32">
        <v>29.5</v>
      </c>
      <c r="I43" s="33">
        <f>G43*H43*40*0.9</f>
        <v>1062</v>
      </c>
      <c r="J43" s="34">
        <f>I43-1035</f>
        <v>27</v>
      </c>
    </row>
    <row r="44" spans="1:10" ht="15.75">
      <c r="A44" s="24" t="s">
        <v>29</v>
      </c>
      <c r="B44" s="6" t="s">
        <v>189</v>
      </c>
      <c r="C44" s="24"/>
      <c r="D44" s="55" t="s">
        <v>190</v>
      </c>
      <c r="E44" s="24" t="s">
        <v>38</v>
      </c>
      <c r="F44" s="24" t="s">
        <v>93</v>
      </c>
      <c r="G44" s="24">
        <v>1</v>
      </c>
      <c r="H44" s="32">
        <v>12.99</v>
      </c>
      <c r="I44" s="33">
        <f>G44*H44*40*1.17</f>
        <v>607.932</v>
      </c>
      <c r="J44" s="34">
        <f>I44-593</f>
        <v>14.932000000000016</v>
      </c>
    </row>
    <row r="45" spans="1:20" ht="15.75">
      <c r="A45" s="24" t="s">
        <v>10</v>
      </c>
      <c r="B45" s="6" t="s">
        <v>11</v>
      </c>
      <c r="C45" s="24"/>
      <c r="D45" s="72" t="s">
        <v>15</v>
      </c>
      <c r="E45" s="24" t="s">
        <v>12</v>
      </c>
      <c r="F45" s="24" t="s">
        <v>55</v>
      </c>
      <c r="G45" s="24">
        <v>1</v>
      </c>
      <c r="H45" s="32">
        <v>5.3</v>
      </c>
      <c r="I45" s="34"/>
      <c r="J45" s="47">
        <f>G45*H45*40*0.94</f>
        <v>199.28</v>
      </c>
      <c r="R45" s="41"/>
      <c r="S45" s="42"/>
      <c r="T45" s="42"/>
    </row>
    <row r="46" spans="1:20" ht="15">
      <c r="A46" s="24" t="s">
        <v>10</v>
      </c>
      <c r="B46" s="6" t="s">
        <v>13</v>
      </c>
      <c r="C46" s="24"/>
      <c r="D46" s="24" t="s">
        <v>14</v>
      </c>
      <c r="E46" s="24" t="s">
        <v>12</v>
      </c>
      <c r="F46" s="24" t="s">
        <v>137</v>
      </c>
      <c r="G46" s="24">
        <v>1</v>
      </c>
      <c r="H46" s="32">
        <v>5.3</v>
      </c>
      <c r="I46" s="34"/>
      <c r="J46" s="47">
        <f>G46*H46*40*0.94</f>
        <v>199.28</v>
      </c>
      <c r="R46" s="41"/>
      <c r="S46" s="42"/>
      <c r="T46" s="42"/>
    </row>
    <row r="47" spans="1:20" ht="15">
      <c r="A47" s="24" t="s">
        <v>10</v>
      </c>
      <c r="B47" s="6" t="s">
        <v>13</v>
      </c>
      <c r="C47" s="24"/>
      <c r="D47" s="11" t="s">
        <v>14</v>
      </c>
      <c r="E47" s="24" t="s">
        <v>12</v>
      </c>
      <c r="F47" s="24" t="s">
        <v>138</v>
      </c>
      <c r="G47" s="24">
        <v>1</v>
      </c>
      <c r="H47" s="32">
        <v>5.3</v>
      </c>
      <c r="I47" s="34"/>
      <c r="J47" s="47">
        <f>G47*H47*40*0.94</f>
        <v>199.28</v>
      </c>
      <c r="L47" s="24"/>
      <c r="M47" s="24"/>
      <c r="N47" s="24"/>
      <c r="O47" s="24"/>
      <c r="P47" s="24"/>
      <c r="Q47" s="24"/>
      <c r="R47" s="32"/>
      <c r="S47" s="34"/>
      <c r="T47" s="34"/>
    </row>
    <row r="48" spans="1:20" ht="15.75">
      <c r="A48" s="24" t="s">
        <v>10</v>
      </c>
      <c r="B48" s="6" t="s">
        <v>16</v>
      </c>
      <c r="C48" s="24"/>
      <c r="D48" s="72" t="s">
        <v>17</v>
      </c>
      <c r="E48" s="24" t="s">
        <v>12</v>
      </c>
      <c r="F48" s="75" t="s">
        <v>139</v>
      </c>
      <c r="G48" s="24">
        <v>1</v>
      </c>
      <c r="H48" s="32">
        <v>5.3</v>
      </c>
      <c r="I48" s="34"/>
      <c r="J48" s="47">
        <f>G48*H48*40*0.94</f>
        <v>199.28</v>
      </c>
      <c r="L48" s="24"/>
      <c r="M48" s="24"/>
      <c r="N48" s="24"/>
      <c r="O48" s="24"/>
      <c r="P48" s="24"/>
      <c r="Q48" s="24"/>
      <c r="R48" s="24"/>
      <c r="S48" s="34"/>
      <c r="T48" s="34"/>
    </row>
    <row r="49" spans="1:20" ht="15">
      <c r="A49" s="24" t="s">
        <v>191</v>
      </c>
      <c r="B49" s="6" t="s">
        <v>192</v>
      </c>
      <c r="C49" s="24"/>
      <c r="D49" s="76" t="s">
        <v>193</v>
      </c>
      <c r="E49" s="24" t="s">
        <v>63</v>
      </c>
      <c r="F49" s="24" t="s">
        <v>194</v>
      </c>
      <c r="G49" s="24">
        <v>1</v>
      </c>
      <c r="H49" s="32">
        <v>10.99</v>
      </c>
      <c r="I49" s="34"/>
      <c r="J49" s="53">
        <f>G49*H49*40*1.22</f>
        <v>536.312</v>
      </c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5">
      <c r="A50" s="24" t="s">
        <v>191</v>
      </c>
      <c r="B50" s="6" t="s">
        <v>195</v>
      </c>
      <c r="C50" s="24"/>
      <c r="D50" s="11" t="s">
        <v>196</v>
      </c>
      <c r="E50" s="54" t="s">
        <v>70</v>
      </c>
      <c r="F50" s="11" t="s">
        <v>197</v>
      </c>
      <c r="G50" s="24">
        <v>1</v>
      </c>
      <c r="H50" s="32">
        <v>9.99</v>
      </c>
      <c r="I50" s="34"/>
      <c r="J50" s="53">
        <f>G50*H50*40*1.22</f>
        <v>487.512</v>
      </c>
      <c r="L50" s="24"/>
      <c r="M50" s="24"/>
      <c r="N50" s="24"/>
      <c r="O50" s="24"/>
      <c r="P50" s="24"/>
      <c r="Q50" s="24"/>
      <c r="R50" s="24"/>
      <c r="S50" s="24"/>
      <c r="T50" s="24"/>
    </row>
    <row r="51" spans="1:10" ht="15">
      <c r="A51" s="60" t="s">
        <v>198</v>
      </c>
      <c r="B51" s="77" t="s">
        <v>199</v>
      </c>
      <c r="C51" s="60"/>
      <c r="D51" s="60" t="s">
        <v>200</v>
      </c>
      <c r="E51" s="60" t="s">
        <v>70</v>
      </c>
      <c r="F51" s="60" t="s">
        <v>201</v>
      </c>
      <c r="G51" s="60">
        <v>1</v>
      </c>
      <c r="H51" s="61">
        <v>19.99</v>
      </c>
      <c r="I51" s="50"/>
      <c r="J51" s="53">
        <f>G51*H51*40*1.22</f>
        <v>975.5119999999998</v>
      </c>
    </row>
    <row r="52" spans="1:10" ht="15">
      <c r="A52" s="60" t="s">
        <v>198</v>
      </c>
      <c r="B52" s="77" t="s">
        <v>202</v>
      </c>
      <c r="C52" s="60"/>
      <c r="D52" s="60" t="s">
        <v>203</v>
      </c>
      <c r="E52" s="60" t="s">
        <v>70</v>
      </c>
      <c r="F52" s="60" t="s">
        <v>204</v>
      </c>
      <c r="G52" s="60">
        <v>1</v>
      </c>
      <c r="H52" s="61">
        <v>7.99</v>
      </c>
      <c r="I52" s="50"/>
      <c r="J52" s="53">
        <f>G52*H52*40*1.22</f>
        <v>389.91200000000003</v>
      </c>
    </row>
    <row r="53" spans="1:20" ht="15.75">
      <c r="A53" s="78" t="s">
        <v>43</v>
      </c>
      <c r="B53" s="79" t="s">
        <v>125</v>
      </c>
      <c r="C53" s="80" t="s">
        <v>126</v>
      </c>
      <c r="D53" s="78" t="s">
        <v>127</v>
      </c>
      <c r="E53" s="78" t="s">
        <v>12</v>
      </c>
      <c r="F53" s="80" t="s">
        <v>129</v>
      </c>
      <c r="G53" s="78">
        <v>1</v>
      </c>
      <c r="H53" s="81">
        <v>6.99</v>
      </c>
      <c r="I53" s="82"/>
      <c r="J53" s="53">
        <f>G53*H53*40*1.22</f>
        <v>341.112</v>
      </c>
      <c r="K53" s="83"/>
      <c r="L53" s="84"/>
      <c r="M53" s="85"/>
      <c r="N53" s="83"/>
      <c r="O53" s="83"/>
      <c r="P53" s="85"/>
      <c r="Q53" s="83"/>
      <c r="R53" s="86"/>
      <c r="S53" s="87"/>
      <c r="T53" s="87"/>
    </row>
    <row r="54" spans="1:10" ht="15">
      <c r="A54" s="60" t="s">
        <v>205</v>
      </c>
      <c r="B54" s="77" t="s">
        <v>206</v>
      </c>
      <c r="C54" s="60" t="s">
        <v>207</v>
      </c>
      <c r="D54" s="60" t="s">
        <v>208</v>
      </c>
      <c r="E54" s="60" t="s">
        <v>209</v>
      </c>
      <c r="F54" s="60" t="s">
        <v>210</v>
      </c>
      <c r="G54" s="60">
        <v>1</v>
      </c>
      <c r="H54" s="61">
        <v>29.5</v>
      </c>
      <c r="I54" s="49">
        <f>G54*H54*40*0.9</f>
        <v>1062</v>
      </c>
      <c r="J54" s="50"/>
    </row>
    <row r="55" spans="1:10" ht="15.75">
      <c r="A55" s="60" t="s">
        <v>72</v>
      </c>
      <c r="B55" s="77" t="s">
        <v>211</v>
      </c>
      <c r="C55" s="60"/>
      <c r="D55" s="88" t="s">
        <v>212</v>
      </c>
      <c r="E55" s="60" t="s">
        <v>70</v>
      </c>
      <c r="F55" s="60" t="s">
        <v>213</v>
      </c>
      <c r="G55" s="60">
        <v>1</v>
      </c>
      <c r="H55" s="61">
        <v>19.99</v>
      </c>
      <c r="I55" s="49">
        <f>G55*H55*40*1.17</f>
        <v>935.5319999999998</v>
      </c>
      <c r="J55" s="50"/>
    </row>
    <row r="56" spans="1:10" ht="15.75">
      <c r="A56" s="60" t="s">
        <v>72</v>
      </c>
      <c r="B56" s="77" t="s">
        <v>214</v>
      </c>
      <c r="C56" s="60"/>
      <c r="D56" s="88" t="s">
        <v>215</v>
      </c>
      <c r="E56" s="60" t="s">
        <v>70</v>
      </c>
      <c r="F56" s="60" t="s">
        <v>216</v>
      </c>
      <c r="G56" s="60">
        <v>1</v>
      </c>
      <c r="H56" s="61">
        <v>14.99</v>
      </c>
      <c r="I56" s="49">
        <f>G56*H56*40*1.17</f>
        <v>701.532</v>
      </c>
      <c r="J56" s="50"/>
    </row>
    <row r="57" spans="1:10" ht="15">
      <c r="A57" s="89" t="s">
        <v>217</v>
      </c>
      <c r="B57" s="13" t="s">
        <v>218</v>
      </c>
      <c r="C57" s="89" t="s">
        <v>219</v>
      </c>
      <c r="D57" s="89" t="s">
        <v>220</v>
      </c>
      <c r="E57" s="11" t="s">
        <v>70</v>
      </c>
      <c r="F57" s="89" t="s">
        <v>221</v>
      </c>
      <c r="G57" s="89">
        <v>1</v>
      </c>
      <c r="H57" s="41">
        <v>25</v>
      </c>
      <c r="I57" s="90">
        <f>G57*H57*40*0.9</f>
        <v>900</v>
      </c>
      <c r="J57" s="91">
        <f>I57-878</f>
        <v>22</v>
      </c>
    </row>
    <row r="58" spans="1:10" ht="15">
      <c r="A58" s="43" t="s">
        <v>217</v>
      </c>
      <c r="B58" s="36" t="s">
        <v>222</v>
      </c>
      <c r="C58" s="11" t="s">
        <v>223</v>
      </c>
      <c r="D58" s="11" t="s">
        <v>224</v>
      </c>
      <c r="E58" s="43" t="s">
        <v>70</v>
      </c>
      <c r="F58" s="43" t="s">
        <v>225</v>
      </c>
      <c r="G58" s="11">
        <v>1</v>
      </c>
      <c r="H58" s="41">
        <v>25</v>
      </c>
      <c r="I58" s="90">
        <f aca="true" t="shared" si="2" ref="I58:I67">G58*H58*40*0.9</f>
        <v>900</v>
      </c>
      <c r="J58" s="91">
        <f>I58-878</f>
        <v>22</v>
      </c>
    </row>
    <row r="59" spans="1:20" ht="15">
      <c r="A59" s="54" t="s">
        <v>226</v>
      </c>
      <c r="B59" s="54" t="s">
        <v>227</v>
      </c>
      <c r="C59" s="54" t="s">
        <v>228</v>
      </c>
      <c r="D59" s="63" t="s">
        <v>229</v>
      </c>
      <c r="E59" s="54" t="s">
        <v>70</v>
      </c>
      <c r="F59" s="63" t="s">
        <v>230</v>
      </c>
      <c r="G59" s="54">
        <v>1</v>
      </c>
      <c r="H59" s="32">
        <v>5.3</v>
      </c>
      <c r="I59" s="90">
        <f t="shared" si="2"/>
        <v>190.8</v>
      </c>
      <c r="J59" s="34"/>
      <c r="L59" s="24"/>
      <c r="M59" s="24"/>
      <c r="N59" s="24"/>
      <c r="O59" s="24"/>
      <c r="P59" s="24"/>
      <c r="Q59" s="24"/>
      <c r="R59" s="24"/>
      <c r="S59" s="24"/>
      <c r="T59" s="24"/>
    </row>
    <row r="60" spans="1:10" ht="15">
      <c r="A60" s="63" t="s">
        <v>226</v>
      </c>
      <c r="B60" s="48" t="s">
        <v>231</v>
      </c>
      <c r="C60" s="48" t="s">
        <v>232</v>
      </c>
      <c r="D60" s="48" t="s">
        <v>233</v>
      </c>
      <c r="E60" s="48" t="s">
        <v>70</v>
      </c>
      <c r="F60" s="48" t="s">
        <v>96</v>
      </c>
      <c r="G60" s="48">
        <v>1</v>
      </c>
      <c r="H60" s="45">
        <v>5.3</v>
      </c>
      <c r="I60" s="90">
        <f t="shared" si="2"/>
        <v>190.8</v>
      </c>
      <c r="J60" s="34"/>
    </row>
    <row r="61" spans="1:10" ht="15">
      <c r="A61" s="63" t="s">
        <v>226</v>
      </c>
      <c r="B61" s="48" t="s">
        <v>234</v>
      </c>
      <c r="C61" s="63" t="s">
        <v>235</v>
      </c>
      <c r="D61" s="63" t="s">
        <v>17</v>
      </c>
      <c r="E61" s="48" t="s">
        <v>70</v>
      </c>
      <c r="F61" s="63" t="s">
        <v>230</v>
      </c>
      <c r="G61" s="63">
        <v>1</v>
      </c>
      <c r="H61" s="41">
        <v>5.3</v>
      </c>
      <c r="I61" s="90">
        <f t="shared" si="2"/>
        <v>190.8</v>
      </c>
      <c r="J61" s="34"/>
    </row>
    <row r="62" spans="1:10" ht="15">
      <c r="A62" s="48" t="s">
        <v>226</v>
      </c>
      <c r="B62" s="48" t="s">
        <v>236</v>
      </c>
      <c r="C62" s="63" t="s">
        <v>237</v>
      </c>
      <c r="D62" s="63" t="s">
        <v>238</v>
      </c>
      <c r="E62" s="48" t="s">
        <v>70</v>
      </c>
      <c r="F62" s="48" t="s">
        <v>239</v>
      </c>
      <c r="G62" s="63">
        <v>1</v>
      </c>
      <c r="H62" s="41">
        <v>5.3</v>
      </c>
      <c r="I62" s="90">
        <f t="shared" si="2"/>
        <v>190.8</v>
      </c>
      <c r="J62" s="34"/>
    </row>
    <row r="63" spans="1:10" ht="15">
      <c r="A63" s="63" t="s">
        <v>226</v>
      </c>
      <c r="B63" s="48" t="s">
        <v>227</v>
      </c>
      <c r="C63" s="63" t="s">
        <v>240</v>
      </c>
      <c r="D63" s="63" t="s">
        <v>229</v>
      </c>
      <c r="E63" s="63" t="s">
        <v>12</v>
      </c>
      <c r="F63" s="11" t="s">
        <v>241</v>
      </c>
      <c r="G63" s="63">
        <v>1</v>
      </c>
      <c r="H63" s="41">
        <v>5.3</v>
      </c>
      <c r="I63" s="90">
        <f t="shared" si="2"/>
        <v>190.8</v>
      </c>
      <c r="J63" s="34"/>
    </row>
    <row r="64" spans="1:10" ht="15">
      <c r="A64" s="63" t="s">
        <v>226</v>
      </c>
      <c r="B64" s="48" t="s">
        <v>242</v>
      </c>
      <c r="C64" s="63" t="s">
        <v>243</v>
      </c>
      <c r="D64" s="63" t="s">
        <v>244</v>
      </c>
      <c r="E64" s="63" t="s">
        <v>12</v>
      </c>
      <c r="F64" s="63" t="s">
        <v>245</v>
      </c>
      <c r="G64" s="63">
        <v>1</v>
      </c>
      <c r="H64" s="41">
        <v>5.3</v>
      </c>
      <c r="I64" s="90">
        <f t="shared" si="2"/>
        <v>190.8</v>
      </c>
      <c r="J64" s="34"/>
    </row>
    <row r="65" spans="1:10" ht="15">
      <c r="A65" s="63" t="s">
        <v>226</v>
      </c>
      <c r="B65" s="48" t="s">
        <v>242</v>
      </c>
      <c r="C65" s="63" t="s">
        <v>243</v>
      </c>
      <c r="D65" s="63"/>
      <c r="E65" s="48" t="s">
        <v>38</v>
      </c>
      <c r="F65" s="48" t="s">
        <v>245</v>
      </c>
      <c r="G65" s="48">
        <v>1</v>
      </c>
      <c r="H65" s="41">
        <v>5.3</v>
      </c>
      <c r="I65" s="90">
        <f t="shared" si="2"/>
        <v>190.8</v>
      </c>
      <c r="J65" s="34"/>
    </row>
    <row r="66" spans="1:10" ht="15">
      <c r="A66" s="48" t="s">
        <v>226</v>
      </c>
      <c r="B66" s="48" t="s">
        <v>227</v>
      </c>
      <c r="C66" s="63" t="s">
        <v>228</v>
      </c>
      <c r="D66" s="63" t="s">
        <v>229</v>
      </c>
      <c r="E66" s="48" t="s">
        <v>12</v>
      </c>
      <c r="F66" s="63" t="s">
        <v>230</v>
      </c>
      <c r="G66" s="63">
        <v>1</v>
      </c>
      <c r="H66" s="41">
        <v>5.3</v>
      </c>
      <c r="I66" s="90">
        <f t="shared" si="2"/>
        <v>190.8</v>
      </c>
      <c r="J66" s="34"/>
    </row>
    <row r="67" spans="1:20" s="83" customFormat="1" ht="15">
      <c r="A67" s="54" t="s">
        <v>226</v>
      </c>
      <c r="B67" s="54" t="s">
        <v>246</v>
      </c>
      <c r="C67" s="63" t="s">
        <v>237</v>
      </c>
      <c r="D67" s="63" t="s">
        <v>238</v>
      </c>
      <c r="E67" s="54" t="s">
        <v>12</v>
      </c>
      <c r="F67" s="63" t="s">
        <v>247</v>
      </c>
      <c r="G67" s="54">
        <v>1</v>
      </c>
      <c r="H67" s="32">
        <v>5.3</v>
      </c>
      <c r="I67" s="90">
        <f t="shared" si="2"/>
        <v>190.8</v>
      </c>
      <c r="J67" s="34"/>
      <c r="K67" s="11"/>
      <c r="L67" s="24"/>
      <c r="M67" s="11"/>
      <c r="N67" s="11"/>
      <c r="O67" s="24"/>
      <c r="P67" s="11"/>
      <c r="Q67" s="24"/>
      <c r="R67" s="24"/>
      <c r="S67" s="24"/>
      <c r="T67" s="24"/>
    </row>
    <row r="68" spans="1:6" ht="15">
      <c r="A68" s="25" t="s">
        <v>347</v>
      </c>
      <c r="F68" s="95" t="s">
        <v>587</v>
      </c>
    </row>
    <row r="69" spans="1:10" ht="15.75">
      <c r="A69" s="60" t="s">
        <v>266</v>
      </c>
      <c r="B69" s="77" t="s">
        <v>348</v>
      </c>
      <c r="C69" s="60" t="s">
        <v>267</v>
      </c>
      <c r="D69" s="11" t="s">
        <v>268</v>
      </c>
      <c r="E69" s="60" t="s">
        <v>63</v>
      </c>
      <c r="F69" s="44" t="s">
        <v>349</v>
      </c>
      <c r="G69" s="60">
        <v>1</v>
      </c>
      <c r="H69" s="61">
        <v>20</v>
      </c>
      <c r="I69" s="50"/>
      <c r="J69" s="47">
        <f>G69*H69*40*0.94</f>
        <v>752</v>
      </c>
    </row>
    <row r="70" spans="1:9" ht="15.75">
      <c r="A70" s="14" t="s">
        <v>73</v>
      </c>
      <c r="B70" s="13" t="s">
        <v>343</v>
      </c>
      <c r="C70" s="14" t="s">
        <v>344</v>
      </c>
      <c r="D70" s="18" t="s">
        <v>345</v>
      </c>
      <c r="E70" s="14" t="s">
        <v>12</v>
      </c>
      <c r="F70" s="15" t="s">
        <v>350</v>
      </c>
      <c r="G70" s="99">
        <v>1</v>
      </c>
      <c r="H70" s="100">
        <v>11</v>
      </c>
      <c r="I70" s="74">
        <f>G70*H70*40*0.94</f>
        <v>413.59999999999997</v>
      </c>
    </row>
    <row r="71" spans="1:9" ht="15.75">
      <c r="A71" s="110" t="s">
        <v>73</v>
      </c>
      <c r="B71" s="77" t="s">
        <v>81</v>
      </c>
      <c r="C71" s="99" t="s">
        <v>82</v>
      </c>
      <c r="D71" s="88" t="s">
        <v>351</v>
      </c>
      <c r="E71" s="99" t="s">
        <v>12</v>
      </c>
      <c r="F71" s="101" t="s">
        <v>352</v>
      </c>
      <c r="G71" s="99">
        <v>1</v>
      </c>
      <c r="H71" s="102">
        <v>11</v>
      </c>
      <c r="I71" s="74">
        <f>G71*H71*40*0.94</f>
        <v>413.59999999999997</v>
      </c>
    </row>
    <row r="72" spans="1:20" ht="15.75">
      <c r="A72" s="89" t="s">
        <v>115</v>
      </c>
      <c r="B72" s="77" t="s">
        <v>265</v>
      </c>
      <c r="C72" s="60"/>
      <c r="D72" s="88" t="s">
        <v>353</v>
      </c>
      <c r="E72" s="60" t="s">
        <v>63</v>
      </c>
      <c r="F72" s="60" t="s">
        <v>354</v>
      </c>
      <c r="G72" s="60">
        <v>1</v>
      </c>
      <c r="H72" s="61">
        <v>6</v>
      </c>
      <c r="I72" s="49">
        <f>G72*H72*40*0.9</f>
        <v>216</v>
      </c>
      <c r="J72" s="11">
        <f>1447-1505</f>
        <v>-58</v>
      </c>
      <c r="L72" s="43"/>
      <c r="M72" s="43"/>
      <c r="N72" s="43"/>
      <c r="O72" s="43"/>
      <c r="P72" s="43"/>
      <c r="Q72" s="43"/>
      <c r="R72" s="43"/>
      <c r="S72" s="46"/>
      <c r="T72" s="46"/>
    </row>
    <row r="73" spans="1:10" ht="15.75">
      <c r="A73" s="48" t="s">
        <v>252</v>
      </c>
      <c r="B73" s="13" t="s">
        <v>253</v>
      </c>
      <c r="C73" s="48" t="s">
        <v>186</v>
      </c>
      <c r="D73" s="38" t="s">
        <v>187</v>
      </c>
      <c r="E73" s="94" t="s">
        <v>70</v>
      </c>
      <c r="F73" s="44" t="s">
        <v>254</v>
      </c>
      <c r="G73" s="94">
        <v>1</v>
      </c>
      <c r="H73" s="61">
        <v>29.5</v>
      </c>
      <c r="I73" s="50"/>
      <c r="J73" s="47">
        <f>G73*H73*40*0.94</f>
        <v>1109.2</v>
      </c>
    </row>
    <row r="74" spans="1:20" ht="15.75">
      <c r="A74" s="11" t="s">
        <v>10</v>
      </c>
      <c r="B74" s="13" t="s">
        <v>18</v>
      </c>
      <c r="C74" s="43"/>
      <c r="D74" s="62" t="s">
        <v>19</v>
      </c>
      <c r="E74" s="60" t="s">
        <v>12</v>
      </c>
      <c r="F74" s="44" t="s">
        <v>140</v>
      </c>
      <c r="G74" s="60">
        <v>1</v>
      </c>
      <c r="H74" s="61">
        <v>5.3</v>
      </c>
      <c r="I74" s="50"/>
      <c r="J74" s="47">
        <f>G74*H74*40*0.94</f>
        <v>199.28</v>
      </c>
      <c r="S74" s="42"/>
      <c r="T74" s="42"/>
    </row>
    <row r="75" spans="1:20" ht="15.75">
      <c r="A75" s="43" t="s">
        <v>191</v>
      </c>
      <c r="B75" s="77" t="s">
        <v>262</v>
      </c>
      <c r="C75" s="60"/>
      <c r="D75" s="88" t="s">
        <v>263</v>
      </c>
      <c r="E75" s="60" t="s">
        <v>63</v>
      </c>
      <c r="F75" s="60" t="s">
        <v>264</v>
      </c>
      <c r="G75" s="60">
        <v>1</v>
      </c>
      <c r="H75" s="61">
        <v>6</v>
      </c>
      <c r="I75" s="50"/>
      <c r="J75" s="47">
        <f>G75*H75*40*0.94</f>
        <v>225.6</v>
      </c>
      <c r="L75" s="43"/>
      <c r="M75" s="43"/>
      <c r="N75" s="43"/>
      <c r="O75" s="43"/>
      <c r="P75" s="43"/>
      <c r="Q75" s="43"/>
      <c r="R75" s="43"/>
      <c r="S75" s="46"/>
      <c r="T75" s="46"/>
    </row>
    <row r="76" spans="1:10" ht="15.75">
      <c r="A76" s="43" t="s">
        <v>355</v>
      </c>
      <c r="B76" s="137" t="s">
        <v>28</v>
      </c>
      <c r="C76" s="60" t="s">
        <v>356</v>
      </c>
      <c r="D76" s="60" t="s">
        <v>23</v>
      </c>
      <c r="E76" s="60" t="s">
        <v>70</v>
      </c>
      <c r="F76" s="119" t="s">
        <v>96</v>
      </c>
      <c r="G76" s="60">
        <v>1</v>
      </c>
      <c r="H76" s="45">
        <v>34.5</v>
      </c>
      <c r="I76" s="49">
        <f aca="true" t="shared" si="3" ref="I76:I97">G76*H76*40*0.9</f>
        <v>1242</v>
      </c>
      <c r="J76" s="46">
        <f>I76-1211</f>
        <v>31</v>
      </c>
    </row>
    <row r="77" spans="1:20" ht="15">
      <c r="A77" s="89" t="s">
        <v>205</v>
      </c>
      <c r="B77" s="13" t="s">
        <v>255</v>
      </c>
      <c r="C77" s="43" t="s">
        <v>256</v>
      </c>
      <c r="D77" s="11" t="s">
        <v>257</v>
      </c>
      <c r="E77" s="43" t="s">
        <v>12</v>
      </c>
      <c r="F77" s="11" t="s">
        <v>258</v>
      </c>
      <c r="G77" s="60">
        <v>1</v>
      </c>
      <c r="H77" s="45">
        <v>11</v>
      </c>
      <c r="I77" s="49">
        <f t="shared" si="3"/>
        <v>396</v>
      </c>
      <c r="J77" s="50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5">
      <c r="A78" s="24" t="s">
        <v>205</v>
      </c>
      <c r="B78" s="6" t="s">
        <v>259</v>
      </c>
      <c r="C78" s="24" t="s">
        <v>260</v>
      </c>
      <c r="D78" s="11" t="s">
        <v>261</v>
      </c>
      <c r="E78" s="24" t="s">
        <v>12</v>
      </c>
      <c r="F78" s="43" t="s">
        <v>136</v>
      </c>
      <c r="G78" s="60">
        <v>1</v>
      </c>
      <c r="H78" s="32">
        <v>11</v>
      </c>
      <c r="I78" s="49">
        <f t="shared" si="3"/>
        <v>396</v>
      </c>
      <c r="J78" s="50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5.75">
      <c r="A79" s="48" t="s">
        <v>72</v>
      </c>
      <c r="B79" s="13" t="s">
        <v>71</v>
      </c>
      <c r="C79" s="43"/>
      <c r="D79" s="38" t="s">
        <v>162</v>
      </c>
      <c r="E79" s="43" t="s">
        <v>70</v>
      </c>
      <c r="F79" s="4" t="s">
        <v>357</v>
      </c>
      <c r="G79" s="60">
        <v>1</v>
      </c>
      <c r="H79" s="32">
        <v>5.3</v>
      </c>
      <c r="I79" s="49">
        <f t="shared" si="3"/>
        <v>190.8</v>
      </c>
      <c r="J79" s="50"/>
      <c r="L79" s="43"/>
      <c r="M79" s="43"/>
      <c r="N79" s="43"/>
      <c r="O79" s="43"/>
      <c r="P79" s="43"/>
      <c r="Q79" s="43"/>
      <c r="R79" s="43"/>
      <c r="S79" s="46"/>
      <c r="T79" s="46"/>
    </row>
    <row r="80" spans="1:20" ht="15.75">
      <c r="A80" s="94" t="s">
        <v>72</v>
      </c>
      <c r="B80" s="77" t="s">
        <v>71</v>
      </c>
      <c r="C80" s="60"/>
      <c r="D80" s="88" t="s">
        <v>162</v>
      </c>
      <c r="E80" s="60" t="s">
        <v>70</v>
      </c>
      <c r="F80" s="105" t="s">
        <v>164</v>
      </c>
      <c r="G80" s="60">
        <v>1</v>
      </c>
      <c r="H80" s="61">
        <v>5.3</v>
      </c>
      <c r="I80" s="49">
        <f t="shared" si="3"/>
        <v>190.8</v>
      </c>
      <c r="J80" s="50"/>
      <c r="L80" s="43"/>
      <c r="M80" s="43"/>
      <c r="N80" s="43"/>
      <c r="O80" s="43"/>
      <c r="P80" s="43"/>
      <c r="Q80" s="43"/>
      <c r="R80" s="43"/>
      <c r="S80" s="46"/>
      <c r="T80" s="46"/>
    </row>
    <row r="81" spans="1:20" ht="15.75">
      <c r="A81" s="48" t="s">
        <v>72</v>
      </c>
      <c r="B81" s="13" t="s">
        <v>71</v>
      </c>
      <c r="C81" s="43"/>
      <c r="D81" s="38" t="s">
        <v>162</v>
      </c>
      <c r="E81" s="43" t="s">
        <v>70</v>
      </c>
      <c r="F81" s="43" t="s">
        <v>271</v>
      </c>
      <c r="G81" s="60">
        <v>1</v>
      </c>
      <c r="H81" s="32">
        <v>5.3</v>
      </c>
      <c r="I81" s="49">
        <f t="shared" si="3"/>
        <v>190.8</v>
      </c>
      <c r="J81" s="50"/>
      <c r="L81" s="43"/>
      <c r="M81" s="43"/>
      <c r="N81" s="43"/>
      <c r="O81" s="43"/>
      <c r="P81" s="43"/>
      <c r="Q81" s="43"/>
      <c r="R81" s="43"/>
      <c r="S81" s="46"/>
      <c r="T81" s="46"/>
    </row>
    <row r="82" spans="1:20" ht="15.75">
      <c r="A82" s="48" t="s">
        <v>72</v>
      </c>
      <c r="B82" s="13" t="s">
        <v>71</v>
      </c>
      <c r="C82" s="43"/>
      <c r="D82" s="38" t="s">
        <v>269</v>
      </c>
      <c r="E82" s="43" t="s">
        <v>70</v>
      </c>
      <c r="F82" s="43" t="s">
        <v>154</v>
      </c>
      <c r="G82" s="60">
        <v>1</v>
      </c>
      <c r="H82" s="32">
        <v>5.3</v>
      </c>
      <c r="I82" s="49">
        <f t="shared" si="3"/>
        <v>190.8</v>
      </c>
      <c r="J82" s="50"/>
      <c r="L82" s="43"/>
      <c r="M82" s="43"/>
      <c r="N82" s="43"/>
      <c r="O82" s="43"/>
      <c r="P82" s="43"/>
      <c r="Q82" s="43"/>
      <c r="R82" s="43"/>
      <c r="S82" s="46"/>
      <c r="T82" s="46"/>
    </row>
    <row r="83" spans="1:20" ht="15.75">
      <c r="A83" s="48" t="s">
        <v>72</v>
      </c>
      <c r="B83" s="13" t="s">
        <v>71</v>
      </c>
      <c r="C83" s="43"/>
      <c r="D83" s="38" t="s">
        <v>162</v>
      </c>
      <c r="E83" s="43" t="s">
        <v>70</v>
      </c>
      <c r="F83" s="43" t="s">
        <v>270</v>
      </c>
      <c r="G83" s="60">
        <v>1</v>
      </c>
      <c r="H83" s="32">
        <v>5.3</v>
      </c>
      <c r="I83" s="49">
        <f t="shared" si="3"/>
        <v>190.8</v>
      </c>
      <c r="J83" s="50"/>
      <c r="L83" s="43"/>
      <c r="M83" s="43"/>
      <c r="N83" s="43"/>
      <c r="O83" s="43"/>
      <c r="P83" s="43"/>
      <c r="Q83" s="43"/>
      <c r="R83" s="43"/>
      <c r="S83" s="46"/>
      <c r="T83" s="46"/>
    </row>
    <row r="84" spans="1:10" ht="15.75">
      <c r="A84" s="11" t="s">
        <v>358</v>
      </c>
      <c r="B84" s="36" t="s">
        <v>359</v>
      </c>
      <c r="D84" s="38" t="s">
        <v>360</v>
      </c>
      <c r="E84" s="11" t="s">
        <v>12</v>
      </c>
      <c r="F84" s="11" t="s">
        <v>361</v>
      </c>
      <c r="G84" s="94">
        <v>1</v>
      </c>
      <c r="H84" s="32">
        <v>109</v>
      </c>
      <c r="I84" s="49">
        <f t="shared" si="3"/>
        <v>3924</v>
      </c>
      <c r="J84" s="50"/>
    </row>
    <row r="85" spans="1:10" ht="15">
      <c r="A85" s="43" t="s">
        <v>217</v>
      </c>
      <c r="B85" s="13" t="s">
        <v>337</v>
      </c>
      <c r="C85" s="43" t="s">
        <v>338</v>
      </c>
      <c r="D85" s="11" t="s">
        <v>339</v>
      </c>
      <c r="E85" s="43" t="s">
        <v>340</v>
      </c>
      <c r="F85" s="11" t="s">
        <v>370</v>
      </c>
      <c r="G85" s="60">
        <v>1</v>
      </c>
      <c r="H85" s="32">
        <v>24.5</v>
      </c>
      <c r="I85" s="49">
        <f t="shared" si="3"/>
        <v>882</v>
      </c>
      <c r="J85" s="50">
        <f>I85-860</f>
        <v>22</v>
      </c>
    </row>
    <row r="86" spans="1:10" ht="15">
      <c r="A86" s="43" t="s">
        <v>217</v>
      </c>
      <c r="B86" s="13" t="s">
        <v>329</v>
      </c>
      <c r="C86" s="43" t="s">
        <v>330</v>
      </c>
      <c r="D86" s="43" t="s">
        <v>331</v>
      </c>
      <c r="E86" s="43" t="s">
        <v>38</v>
      </c>
      <c r="F86" s="11" t="s">
        <v>135</v>
      </c>
      <c r="G86" s="60">
        <v>1</v>
      </c>
      <c r="H86" s="32">
        <v>11</v>
      </c>
      <c r="I86" s="49">
        <f t="shared" si="3"/>
        <v>396</v>
      </c>
      <c r="J86" s="50">
        <f>I86-386</f>
        <v>10</v>
      </c>
    </row>
    <row r="87" spans="1:10" ht="15">
      <c r="A87" s="11" t="s">
        <v>217</v>
      </c>
      <c r="B87" s="13" t="s">
        <v>332</v>
      </c>
      <c r="C87" s="11" t="s">
        <v>333</v>
      </c>
      <c r="D87" s="11" t="s">
        <v>334</v>
      </c>
      <c r="E87" s="43" t="s">
        <v>38</v>
      </c>
      <c r="F87" s="43" t="s">
        <v>362</v>
      </c>
      <c r="G87" s="43">
        <v>1</v>
      </c>
      <c r="H87" s="41">
        <v>11</v>
      </c>
      <c r="I87" s="49">
        <f t="shared" si="3"/>
        <v>396</v>
      </c>
      <c r="J87" s="50">
        <f>I87-386</f>
        <v>10</v>
      </c>
    </row>
    <row r="88" spans="1:20" ht="15">
      <c r="A88" s="54" t="s">
        <v>51</v>
      </c>
      <c r="B88" s="24" t="s">
        <v>60</v>
      </c>
      <c r="C88" s="24" t="s">
        <v>61</v>
      </c>
      <c r="D88" s="24" t="s">
        <v>62</v>
      </c>
      <c r="E88" s="24" t="s">
        <v>63</v>
      </c>
      <c r="F88" s="24" t="s">
        <v>64</v>
      </c>
      <c r="G88" s="24">
        <v>1</v>
      </c>
      <c r="H88" s="32">
        <v>6</v>
      </c>
      <c r="I88" s="49">
        <f t="shared" si="3"/>
        <v>216</v>
      </c>
      <c r="J88" s="42">
        <f>I88-211</f>
        <v>5</v>
      </c>
      <c r="L88" s="43"/>
      <c r="M88" s="43"/>
      <c r="N88" s="43"/>
      <c r="O88" s="43"/>
      <c r="P88" s="43"/>
      <c r="Q88" s="43"/>
      <c r="R88" s="43"/>
      <c r="S88" s="46"/>
      <c r="T88" s="46"/>
    </row>
    <row r="89" spans="1:20" ht="15">
      <c r="A89" s="94" t="s">
        <v>51</v>
      </c>
      <c r="B89" s="60" t="s">
        <v>65</v>
      </c>
      <c r="C89" s="60" t="s">
        <v>66</v>
      </c>
      <c r="D89" s="60" t="s">
        <v>67</v>
      </c>
      <c r="E89" s="60" t="s">
        <v>63</v>
      </c>
      <c r="F89" s="60" t="s">
        <v>68</v>
      </c>
      <c r="G89" s="60">
        <v>1</v>
      </c>
      <c r="H89" s="61">
        <v>6</v>
      </c>
      <c r="I89" s="49">
        <f t="shared" si="3"/>
        <v>216</v>
      </c>
      <c r="J89" s="42">
        <f>I89-211</f>
        <v>5</v>
      </c>
      <c r="L89" s="43"/>
      <c r="M89" s="43"/>
      <c r="N89" s="43"/>
      <c r="O89" s="43"/>
      <c r="P89" s="43"/>
      <c r="Q89" s="43"/>
      <c r="R89" s="43"/>
      <c r="S89" s="46"/>
      <c r="T89" s="46"/>
    </row>
    <row r="90" spans="1:20" ht="15">
      <c r="A90" s="94" t="s">
        <v>51</v>
      </c>
      <c r="B90" s="96" t="s">
        <v>52</v>
      </c>
      <c r="C90" s="94" t="s">
        <v>53</v>
      </c>
      <c r="D90" s="94" t="s">
        <v>54</v>
      </c>
      <c r="E90" s="94" t="s">
        <v>38</v>
      </c>
      <c r="F90" s="94" t="s">
        <v>55</v>
      </c>
      <c r="G90" s="60">
        <v>1</v>
      </c>
      <c r="H90" s="107">
        <v>5.3</v>
      </c>
      <c r="I90" s="49">
        <f t="shared" si="3"/>
        <v>190.8</v>
      </c>
      <c r="J90" s="50">
        <f>I90-186</f>
        <v>4.800000000000011</v>
      </c>
      <c r="S90" s="42">
        <f>Q90*R90*39*0.9</f>
        <v>0</v>
      </c>
      <c r="T90" s="42">
        <f>Q90*R90*39*0.94</f>
        <v>0</v>
      </c>
    </row>
    <row r="91" spans="1:10" ht="15">
      <c r="A91" s="94" t="s">
        <v>226</v>
      </c>
      <c r="B91" s="94" t="s">
        <v>272</v>
      </c>
      <c r="C91" s="94" t="s">
        <v>273</v>
      </c>
      <c r="D91" s="94" t="s">
        <v>19</v>
      </c>
      <c r="E91" s="94" t="s">
        <v>38</v>
      </c>
      <c r="F91" s="94" t="s">
        <v>274</v>
      </c>
      <c r="G91" s="94">
        <v>1</v>
      </c>
      <c r="H91" s="61">
        <v>5.3</v>
      </c>
      <c r="I91" s="49">
        <f t="shared" si="3"/>
        <v>190.8</v>
      </c>
      <c r="J91" s="50"/>
    </row>
    <row r="92" spans="1:10" ht="15">
      <c r="A92" s="94" t="s">
        <v>226</v>
      </c>
      <c r="B92" s="94" t="s">
        <v>299</v>
      </c>
      <c r="C92" s="94" t="s">
        <v>300</v>
      </c>
      <c r="D92" s="94" t="s">
        <v>301</v>
      </c>
      <c r="E92" s="94" t="s">
        <v>302</v>
      </c>
      <c r="F92" s="60" t="s">
        <v>303</v>
      </c>
      <c r="G92" s="94">
        <v>1</v>
      </c>
      <c r="H92" s="61">
        <v>24.75</v>
      </c>
      <c r="I92" s="49">
        <f t="shared" si="3"/>
        <v>891</v>
      </c>
      <c r="J92" s="50"/>
    </row>
    <row r="93" spans="1:10" ht="15">
      <c r="A93" s="54" t="s">
        <v>226</v>
      </c>
      <c r="B93" s="54" t="s">
        <v>304</v>
      </c>
      <c r="C93" s="54" t="s">
        <v>305</v>
      </c>
      <c r="D93" s="54" t="s">
        <v>306</v>
      </c>
      <c r="E93" s="54" t="s">
        <v>302</v>
      </c>
      <c r="F93" s="54" t="s">
        <v>307</v>
      </c>
      <c r="G93" s="54">
        <v>1</v>
      </c>
      <c r="H93" s="32">
        <v>24.75</v>
      </c>
      <c r="I93" s="49">
        <f t="shared" si="3"/>
        <v>891</v>
      </c>
      <c r="J93" s="50"/>
    </row>
    <row r="94" spans="1:10" ht="15">
      <c r="A94" s="54" t="s">
        <v>226</v>
      </c>
      <c r="B94" s="54" t="s">
        <v>308</v>
      </c>
      <c r="C94" s="54" t="s">
        <v>309</v>
      </c>
      <c r="D94" s="54" t="s">
        <v>310</v>
      </c>
      <c r="E94" s="54" t="s">
        <v>311</v>
      </c>
      <c r="F94" s="54" t="s">
        <v>312</v>
      </c>
      <c r="G94" s="54">
        <v>1</v>
      </c>
      <c r="H94" s="32">
        <v>24.75</v>
      </c>
      <c r="I94" s="49">
        <f t="shared" si="3"/>
        <v>891</v>
      </c>
      <c r="J94" s="50"/>
    </row>
    <row r="95" spans="1:10" ht="15">
      <c r="A95" s="94" t="s">
        <v>226</v>
      </c>
      <c r="B95" s="94" t="s">
        <v>313</v>
      </c>
      <c r="C95" s="94" t="s">
        <v>314</v>
      </c>
      <c r="D95" s="94" t="s">
        <v>315</v>
      </c>
      <c r="E95" s="94" t="s">
        <v>311</v>
      </c>
      <c r="F95" s="94" t="s">
        <v>316</v>
      </c>
      <c r="G95" s="94">
        <v>1</v>
      </c>
      <c r="H95" s="61">
        <v>24.75</v>
      </c>
      <c r="I95" s="49">
        <f t="shared" si="3"/>
        <v>891</v>
      </c>
      <c r="J95" s="50"/>
    </row>
    <row r="96" spans="1:10" ht="15">
      <c r="A96" s="94" t="s">
        <v>226</v>
      </c>
      <c r="B96" s="94" t="s">
        <v>317</v>
      </c>
      <c r="C96" s="94" t="s">
        <v>318</v>
      </c>
      <c r="D96" s="94" t="s">
        <v>319</v>
      </c>
      <c r="E96" s="94" t="s">
        <v>320</v>
      </c>
      <c r="F96" s="94" t="s">
        <v>321</v>
      </c>
      <c r="G96" s="94">
        <v>1</v>
      </c>
      <c r="H96" s="61">
        <v>24.75</v>
      </c>
      <c r="I96" s="49">
        <f t="shared" si="3"/>
        <v>891</v>
      </c>
      <c r="J96" s="50"/>
    </row>
    <row r="97" spans="1:10" ht="15">
      <c r="A97" s="54" t="s">
        <v>226</v>
      </c>
      <c r="B97" s="54" t="s">
        <v>322</v>
      </c>
      <c r="C97" s="54" t="s">
        <v>323</v>
      </c>
      <c r="D97" s="63" t="s">
        <v>324</v>
      </c>
      <c r="E97" s="54" t="s">
        <v>325</v>
      </c>
      <c r="F97" s="48" t="s">
        <v>303</v>
      </c>
      <c r="G97" s="54">
        <v>1</v>
      </c>
      <c r="H97" s="32">
        <v>24.75</v>
      </c>
      <c r="I97" s="49">
        <f t="shared" si="3"/>
        <v>891</v>
      </c>
      <c r="J97" s="50"/>
    </row>
    <row r="98" spans="1:6" ht="15">
      <c r="A98" s="25" t="s">
        <v>371</v>
      </c>
      <c r="F98" s="95" t="s">
        <v>587</v>
      </c>
    </row>
    <row r="99" spans="1:11" ht="15">
      <c r="A99" s="24" t="s">
        <v>150</v>
      </c>
      <c r="B99" s="6" t="s">
        <v>372</v>
      </c>
      <c r="C99" s="24" t="s">
        <v>373</v>
      </c>
      <c r="D99" s="24" t="s">
        <v>374</v>
      </c>
      <c r="E99" s="24" t="s">
        <v>12</v>
      </c>
      <c r="F99" s="11" t="s">
        <v>375</v>
      </c>
      <c r="G99" s="24">
        <v>1</v>
      </c>
      <c r="H99" s="32">
        <v>39.5</v>
      </c>
      <c r="I99" s="34"/>
      <c r="J99" s="47">
        <f>G99*H99*40*0.94</f>
        <v>1485.1999999999998</v>
      </c>
      <c r="K99" s="70"/>
    </row>
    <row r="100" spans="1:20" ht="15.75">
      <c r="A100" s="108" t="s">
        <v>355</v>
      </c>
      <c r="B100" s="138" t="s">
        <v>368</v>
      </c>
      <c r="C100" s="108" t="s">
        <v>186</v>
      </c>
      <c r="D100" s="108" t="s">
        <v>369</v>
      </c>
      <c r="E100" s="108" t="s">
        <v>70</v>
      </c>
      <c r="F100" s="18" t="s">
        <v>161</v>
      </c>
      <c r="G100" s="108">
        <v>1</v>
      </c>
      <c r="H100" s="139">
        <v>29.5</v>
      </c>
      <c r="I100" s="33">
        <f>G100*H100*40*0.9</f>
        <v>1062</v>
      </c>
      <c r="J100" s="68">
        <f>I100-1035</f>
        <v>27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10" ht="15">
      <c r="A101" s="24" t="s">
        <v>205</v>
      </c>
      <c r="B101" s="6" t="s">
        <v>326</v>
      </c>
      <c r="C101" s="24" t="s">
        <v>327</v>
      </c>
      <c r="D101" s="24" t="s">
        <v>328</v>
      </c>
      <c r="E101" s="24" t="s">
        <v>63</v>
      </c>
      <c r="F101" s="24" t="s">
        <v>136</v>
      </c>
      <c r="G101" s="24">
        <v>1</v>
      </c>
      <c r="H101" s="32">
        <v>14</v>
      </c>
      <c r="I101" s="33">
        <f>G101*H101*40*0.9</f>
        <v>504</v>
      </c>
      <c r="J101" s="34"/>
    </row>
    <row r="102" spans="1:10" ht="15.75">
      <c r="A102" s="24" t="s">
        <v>72</v>
      </c>
      <c r="B102" s="6" t="s">
        <v>376</v>
      </c>
      <c r="C102" s="24"/>
      <c r="D102" s="38" t="s">
        <v>377</v>
      </c>
      <c r="E102" s="108" t="s">
        <v>70</v>
      </c>
      <c r="F102" s="7" t="s">
        <v>251</v>
      </c>
      <c r="G102" s="24">
        <v>1</v>
      </c>
      <c r="H102" s="32">
        <v>10.99</v>
      </c>
      <c r="I102" s="33">
        <f>G102*H102*40*1.17</f>
        <v>514.332</v>
      </c>
      <c r="J102" s="109"/>
    </row>
    <row r="103" spans="1:10" ht="15.75">
      <c r="A103" s="24" t="s">
        <v>378</v>
      </c>
      <c r="B103" s="6" t="s">
        <v>379</v>
      </c>
      <c r="C103" s="24"/>
      <c r="D103" s="24" t="s">
        <v>380</v>
      </c>
      <c r="E103" s="24">
        <v>9</v>
      </c>
      <c r="F103" s="75" t="s">
        <v>381</v>
      </c>
      <c r="G103" s="24">
        <v>1</v>
      </c>
      <c r="H103" s="32">
        <v>195</v>
      </c>
      <c r="I103" s="33">
        <f>G103*H103*40*1.17</f>
        <v>9126</v>
      </c>
      <c r="J103" s="34">
        <f>I103-8898</f>
        <v>228</v>
      </c>
    </row>
    <row r="104" spans="1:20" ht="15">
      <c r="A104" s="48" t="s">
        <v>51</v>
      </c>
      <c r="B104" s="3" t="s">
        <v>56</v>
      </c>
      <c r="C104" s="48" t="s">
        <v>57</v>
      </c>
      <c r="D104" s="48" t="s">
        <v>58</v>
      </c>
      <c r="E104" s="48" t="s">
        <v>38</v>
      </c>
      <c r="F104" s="63" t="s">
        <v>59</v>
      </c>
      <c r="G104" s="43">
        <v>1</v>
      </c>
      <c r="H104" s="64">
        <v>5.3</v>
      </c>
      <c r="I104" s="33">
        <f>G104*H104*40*0.9</f>
        <v>190.8</v>
      </c>
      <c r="J104" s="34">
        <f>I104-186</f>
        <v>4.800000000000011</v>
      </c>
      <c r="S104" s="42">
        <f>Q104*R104*39*0.9</f>
        <v>0</v>
      </c>
      <c r="T104" s="42">
        <f>Q104*R104*39*0.94</f>
        <v>0</v>
      </c>
    </row>
    <row r="105" spans="1:20" s="35" customFormat="1" ht="15">
      <c r="A105" s="24" t="s">
        <v>382</v>
      </c>
      <c r="B105" s="6" t="s">
        <v>383</v>
      </c>
      <c r="C105" s="24" t="s">
        <v>384</v>
      </c>
      <c r="D105" s="24" t="s">
        <v>385</v>
      </c>
      <c r="E105" s="43" t="s">
        <v>386</v>
      </c>
      <c r="F105" s="11" t="s">
        <v>188</v>
      </c>
      <c r="G105" s="24">
        <v>1</v>
      </c>
      <c r="H105" s="32">
        <v>47.6</v>
      </c>
      <c r="I105" s="34"/>
      <c r="J105" s="47">
        <f>G105*H105*40*0.94</f>
        <v>1789.76</v>
      </c>
      <c r="K105" s="35" t="s">
        <v>387</v>
      </c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.75">
      <c r="A106" s="89" t="s">
        <v>388</v>
      </c>
      <c r="B106" s="11" t="s">
        <v>389</v>
      </c>
      <c r="D106" s="62" t="s">
        <v>360</v>
      </c>
      <c r="E106" s="43" t="s">
        <v>70</v>
      </c>
      <c r="F106" s="43" t="s">
        <v>390</v>
      </c>
      <c r="G106" s="60">
        <v>1</v>
      </c>
      <c r="H106" s="41">
        <v>109</v>
      </c>
      <c r="I106" s="50"/>
      <c r="J106" s="47">
        <f>G106*H106*40*0.94</f>
        <v>4098.4</v>
      </c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10" ht="15.75">
      <c r="A107" s="60" t="s">
        <v>388</v>
      </c>
      <c r="B107" s="60" t="s">
        <v>391</v>
      </c>
      <c r="C107" s="60"/>
      <c r="D107" s="88" t="s">
        <v>392</v>
      </c>
      <c r="E107" s="119" t="s">
        <v>393</v>
      </c>
      <c r="F107" s="119" t="s">
        <v>394</v>
      </c>
      <c r="G107" s="60">
        <v>1</v>
      </c>
      <c r="H107" s="61">
        <v>39.5</v>
      </c>
      <c r="I107" s="50"/>
      <c r="J107" s="47">
        <f>G107*H107*40*0.94</f>
        <v>1485.1999999999998</v>
      </c>
    </row>
    <row r="108" spans="1:10" ht="15.75">
      <c r="A108" s="60" t="s">
        <v>388</v>
      </c>
      <c r="B108" s="60" t="s">
        <v>395</v>
      </c>
      <c r="C108" s="60"/>
      <c r="D108" s="88" t="s">
        <v>396</v>
      </c>
      <c r="E108" s="119" t="s">
        <v>393</v>
      </c>
      <c r="F108" s="119" t="s">
        <v>394</v>
      </c>
      <c r="G108" s="60">
        <v>1</v>
      </c>
      <c r="H108" s="61">
        <v>29.5</v>
      </c>
      <c r="I108" s="50"/>
      <c r="J108" s="47">
        <f>G108*H108*40*0.94</f>
        <v>1109.2</v>
      </c>
    </row>
    <row r="109" spans="1:10" ht="15.75">
      <c r="A109" s="60" t="s">
        <v>388</v>
      </c>
      <c r="B109" s="60" t="s">
        <v>397</v>
      </c>
      <c r="C109" s="60"/>
      <c r="D109" s="88" t="s">
        <v>398</v>
      </c>
      <c r="E109" s="60" t="s">
        <v>70</v>
      </c>
      <c r="F109" s="119" t="s">
        <v>399</v>
      </c>
      <c r="G109" s="60">
        <v>1</v>
      </c>
      <c r="H109" s="61">
        <v>39.99</v>
      </c>
      <c r="I109" s="50"/>
      <c r="J109" s="52">
        <f>G109*H109*40*1.22</f>
        <v>1951.5120000000002</v>
      </c>
    </row>
    <row r="110" spans="1:10" ht="15">
      <c r="A110" s="94" t="s">
        <v>226</v>
      </c>
      <c r="B110" s="94" t="s">
        <v>284</v>
      </c>
      <c r="C110" s="94" t="s">
        <v>273</v>
      </c>
      <c r="D110" s="94" t="s">
        <v>19</v>
      </c>
      <c r="E110" s="94" t="s">
        <v>12</v>
      </c>
      <c r="F110" s="60" t="s">
        <v>163</v>
      </c>
      <c r="G110" s="94">
        <v>1</v>
      </c>
      <c r="H110" s="61">
        <v>5.3</v>
      </c>
      <c r="I110" s="49">
        <f aca="true" t="shared" si="4" ref="I110:I125">G110*H110*40*0.9</f>
        <v>190.8</v>
      </c>
      <c r="J110" s="50"/>
    </row>
    <row r="111" spans="1:10" ht="15">
      <c r="A111" s="94" t="s">
        <v>226</v>
      </c>
      <c r="B111" s="94" t="s">
        <v>272</v>
      </c>
      <c r="C111" s="94" t="s">
        <v>273</v>
      </c>
      <c r="D111" s="94" t="s">
        <v>19</v>
      </c>
      <c r="E111" s="94" t="s">
        <v>38</v>
      </c>
      <c r="F111" s="60" t="s">
        <v>135</v>
      </c>
      <c r="G111" s="94">
        <v>1</v>
      </c>
      <c r="H111" s="61">
        <v>5.3</v>
      </c>
      <c r="I111" s="49">
        <f t="shared" si="4"/>
        <v>190.8</v>
      </c>
      <c r="J111" s="50"/>
    </row>
    <row r="112" spans="1:10" ht="15">
      <c r="A112" s="94" t="s">
        <v>226</v>
      </c>
      <c r="B112" s="94" t="s">
        <v>297</v>
      </c>
      <c r="C112" s="94" t="s">
        <v>298</v>
      </c>
      <c r="D112" s="94" t="s">
        <v>19</v>
      </c>
      <c r="E112" s="94" t="s">
        <v>12</v>
      </c>
      <c r="F112" s="60" t="s">
        <v>365</v>
      </c>
      <c r="G112" s="94">
        <v>1</v>
      </c>
      <c r="H112" s="61">
        <v>5.3</v>
      </c>
      <c r="I112" s="49">
        <f t="shared" si="4"/>
        <v>190.8</v>
      </c>
      <c r="J112" s="50"/>
    </row>
    <row r="113" spans="1:10" ht="15">
      <c r="A113" s="94" t="s">
        <v>226</v>
      </c>
      <c r="B113" s="94" t="s">
        <v>236</v>
      </c>
      <c r="C113" s="94" t="s">
        <v>237</v>
      </c>
      <c r="D113" s="94" t="s">
        <v>238</v>
      </c>
      <c r="E113" s="94" t="s">
        <v>12</v>
      </c>
      <c r="F113" s="94" t="s">
        <v>291</v>
      </c>
      <c r="G113" s="94">
        <v>1</v>
      </c>
      <c r="H113" s="61">
        <v>5.3</v>
      </c>
      <c r="I113" s="49">
        <f t="shared" si="4"/>
        <v>190.8</v>
      </c>
      <c r="J113" s="50"/>
    </row>
    <row r="114" spans="1:10" ht="15">
      <c r="A114" s="54" t="s">
        <v>226</v>
      </c>
      <c r="B114" s="54" t="s">
        <v>236</v>
      </c>
      <c r="C114" s="54" t="s">
        <v>237</v>
      </c>
      <c r="D114" s="54" t="s">
        <v>238</v>
      </c>
      <c r="E114" s="54" t="s">
        <v>12</v>
      </c>
      <c r="F114" s="54" t="s">
        <v>291</v>
      </c>
      <c r="G114" s="54">
        <v>1</v>
      </c>
      <c r="H114" s="61">
        <v>5.3</v>
      </c>
      <c r="I114" s="49">
        <f t="shared" si="4"/>
        <v>190.8</v>
      </c>
      <c r="J114" s="50"/>
    </row>
    <row r="115" spans="1:10" ht="15">
      <c r="A115" s="48" t="s">
        <v>226</v>
      </c>
      <c r="B115" s="63" t="s">
        <v>277</v>
      </c>
      <c r="C115" s="63" t="s">
        <v>278</v>
      </c>
      <c r="D115" s="63" t="s">
        <v>289</v>
      </c>
      <c r="E115" s="63" t="s">
        <v>12</v>
      </c>
      <c r="F115" s="11" t="s">
        <v>290</v>
      </c>
      <c r="G115" s="48">
        <v>1</v>
      </c>
      <c r="H115" s="41">
        <v>5.3</v>
      </c>
      <c r="I115" s="49">
        <f t="shared" si="4"/>
        <v>190.8</v>
      </c>
      <c r="J115" s="50"/>
    </row>
    <row r="116" spans="1:10" ht="15">
      <c r="A116" s="48" t="s">
        <v>226</v>
      </c>
      <c r="B116" s="63" t="s">
        <v>277</v>
      </c>
      <c r="C116" s="63" t="s">
        <v>278</v>
      </c>
      <c r="D116" s="63" t="s">
        <v>289</v>
      </c>
      <c r="E116" s="63" t="s">
        <v>12</v>
      </c>
      <c r="F116" s="63" t="s">
        <v>290</v>
      </c>
      <c r="G116" s="48">
        <v>1</v>
      </c>
      <c r="H116" s="41">
        <v>5.3</v>
      </c>
      <c r="I116" s="49">
        <f t="shared" si="4"/>
        <v>190.8</v>
      </c>
      <c r="J116" s="50"/>
    </row>
    <row r="117" spans="1:10" ht="15">
      <c r="A117" s="63" t="s">
        <v>226</v>
      </c>
      <c r="B117" s="54" t="s">
        <v>296</v>
      </c>
      <c r="C117" s="54" t="s">
        <v>243</v>
      </c>
      <c r="D117" s="54" t="s">
        <v>244</v>
      </c>
      <c r="E117" s="54" t="s">
        <v>12</v>
      </c>
      <c r="F117" s="54" t="s">
        <v>245</v>
      </c>
      <c r="G117" s="54">
        <v>1</v>
      </c>
      <c r="H117" s="32">
        <v>5.3</v>
      </c>
      <c r="I117" s="49">
        <f t="shared" si="4"/>
        <v>190.8</v>
      </c>
      <c r="J117" s="50"/>
    </row>
    <row r="118" spans="1:10" ht="15">
      <c r="A118" s="54" t="s">
        <v>226</v>
      </c>
      <c r="B118" s="54" t="s">
        <v>277</v>
      </c>
      <c r="C118" s="54" t="s">
        <v>278</v>
      </c>
      <c r="D118" s="54" t="s">
        <v>279</v>
      </c>
      <c r="E118" s="54" t="s">
        <v>12</v>
      </c>
      <c r="F118" s="11" t="s">
        <v>400</v>
      </c>
      <c r="G118" s="54">
        <v>1</v>
      </c>
      <c r="H118" s="32">
        <v>5.3</v>
      </c>
      <c r="I118" s="49">
        <f t="shared" si="4"/>
        <v>190.8</v>
      </c>
      <c r="J118" s="50"/>
    </row>
    <row r="119" spans="1:10" ht="15">
      <c r="A119" s="54" t="s">
        <v>226</v>
      </c>
      <c r="B119" s="54" t="s">
        <v>284</v>
      </c>
      <c r="C119" s="54" t="s">
        <v>273</v>
      </c>
      <c r="D119" s="63" t="s">
        <v>19</v>
      </c>
      <c r="E119" s="54" t="s">
        <v>12</v>
      </c>
      <c r="F119" s="63" t="s">
        <v>274</v>
      </c>
      <c r="G119" s="54">
        <v>1</v>
      </c>
      <c r="H119" s="32">
        <v>5.3</v>
      </c>
      <c r="I119" s="49">
        <f t="shared" si="4"/>
        <v>190.8</v>
      </c>
      <c r="J119" s="50"/>
    </row>
    <row r="120" spans="1:10" ht="15">
      <c r="A120" s="48" t="s">
        <v>226</v>
      </c>
      <c r="B120" s="63" t="s">
        <v>272</v>
      </c>
      <c r="C120" s="63" t="s">
        <v>273</v>
      </c>
      <c r="D120" s="63" t="s">
        <v>275</v>
      </c>
      <c r="E120" s="63" t="s">
        <v>70</v>
      </c>
      <c r="F120" s="63" t="s">
        <v>276</v>
      </c>
      <c r="G120" s="48">
        <v>1</v>
      </c>
      <c r="H120" s="41">
        <v>5.3</v>
      </c>
      <c r="I120" s="49">
        <f t="shared" si="4"/>
        <v>190.8</v>
      </c>
      <c r="J120" s="50"/>
    </row>
    <row r="121" spans="1:10" ht="15">
      <c r="A121" s="94" t="s">
        <v>226</v>
      </c>
      <c r="B121" s="94" t="s">
        <v>292</v>
      </c>
      <c r="C121" s="94" t="s">
        <v>293</v>
      </c>
      <c r="D121" s="94" t="s">
        <v>158</v>
      </c>
      <c r="E121" s="94" t="s">
        <v>12</v>
      </c>
      <c r="F121" s="94" t="s">
        <v>294</v>
      </c>
      <c r="G121" s="94">
        <v>1</v>
      </c>
      <c r="H121" s="61">
        <v>5.3</v>
      </c>
      <c r="I121" s="49">
        <f t="shared" si="4"/>
        <v>190.8</v>
      </c>
      <c r="J121" s="50"/>
    </row>
    <row r="122" spans="1:10" ht="15.75">
      <c r="A122" s="60" t="s">
        <v>141</v>
      </c>
      <c r="B122" s="77" t="s">
        <v>401</v>
      </c>
      <c r="C122" s="60" t="s">
        <v>402</v>
      </c>
      <c r="D122" s="11" t="s">
        <v>403</v>
      </c>
      <c r="E122" s="60" t="s">
        <v>12</v>
      </c>
      <c r="F122" s="119" t="s">
        <v>404</v>
      </c>
      <c r="G122" s="60">
        <v>1</v>
      </c>
      <c r="H122" s="61">
        <v>28</v>
      </c>
      <c r="I122" s="49">
        <f t="shared" si="4"/>
        <v>1008</v>
      </c>
      <c r="J122" s="50">
        <f>I122-983</f>
        <v>25</v>
      </c>
    </row>
    <row r="123" spans="1:10" ht="15.75">
      <c r="A123" s="60" t="s">
        <v>141</v>
      </c>
      <c r="B123" s="77" t="s">
        <v>405</v>
      </c>
      <c r="C123" s="60" t="s">
        <v>406</v>
      </c>
      <c r="D123" s="60" t="s">
        <v>407</v>
      </c>
      <c r="E123" s="60" t="s">
        <v>12</v>
      </c>
      <c r="F123" s="119" t="s">
        <v>404</v>
      </c>
      <c r="G123" s="60">
        <v>1</v>
      </c>
      <c r="H123" s="61">
        <v>15</v>
      </c>
      <c r="I123" s="49">
        <f t="shared" si="4"/>
        <v>540</v>
      </c>
      <c r="J123" s="50">
        <f>I123-527</f>
        <v>13</v>
      </c>
    </row>
    <row r="124" spans="1:11" ht="15">
      <c r="A124" s="60" t="s">
        <v>141</v>
      </c>
      <c r="B124" s="77" t="s">
        <v>408</v>
      </c>
      <c r="C124" s="60" t="s">
        <v>409</v>
      </c>
      <c r="D124" s="60" t="s">
        <v>410</v>
      </c>
      <c r="E124" s="60" t="s">
        <v>12</v>
      </c>
      <c r="F124" s="60" t="s">
        <v>411</v>
      </c>
      <c r="G124" s="60">
        <v>1</v>
      </c>
      <c r="H124" s="61">
        <v>24</v>
      </c>
      <c r="I124" s="49">
        <f t="shared" si="4"/>
        <v>864</v>
      </c>
      <c r="J124" s="50">
        <f>I124-842</f>
        <v>22</v>
      </c>
      <c r="K124" s="35" t="s">
        <v>412</v>
      </c>
    </row>
    <row r="125" spans="1:10" ht="15.75">
      <c r="A125" s="60" t="s">
        <v>141</v>
      </c>
      <c r="B125" s="77" t="s">
        <v>413</v>
      </c>
      <c r="C125" s="60" t="s">
        <v>414</v>
      </c>
      <c r="D125" s="88" t="s">
        <v>415</v>
      </c>
      <c r="E125" s="60" t="s">
        <v>77</v>
      </c>
      <c r="F125" s="60" t="s">
        <v>411</v>
      </c>
      <c r="G125" s="60">
        <v>1</v>
      </c>
      <c r="H125" s="61">
        <v>45</v>
      </c>
      <c r="I125" s="49">
        <f t="shared" si="4"/>
        <v>1620</v>
      </c>
      <c r="J125" s="50">
        <f>I125-1580</f>
        <v>40</v>
      </c>
    </row>
    <row r="126" spans="1:10" ht="15">
      <c r="A126" s="11" t="s">
        <v>141</v>
      </c>
      <c r="B126" s="36" t="s">
        <v>416</v>
      </c>
      <c r="C126" s="11" t="s">
        <v>417</v>
      </c>
      <c r="D126" s="11" t="s">
        <v>418</v>
      </c>
      <c r="E126" s="57" t="s">
        <v>12</v>
      </c>
      <c r="F126" s="11" t="s">
        <v>419</v>
      </c>
      <c r="G126" s="11">
        <v>1</v>
      </c>
      <c r="H126" s="41">
        <v>29.99</v>
      </c>
      <c r="I126" s="58">
        <f>G126*H126*40*1.17</f>
        <v>1403.5319999999997</v>
      </c>
      <c r="J126" s="59">
        <f>I126-1368</f>
        <v>35.5319999999997</v>
      </c>
    </row>
    <row r="127" spans="1:10" ht="15.75">
      <c r="A127" s="24" t="s">
        <v>420</v>
      </c>
      <c r="B127" s="6" t="s">
        <v>421</v>
      </c>
      <c r="C127" s="24" t="s">
        <v>422</v>
      </c>
      <c r="D127" s="24" t="s">
        <v>423</v>
      </c>
      <c r="E127" s="24" t="s">
        <v>424</v>
      </c>
      <c r="F127" s="44" t="s">
        <v>425</v>
      </c>
      <c r="G127" s="24">
        <v>1</v>
      </c>
      <c r="H127" s="32">
        <v>18.5</v>
      </c>
      <c r="I127" s="34"/>
      <c r="J127" s="47">
        <f>G127*H127*40*0.94</f>
        <v>695.5999999999999</v>
      </c>
    </row>
    <row r="128" spans="1:10" ht="15.75">
      <c r="A128" s="24" t="s">
        <v>420</v>
      </c>
      <c r="B128" s="6" t="s">
        <v>421</v>
      </c>
      <c r="C128" s="24" t="s">
        <v>422</v>
      </c>
      <c r="D128" s="72" t="s">
        <v>423</v>
      </c>
      <c r="E128" s="24" t="s">
        <v>424</v>
      </c>
      <c r="F128" s="75" t="s">
        <v>96</v>
      </c>
      <c r="G128" s="24">
        <v>1</v>
      </c>
      <c r="H128" s="32">
        <v>18.5</v>
      </c>
      <c r="I128" s="34"/>
      <c r="J128" s="47">
        <f>G128*H128*40*0.94</f>
        <v>695.5999999999999</v>
      </c>
    </row>
    <row r="129" spans="1:10" ht="15.75">
      <c r="A129" s="24" t="s">
        <v>420</v>
      </c>
      <c r="B129" s="6" t="s">
        <v>426</v>
      </c>
      <c r="C129" s="140" t="s">
        <v>427</v>
      </c>
      <c r="D129" s="72" t="s">
        <v>428</v>
      </c>
      <c r="E129" s="24" t="s">
        <v>424</v>
      </c>
      <c r="F129" s="44" t="s">
        <v>96</v>
      </c>
      <c r="G129" s="24">
        <v>1</v>
      </c>
      <c r="H129" s="32">
        <v>16.99</v>
      </c>
      <c r="I129" s="34"/>
      <c r="J129" s="53">
        <f>G129*H129*40*1.22</f>
        <v>829.1119999999999</v>
      </c>
    </row>
    <row r="130" spans="1:6" ht="15.75">
      <c r="A130" s="25" t="s">
        <v>463</v>
      </c>
      <c r="D130" s="69"/>
      <c r="F130" s="95" t="s">
        <v>588</v>
      </c>
    </row>
    <row r="131" spans="1:10" ht="15.75">
      <c r="A131" s="24" t="s">
        <v>84</v>
      </c>
      <c r="B131" s="24" t="s">
        <v>517</v>
      </c>
      <c r="C131" s="24"/>
      <c r="D131" s="38" t="s">
        <v>518</v>
      </c>
      <c r="E131" s="24">
        <v>2</v>
      </c>
      <c r="F131" s="75" t="s">
        <v>519</v>
      </c>
      <c r="G131" s="54">
        <v>1</v>
      </c>
      <c r="H131" s="32">
        <v>19.99</v>
      </c>
      <c r="I131" s="34"/>
      <c r="J131" s="53">
        <f>G131*H131*41*1.22</f>
        <v>999.8997999999999</v>
      </c>
    </row>
    <row r="132" spans="1:10" ht="15.75">
      <c r="A132" s="43" t="s">
        <v>84</v>
      </c>
      <c r="B132" s="11" t="s">
        <v>520</v>
      </c>
      <c r="D132" s="38" t="s">
        <v>521</v>
      </c>
      <c r="E132" s="11">
        <v>2</v>
      </c>
      <c r="F132" s="44" t="s">
        <v>522</v>
      </c>
      <c r="G132" s="43">
        <v>1</v>
      </c>
      <c r="H132" s="41">
        <v>29.99</v>
      </c>
      <c r="I132" s="109"/>
      <c r="J132" s="53">
        <f>G132*H132*41*1.22</f>
        <v>1500.0998</v>
      </c>
    </row>
    <row r="133" spans="1:10" ht="15.75">
      <c r="A133" s="24" t="s">
        <v>464</v>
      </c>
      <c r="B133" s="6" t="s">
        <v>465</v>
      </c>
      <c r="C133" s="24" t="s">
        <v>466</v>
      </c>
      <c r="D133" s="55" t="s">
        <v>467</v>
      </c>
      <c r="E133" s="24" t="s">
        <v>70</v>
      </c>
      <c r="F133" s="24" t="s">
        <v>468</v>
      </c>
      <c r="G133" s="24">
        <v>1</v>
      </c>
      <c r="H133" s="61">
        <v>11</v>
      </c>
      <c r="I133" s="33">
        <f>G133*H133*41*0.9</f>
        <v>405.90000000000003</v>
      </c>
      <c r="J133" s="34">
        <f>I133-1640</f>
        <v>-1234.1</v>
      </c>
    </row>
    <row r="134" spans="1:20" ht="15">
      <c r="A134" s="57" t="s">
        <v>536</v>
      </c>
      <c r="B134" s="36" t="s">
        <v>537</v>
      </c>
      <c r="D134" s="11" t="s">
        <v>538</v>
      </c>
      <c r="E134" s="24" t="s">
        <v>539</v>
      </c>
      <c r="F134" s="11" t="s">
        <v>540</v>
      </c>
      <c r="G134" s="24">
        <v>1</v>
      </c>
      <c r="H134" s="61">
        <v>8.99</v>
      </c>
      <c r="I134" s="34"/>
      <c r="J134" s="53">
        <f>G134*H134*41*1.22</f>
        <v>449.67980000000006</v>
      </c>
      <c r="L134" s="13" t="s">
        <v>537</v>
      </c>
      <c r="N134" s="11" t="s">
        <v>538</v>
      </c>
      <c r="O134" s="11" t="s">
        <v>539</v>
      </c>
      <c r="P134" s="11" t="s">
        <v>541</v>
      </c>
      <c r="Q134" s="11">
        <v>1</v>
      </c>
      <c r="R134" s="41">
        <v>8.99</v>
      </c>
      <c r="S134" s="42">
        <f>Q134*R134*39*1.17</f>
        <v>410.2137</v>
      </c>
      <c r="T134" s="42">
        <f>Q134*R134*39*1.22</f>
        <v>427.74420000000003</v>
      </c>
    </row>
    <row r="135" spans="1:20" ht="15.75">
      <c r="A135" s="24" t="s">
        <v>536</v>
      </c>
      <c r="B135" s="6" t="s">
        <v>542</v>
      </c>
      <c r="C135" s="24"/>
      <c r="D135" s="11" t="s">
        <v>543</v>
      </c>
      <c r="E135" s="54" t="s">
        <v>70</v>
      </c>
      <c r="F135" s="75" t="s">
        <v>544</v>
      </c>
      <c r="G135" s="24">
        <v>1</v>
      </c>
      <c r="H135" s="32">
        <v>17.99</v>
      </c>
      <c r="I135" s="34"/>
      <c r="J135" s="53">
        <f>G135*H135*41*1.22</f>
        <v>899.8597999999998</v>
      </c>
      <c r="S135" s="42">
        <f>Q135*R135*39*1.17</f>
        <v>0</v>
      </c>
      <c r="T135" s="42">
        <f>Q135*R135*39*1.22</f>
        <v>0</v>
      </c>
    </row>
    <row r="136" spans="1:10" ht="15.75">
      <c r="A136" s="54" t="s">
        <v>252</v>
      </c>
      <c r="B136" s="6" t="s">
        <v>444</v>
      </c>
      <c r="C136" s="126" t="s">
        <v>445</v>
      </c>
      <c r="D136" s="38" t="s">
        <v>469</v>
      </c>
      <c r="E136" s="54" t="s">
        <v>70</v>
      </c>
      <c r="F136" s="126" t="s">
        <v>470</v>
      </c>
      <c r="G136" s="54">
        <v>1</v>
      </c>
      <c r="H136" s="32">
        <v>5.3</v>
      </c>
      <c r="I136" s="34"/>
      <c r="J136" s="53">
        <f>G136*H136*41*0.94</f>
        <v>204.26199999999997</v>
      </c>
    </row>
    <row r="137" spans="1:10" ht="15">
      <c r="A137" s="94" t="s">
        <v>252</v>
      </c>
      <c r="B137" s="77" t="s">
        <v>455</v>
      </c>
      <c r="C137" s="48" t="s">
        <v>456</v>
      </c>
      <c r="D137" s="141" t="s">
        <v>535</v>
      </c>
      <c r="E137" s="94" t="s">
        <v>70</v>
      </c>
      <c r="F137" s="122" t="s">
        <v>138</v>
      </c>
      <c r="G137" s="94">
        <v>1</v>
      </c>
      <c r="H137" s="61">
        <v>2.99</v>
      </c>
      <c r="I137" s="50"/>
      <c r="J137" s="53">
        <f>G137*H137*41*1.22</f>
        <v>149.5598</v>
      </c>
    </row>
    <row r="138" spans="1:10" ht="15.75">
      <c r="A138" s="60" t="s">
        <v>150</v>
      </c>
      <c r="B138" s="77" t="s">
        <v>531</v>
      </c>
      <c r="C138" s="11" t="s">
        <v>437</v>
      </c>
      <c r="D138" s="38" t="s">
        <v>532</v>
      </c>
      <c r="E138" s="60" t="s">
        <v>533</v>
      </c>
      <c r="F138" s="44" t="s">
        <v>534</v>
      </c>
      <c r="G138" s="60">
        <v>1</v>
      </c>
      <c r="H138" s="61">
        <v>48.99</v>
      </c>
      <c r="I138" s="50"/>
      <c r="J138" s="53">
        <f>G138*H138*41*1.22</f>
        <v>2450.4798</v>
      </c>
    </row>
    <row r="139" spans="1:20" s="35" customFormat="1" ht="15.75">
      <c r="A139" s="24" t="s">
        <v>29</v>
      </c>
      <c r="B139" s="60" t="s">
        <v>36</v>
      </c>
      <c r="C139" s="24"/>
      <c r="D139" s="38" t="s">
        <v>525</v>
      </c>
      <c r="E139" s="24" t="s">
        <v>38</v>
      </c>
      <c r="F139" s="44" t="s">
        <v>526</v>
      </c>
      <c r="G139" s="24">
        <v>1</v>
      </c>
      <c r="H139" s="32">
        <v>9.99</v>
      </c>
      <c r="I139" s="109"/>
      <c r="J139" s="53">
        <f>G139*H139*41*1.22</f>
        <v>499.69980000000004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10" ht="15">
      <c r="A140" s="24" t="s">
        <v>205</v>
      </c>
      <c r="B140" s="6" t="s">
        <v>341</v>
      </c>
      <c r="C140" s="11" t="s">
        <v>309</v>
      </c>
      <c r="D140" s="11" t="s">
        <v>342</v>
      </c>
      <c r="E140" s="24" t="s">
        <v>209</v>
      </c>
      <c r="F140" s="11" t="s">
        <v>136</v>
      </c>
      <c r="G140" s="24">
        <v>1</v>
      </c>
      <c r="H140" s="32">
        <v>24.75</v>
      </c>
      <c r="I140" s="33">
        <f>G140*H140*41*0.9</f>
        <v>913.275</v>
      </c>
      <c r="J140" s="34"/>
    </row>
    <row r="141" spans="1:10" ht="15.75">
      <c r="A141" s="60" t="s">
        <v>72</v>
      </c>
      <c r="B141" s="77" t="s">
        <v>429</v>
      </c>
      <c r="C141" s="60"/>
      <c r="D141" s="62" t="s">
        <v>430</v>
      </c>
      <c r="E141" s="60" t="s">
        <v>77</v>
      </c>
      <c r="F141" s="119" t="s">
        <v>276</v>
      </c>
      <c r="G141" s="60">
        <v>1</v>
      </c>
      <c r="H141" s="41">
        <v>24.75</v>
      </c>
      <c r="I141" s="33">
        <f>G141*H141*41*0.9</f>
        <v>913.275</v>
      </c>
      <c r="J141" s="50"/>
    </row>
    <row r="142" spans="1:10" ht="15.75">
      <c r="A142" s="60" t="s">
        <v>358</v>
      </c>
      <c r="B142" s="77" t="s">
        <v>501</v>
      </c>
      <c r="C142" s="60"/>
      <c r="D142" s="88" t="s">
        <v>502</v>
      </c>
      <c r="E142" s="60" t="s">
        <v>70</v>
      </c>
      <c r="F142" s="105" t="s">
        <v>503</v>
      </c>
      <c r="G142" s="60">
        <v>1</v>
      </c>
      <c r="H142" s="41">
        <f>26.5/5</f>
        <v>5.3</v>
      </c>
      <c r="I142" s="50"/>
      <c r="J142" s="53">
        <f>G142*H142*41*0.94</f>
        <v>204.26199999999997</v>
      </c>
    </row>
    <row r="143" spans="1:10" ht="15.75">
      <c r="A143" s="60" t="s">
        <v>527</v>
      </c>
      <c r="B143" s="77" t="s">
        <v>528</v>
      </c>
      <c r="D143" s="38" t="s">
        <v>529</v>
      </c>
      <c r="E143" s="119" t="s">
        <v>530</v>
      </c>
      <c r="F143" s="44" t="s">
        <v>96</v>
      </c>
      <c r="G143" s="94">
        <v>1</v>
      </c>
      <c r="H143" s="61">
        <v>19.99</v>
      </c>
      <c r="I143" s="50"/>
      <c r="J143" s="53">
        <f>G143*H143*41*1.22</f>
        <v>999.8997999999999</v>
      </c>
    </row>
    <row r="144" spans="1:11" ht="15.75">
      <c r="A144" s="24" t="s">
        <v>217</v>
      </c>
      <c r="B144" s="6" t="s">
        <v>335</v>
      </c>
      <c r="C144" s="24" t="s">
        <v>336</v>
      </c>
      <c r="D144" s="38" t="s">
        <v>471</v>
      </c>
      <c r="E144" s="24" t="s">
        <v>38</v>
      </c>
      <c r="F144" s="24" t="s">
        <v>363</v>
      </c>
      <c r="G144" s="24">
        <v>1</v>
      </c>
      <c r="H144" s="32">
        <v>11</v>
      </c>
      <c r="I144" s="33">
        <f>G144*H144*41*0.9</f>
        <v>405.90000000000003</v>
      </c>
      <c r="J144" s="53">
        <f>I144-386</f>
        <v>19.900000000000034</v>
      </c>
      <c r="K144" s="35" t="s">
        <v>364</v>
      </c>
    </row>
    <row r="145" spans="1:10" ht="15.75">
      <c r="A145" s="43" t="s">
        <v>438</v>
      </c>
      <c r="B145" s="36" t="s">
        <v>461</v>
      </c>
      <c r="D145" s="38" t="s">
        <v>472</v>
      </c>
      <c r="E145" s="24" t="s">
        <v>70</v>
      </c>
      <c r="F145" s="56" t="s">
        <v>473</v>
      </c>
      <c r="G145" s="43">
        <v>1</v>
      </c>
      <c r="H145" s="41">
        <v>11</v>
      </c>
      <c r="I145" s="33">
        <f>G145*H145*41*0.9</f>
        <v>405.90000000000003</v>
      </c>
      <c r="J145" s="53"/>
    </row>
    <row r="146" spans="1:11" ht="15.75">
      <c r="A146" s="24" t="s">
        <v>438</v>
      </c>
      <c r="B146" s="6" t="s">
        <v>462</v>
      </c>
      <c r="C146" s="24"/>
      <c r="D146" s="55" t="s">
        <v>474</v>
      </c>
      <c r="E146" s="24" t="s">
        <v>70</v>
      </c>
      <c r="F146" s="75" t="s">
        <v>475</v>
      </c>
      <c r="G146" s="24">
        <v>1</v>
      </c>
      <c r="H146" s="32">
        <v>15</v>
      </c>
      <c r="I146" s="33">
        <f>G146*H146*41*0.9</f>
        <v>553.5</v>
      </c>
      <c r="J146" s="34"/>
      <c r="K146" s="35" t="s">
        <v>476</v>
      </c>
    </row>
    <row r="147" spans="1:10" ht="15.75">
      <c r="A147" s="24" t="s">
        <v>438</v>
      </c>
      <c r="B147" s="6" t="s">
        <v>460</v>
      </c>
      <c r="C147" s="24"/>
      <c r="D147" s="55" t="s">
        <v>483</v>
      </c>
      <c r="E147" s="24" t="s">
        <v>77</v>
      </c>
      <c r="F147" s="44" t="s">
        <v>484</v>
      </c>
      <c r="G147" s="24">
        <v>1</v>
      </c>
      <c r="H147" s="32">
        <v>52.5</v>
      </c>
      <c r="I147" s="33">
        <f>G147*H147*41*0.9</f>
        <v>1937.25</v>
      </c>
      <c r="J147" s="24"/>
    </row>
    <row r="148" spans="1:10" ht="15.75">
      <c r="A148" s="24" t="s">
        <v>438</v>
      </c>
      <c r="B148" s="6" t="s">
        <v>439</v>
      </c>
      <c r="C148" s="24"/>
      <c r="D148" s="72" t="s">
        <v>523</v>
      </c>
      <c r="E148" s="24" t="s">
        <v>70</v>
      </c>
      <c r="F148" s="75" t="s">
        <v>524</v>
      </c>
      <c r="G148" s="24">
        <v>1</v>
      </c>
      <c r="H148" s="32">
        <v>24.99</v>
      </c>
      <c r="I148" s="58">
        <f>G148*H148*41*1.17</f>
        <v>1198.7703</v>
      </c>
      <c r="J148" s="34">
        <f>4095-3950</f>
        <v>145</v>
      </c>
    </row>
    <row r="149" spans="1:10" ht="15">
      <c r="A149" s="24" t="s">
        <v>488</v>
      </c>
      <c r="B149" s="6" t="s">
        <v>441</v>
      </c>
      <c r="C149" s="24" t="s">
        <v>489</v>
      </c>
      <c r="D149" s="24" t="s">
        <v>490</v>
      </c>
      <c r="E149" s="24" t="s">
        <v>63</v>
      </c>
      <c r="F149" s="24" t="s">
        <v>491</v>
      </c>
      <c r="G149" s="24">
        <v>1</v>
      </c>
      <c r="H149" s="32">
        <f>20/4</f>
        <v>5</v>
      </c>
      <c r="I149" s="33">
        <f>G149*H149*41*0.9</f>
        <v>184.5</v>
      </c>
      <c r="J149" s="34"/>
    </row>
    <row r="150" spans="1:10" ht="15.75">
      <c r="A150" s="43" t="s">
        <v>488</v>
      </c>
      <c r="B150" s="36" t="s">
        <v>441</v>
      </c>
      <c r="C150" s="11" t="s">
        <v>489</v>
      </c>
      <c r="D150" s="11" t="s">
        <v>490</v>
      </c>
      <c r="E150" s="11" t="s">
        <v>63</v>
      </c>
      <c r="F150" s="44" t="s">
        <v>492</v>
      </c>
      <c r="G150" s="24">
        <v>1</v>
      </c>
      <c r="H150" s="32">
        <f>20/4</f>
        <v>5</v>
      </c>
      <c r="I150" s="33">
        <f>G150*H150*41*0.9</f>
        <v>184.5</v>
      </c>
      <c r="J150" s="34"/>
    </row>
    <row r="151" spans="1:10" ht="15">
      <c r="A151" s="43" t="s">
        <v>488</v>
      </c>
      <c r="B151" s="13" t="s">
        <v>493</v>
      </c>
      <c r="C151" s="43" t="s">
        <v>494</v>
      </c>
      <c r="D151" s="11" t="s">
        <v>495</v>
      </c>
      <c r="E151" s="43" t="s">
        <v>38</v>
      </c>
      <c r="F151" s="11" t="s">
        <v>496</v>
      </c>
      <c r="G151" s="57">
        <v>1</v>
      </c>
      <c r="H151" s="45">
        <f>26.5/5</f>
        <v>5.3</v>
      </c>
      <c r="I151" s="33">
        <f>G151*H151*41*0.9</f>
        <v>195.57</v>
      </c>
      <c r="J151" s="34"/>
    </row>
    <row r="152" spans="1:10" ht="15">
      <c r="A152" s="43" t="s">
        <v>488</v>
      </c>
      <c r="B152" s="13" t="s">
        <v>497</v>
      </c>
      <c r="C152" s="11" t="s">
        <v>498</v>
      </c>
      <c r="D152" s="11" t="s">
        <v>499</v>
      </c>
      <c r="E152" s="43" t="s">
        <v>38</v>
      </c>
      <c r="F152" s="11" t="s">
        <v>500</v>
      </c>
      <c r="G152" s="57">
        <v>1</v>
      </c>
      <c r="H152" s="45">
        <f>26.5/5</f>
        <v>5.3</v>
      </c>
      <c r="I152" s="33">
        <f>G152*H152*41*0.9</f>
        <v>195.57</v>
      </c>
      <c r="J152" s="34">
        <f>760-1500</f>
        <v>-740</v>
      </c>
    </row>
    <row r="153" spans="1:10" ht="15.75">
      <c r="A153" s="43" t="s">
        <v>504</v>
      </c>
      <c r="B153" s="13" t="s">
        <v>505</v>
      </c>
      <c r="C153" s="43"/>
      <c r="D153" s="38" t="s">
        <v>506</v>
      </c>
      <c r="E153" s="43" t="s">
        <v>507</v>
      </c>
      <c r="F153" s="44" t="s">
        <v>508</v>
      </c>
      <c r="G153" s="57">
        <v>1</v>
      </c>
      <c r="H153" s="45">
        <v>68</v>
      </c>
      <c r="I153" s="34"/>
      <c r="J153" s="53">
        <f aca="true" t="shared" si="5" ref="J153:J159">G153*H153*41*0.94</f>
        <v>2620.72</v>
      </c>
    </row>
    <row r="154" spans="1:10" ht="15.75">
      <c r="A154" s="43" t="s">
        <v>504</v>
      </c>
      <c r="B154" s="13" t="s">
        <v>505</v>
      </c>
      <c r="C154" s="43"/>
      <c r="D154" s="38" t="s">
        <v>509</v>
      </c>
      <c r="E154" s="43" t="s">
        <v>70</v>
      </c>
      <c r="F154" s="44" t="s">
        <v>510</v>
      </c>
      <c r="G154" s="57">
        <v>1</v>
      </c>
      <c r="H154" s="45">
        <v>24</v>
      </c>
      <c r="I154" s="46"/>
      <c r="J154" s="53">
        <f t="shared" si="5"/>
        <v>924.9599999999999</v>
      </c>
    </row>
    <row r="155" spans="1:10" ht="15.75">
      <c r="A155" s="43" t="s">
        <v>504</v>
      </c>
      <c r="B155" s="56" t="s">
        <v>511</v>
      </c>
      <c r="D155" s="38" t="s">
        <v>512</v>
      </c>
      <c r="E155" s="11" t="s">
        <v>513</v>
      </c>
      <c r="F155" s="44" t="s">
        <v>514</v>
      </c>
      <c r="G155" s="43">
        <v>1</v>
      </c>
      <c r="H155" s="41">
        <v>78</v>
      </c>
      <c r="I155" s="46"/>
      <c r="J155" s="53">
        <f t="shared" si="5"/>
        <v>3006.12</v>
      </c>
    </row>
    <row r="156" spans="1:10" ht="15.75">
      <c r="A156" s="43" t="s">
        <v>504</v>
      </c>
      <c r="B156" s="56" t="s">
        <v>511</v>
      </c>
      <c r="C156" s="43"/>
      <c r="D156" s="38" t="s">
        <v>515</v>
      </c>
      <c r="E156" s="43" t="s">
        <v>70</v>
      </c>
      <c r="F156" s="44" t="s">
        <v>516</v>
      </c>
      <c r="G156" s="43">
        <v>1</v>
      </c>
      <c r="H156" s="45">
        <v>11</v>
      </c>
      <c r="I156" s="59"/>
      <c r="J156" s="53">
        <f t="shared" si="5"/>
        <v>423.94</v>
      </c>
    </row>
    <row r="157" spans="1:10" ht="15.75">
      <c r="A157" s="43" t="s">
        <v>39</v>
      </c>
      <c r="B157" s="36" t="s">
        <v>479</v>
      </c>
      <c r="C157" s="127" t="s">
        <v>480</v>
      </c>
      <c r="D157" s="11" t="s">
        <v>481</v>
      </c>
      <c r="E157" s="43" t="s">
        <v>12</v>
      </c>
      <c r="F157" s="44" t="s">
        <v>482</v>
      </c>
      <c r="G157" s="43">
        <v>1</v>
      </c>
      <c r="H157" s="41">
        <v>29.5</v>
      </c>
      <c r="I157" s="34"/>
      <c r="J157" s="53">
        <f t="shared" si="5"/>
        <v>1136.9299999999998</v>
      </c>
    </row>
    <row r="158" spans="1:10" ht="15.75">
      <c r="A158" s="43" t="s">
        <v>459</v>
      </c>
      <c r="B158" s="13" t="s">
        <v>477</v>
      </c>
      <c r="D158" s="38" t="s">
        <v>478</v>
      </c>
      <c r="E158" s="43" t="s">
        <v>12</v>
      </c>
      <c r="F158" s="44" t="s">
        <v>135</v>
      </c>
      <c r="G158" s="43">
        <v>5</v>
      </c>
      <c r="H158" s="45">
        <v>5.3</v>
      </c>
      <c r="I158" s="59"/>
      <c r="J158" s="53">
        <f t="shared" si="5"/>
        <v>1021.31</v>
      </c>
    </row>
    <row r="159" spans="1:10" ht="15.75">
      <c r="A159" s="24" t="s">
        <v>459</v>
      </c>
      <c r="B159" s="13" t="s">
        <v>477</v>
      </c>
      <c r="D159" s="38" t="s">
        <v>478</v>
      </c>
      <c r="E159" s="43" t="s">
        <v>12</v>
      </c>
      <c r="F159" s="44" t="s">
        <v>135</v>
      </c>
      <c r="G159" s="43">
        <v>5</v>
      </c>
      <c r="H159" s="41">
        <v>5.3</v>
      </c>
      <c r="I159" s="46"/>
      <c r="J159" s="53">
        <f t="shared" si="5"/>
        <v>1021.31</v>
      </c>
    </row>
    <row r="160" spans="1:10" ht="15">
      <c r="A160" s="54" t="s">
        <v>226</v>
      </c>
      <c r="B160" s="54" t="s">
        <v>295</v>
      </c>
      <c r="C160" s="48" t="s">
        <v>281</v>
      </c>
      <c r="D160" s="63" t="s">
        <v>162</v>
      </c>
      <c r="E160" s="54" t="s">
        <v>12</v>
      </c>
      <c r="F160" s="11" t="s">
        <v>283</v>
      </c>
      <c r="G160" s="54">
        <v>1</v>
      </c>
      <c r="H160" s="32">
        <v>3.99</v>
      </c>
      <c r="I160" s="58">
        <f>G160*H160*41*1.17</f>
        <v>191.4003</v>
      </c>
      <c r="J160" s="34"/>
    </row>
    <row r="161" spans="1:10" ht="15">
      <c r="A161" s="94" t="s">
        <v>226</v>
      </c>
      <c r="B161" s="94" t="s">
        <v>280</v>
      </c>
      <c r="C161" s="94" t="s">
        <v>281</v>
      </c>
      <c r="D161" s="63" t="s">
        <v>282</v>
      </c>
      <c r="E161" s="94" t="s">
        <v>12</v>
      </c>
      <c r="F161" s="63" t="s">
        <v>283</v>
      </c>
      <c r="G161" s="94">
        <v>1</v>
      </c>
      <c r="H161" s="61">
        <v>3.99</v>
      </c>
      <c r="I161" s="58">
        <f>G161*H161*41*1.17</f>
        <v>191.4003</v>
      </c>
      <c r="J161" s="34">
        <f>9926-9837</f>
        <v>89</v>
      </c>
    </row>
    <row r="162" spans="1:20" ht="15">
      <c r="A162" s="24" t="s">
        <v>440</v>
      </c>
      <c r="B162" s="6" t="s">
        <v>442</v>
      </c>
      <c r="C162" s="24"/>
      <c r="D162" s="24"/>
      <c r="E162" s="24" t="s">
        <v>63</v>
      </c>
      <c r="F162" s="24" t="s">
        <v>485</v>
      </c>
      <c r="G162" s="24">
        <v>1</v>
      </c>
      <c r="H162" s="32">
        <v>5</v>
      </c>
      <c r="I162" s="33">
        <f>G162*H162*41*0.9</f>
        <v>184.5</v>
      </c>
      <c r="J162" s="34">
        <f>I162-176</f>
        <v>8.5</v>
      </c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5.75">
      <c r="A163" s="24" t="s">
        <v>440</v>
      </c>
      <c r="B163" s="6" t="s">
        <v>443</v>
      </c>
      <c r="C163" s="24"/>
      <c r="D163" s="55" t="s">
        <v>486</v>
      </c>
      <c r="E163" s="60" t="s">
        <v>63</v>
      </c>
      <c r="F163" s="11" t="s">
        <v>487</v>
      </c>
      <c r="G163" s="24">
        <v>1</v>
      </c>
      <c r="H163" s="32">
        <v>5</v>
      </c>
      <c r="I163" s="33">
        <f>G163*H163*41*0.9</f>
        <v>184.5</v>
      </c>
      <c r="J163" s="34">
        <f>I163-176</f>
        <v>8.5</v>
      </c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8" ht="15">
      <c r="A164" s="25" t="s">
        <v>589</v>
      </c>
      <c r="F164" s="95" t="s">
        <v>588</v>
      </c>
      <c r="H164" s="11"/>
    </row>
    <row r="165" spans="1:10" ht="15.75">
      <c r="A165" s="43" t="s">
        <v>590</v>
      </c>
      <c r="B165" s="148" t="s">
        <v>591</v>
      </c>
      <c r="C165" s="1"/>
      <c r="D165" s="118" t="s">
        <v>592</v>
      </c>
      <c r="E165" s="149" t="s">
        <v>593</v>
      </c>
      <c r="F165" s="121" t="s">
        <v>594</v>
      </c>
      <c r="G165" s="43">
        <v>1</v>
      </c>
      <c r="H165" s="104">
        <v>34.99</v>
      </c>
      <c r="I165" s="33">
        <f>G165*H165*41*1.17</f>
        <v>1678.4703000000002</v>
      </c>
      <c r="J165" s="34">
        <f>I165-1600</f>
        <v>78.47030000000018</v>
      </c>
    </row>
    <row r="166" spans="1:10" ht="15.75">
      <c r="A166" s="43" t="s">
        <v>115</v>
      </c>
      <c r="B166" s="36" t="s">
        <v>566</v>
      </c>
      <c r="D166" s="38" t="s">
        <v>595</v>
      </c>
      <c r="E166" s="136" t="s">
        <v>507</v>
      </c>
      <c r="F166" s="44" t="s">
        <v>596</v>
      </c>
      <c r="G166" s="43">
        <v>1</v>
      </c>
      <c r="H166" s="41">
        <v>19.99</v>
      </c>
      <c r="I166" s="33">
        <f>G166*H166*41*1.17</f>
        <v>958.9202999999999</v>
      </c>
      <c r="J166" s="34"/>
    </row>
    <row r="167" spans="1:10" ht="15.75">
      <c r="A167" s="43" t="s">
        <v>115</v>
      </c>
      <c r="B167" s="36" t="s">
        <v>565</v>
      </c>
      <c r="D167" s="38" t="s">
        <v>597</v>
      </c>
      <c r="E167" s="62" t="s">
        <v>12</v>
      </c>
      <c r="F167" s="44" t="s">
        <v>96</v>
      </c>
      <c r="G167" s="43">
        <v>1</v>
      </c>
      <c r="H167" s="41">
        <v>9.99</v>
      </c>
      <c r="I167" s="33">
        <f>G167*H167*41*1.17</f>
        <v>479.2203</v>
      </c>
      <c r="J167" s="34"/>
    </row>
    <row r="168" spans="1:10" ht="15.75">
      <c r="A168" s="24" t="s">
        <v>115</v>
      </c>
      <c r="B168" s="6" t="s">
        <v>564</v>
      </c>
      <c r="C168" s="24"/>
      <c r="D168" s="55" t="s">
        <v>598</v>
      </c>
      <c r="E168" s="72" t="s">
        <v>12</v>
      </c>
      <c r="F168" s="75" t="s">
        <v>599</v>
      </c>
      <c r="G168" s="24">
        <v>1</v>
      </c>
      <c r="H168" s="32">
        <v>7.99</v>
      </c>
      <c r="I168" s="33">
        <f>G168*H168*41*1.17</f>
        <v>383.2803</v>
      </c>
      <c r="J168" s="11">
        <f>1447-1505</f>
        <v>-58</v>
      </c>
    </row>
    <row r="169" spans="1:10" ht="15.75">
      <c r="A169" s="24" t="s">
        <v>536</v>
      </c>
      <c r="B169" s="6" t="s">
        <v>576</v>
      </c>
      <c r="C169" s="24"/>
      <c r="D169" s="38" t="s">
        <v>600</v>
      </c>
      <c r="E169" s="24" t="s">
        <v>70</v>
      </c>
      <c r="F169" s="24" t="s">
        <v>601</v>
      </c>
      <c r="G169" s="24">
        <v>1</v>
      </c>
      <c r="H169" s="32">
        <v>15</v>
      </c>
      <c r="I169" s="109"/>
      <c r="J169" s="53">
        <f>G169*H169*41*0.94</f>
        <v>578.1</v>
      </c>
    </row>
    <row r="170" spans="1:11" ht="15">
      <c r="A170" s="142" t="s">
        <v>536</v>
      </c>
      <c r="B170" s="13" t="s">
        <v>579</v>
      </c>
      <c r="C170" s="142" t="s">
        <v>580</v>
      </c>
      <c r="D170" s="83" t="s">
        <v>581</v>
      </c>
      <c r="E170" s="142" t="s">
        <v>602</v>
      </c>
      <c r="F170" s="83" t="s">
        <v>603</v>
      </c>
      <c r="G170" s="142">
        <v>1</v>
      </c>
      <c r="H170" s="86">
        <v>29.99</v>
      </c>
      <c r="I170" s="109"/>
      <c r="J170" s="53">
        <f aca="true" t="shared" si="6" ref="J170:J177">G170*H170*41*1.22</f>
        <v>1500.0998</v>
      </c>
      <c r="K170" s="83"/>
    </row>
    <row r="171" spans="1:10" ht="15">
      <c r="A171" s="24" t="s">
        <v>536</v>
      </c>
      <c r="B171" s="6" t="s">
        <v>583</v>
      </c>
      <c r="C171" s="24"/>
      <c r="D171" s="24" t="s">
        <v>584</v>
      </c>
      <c r="E171" s="24" t="s">
        <v>70</v>
      </c>
      <c r="F171" s="24" t="s">
        <v>604</v>
      </c>
      <c r="G171" s="24">
        <v>1</v>
      </c>
      <c r="H171" s="32">
        <v>19.99</v>
      </c>
      <c r="I171" s="34"/>
      <c r="J171" s="53">
        <f t="shared" si="6"/>
        <v>999.8997999999999</v>
      </c>
    </row>
    <row r="172" spans="1:10" ht="15">
      <c r="A172" s="24" t="s">
        <v>536</v>
      </c>
      <c r="B172" s="6" t="s">
        <v>605</v>
      </c>
      <c r="C172" s="24"/>
      <c r="D172" s="24" t="s">
        <v>606</v>
      </c>
      <c r="E172" s="24" t="s">
        <v>539</v>
      </c>
      <c r="F172" s="24" t="s">
        <v>607</v>
      </c>
      <c r="G172" s="24">
        <v>1</v>
      </c>
      <c r="H172" s="32">
        <v>14.99</v>
      </c>
      <c r="I172" s="34"/>
      <c r="J172" s="53">
        <f t="shared" si="6"/>
        <v>749.7998</v>
      </c>
    </row>
    <row r="173" spans="1:10" ht="15.75">
      <c r="A173" s="24" t="s">
        <v>536</v>
      </c>
      <c r="B173" s="6" t="s">
        <v>608</v>
      </c>
      <c r="C173" s="24"/>
      <c r="D173" s="128" t="s">
        <v>609</v>
      </c>
      <c r="E173" s="24" t="s">
        <v>539</v>
      </c>
      <c r="F173" s="24" t="s">
        <v>610</v>
      </c>
      <c r="G173" s="24">
        <v>1</v>
      </c>
      <c r="H173" s="32">
        <v>6.99</v>
      </c>
      <c r="I173" s="34"/>
      <c r="J173" s="53">
        <f t="shared" si="6"/>
        <v>349.63980000000004</v>
      </c>
    </row>
    <row r="174" spans="1:10" ht="15">
      <c r="A174" s="24" t="s">
        <v>536</v>
      </c>
      <c r="B174" s="6" t="s">
        <v>611</v>
      </c>
      <c r="C174" s="24"/>
      <c r="D174" s="11" t="s">
        <v>612</v>
      </c>
      <c r="E174" s="24" t="s">
        <v>12</v>
      </c>
      <c r="F174" s="24" t="s">
        <v>613</v>
      </c>
      <c r="G174" s="24">
        <v>1</v>
      </c>
      <c r="H174" s="32">
        <v>5.99</v>
      </c>
      <c r="I174" s="34"/>
      <c r="J174" s="53">
        <f t="shared" si="6"/>
        <v>299.6198</v>
      </c>
    </row>
    <row r="175" spans="1:11" ht="15.75">
      <c r="A175" s="108" t="s">
        <v>252</v>
      </c>
      <c r="B175" s="6" t="s">
        <v>457</v>
      </c>
      <c r="C175" s="143" t="s">
        <v>458</v>
      </c>
      <c r="D175" s="144" t="s">
        <v>614</v>
      </c>
      <c r="E175" s="108" t="s">
        <v>70</v>
      </c>
      <c r="F175" s="116" t="s">
        <v>615</v>
      </c>
      <c r="G175" s="108">
        <v>1</v>
      </c>
      <c r="H175" s="139">
        <v>2.99</v>
      </c>
      <c r="I175" s="109"/>
      <c r="J175" s="53">
        <f t="shared" si="6"/>
        <v>149.5598</v>
      </c>
      <c r="K175" s="83"/>
    </row>
    <row r="176" spans="1:20" ht="15.75">
      <c r="A176" s="2" t="s">
        <v>29</v>
      </c>
      <c r="B176" s="150" t="s">
        <v>36</v>
      </c>
      <c r="C176" s="2" t="s">
        <v>37</v>
      </c>
      <c r="D176" s="118" t="s">
        <v>616</v>
      </c>
      <c r="E176" s="2" t="s">
        <v>617</v>
      </c>
      <c r="F176" s="98" t="s">
        <v>618</v>
      </c>
      <c r="G176" s="1">
        <v>1</v>
      </c>
      <c r="H176" s="151">
        <v>9.99</v>
      </c>
      <c r="I176" s="34"/>
      <c r="J176" s="53">
        <f t="shared" si="6"/>
        <v>499.69980000000004</v>
      </c>
      <c r="L176" s="6" t="s">
        <v>576</v>
      </c>
      <c r="M176" s="24"/>
      <c r="N176" s="24" t="s">
        <v>577</v>
      </c>
      <c r="O176" s="24" t="s">
        <v>539</v>
      </c>
      <c r="P176" s="24" t="s">
        <v>578</v>
      </c>
      <c r="Q176" s="24">
        <v>1</v>
      </c>
      <c r="R176" s="32">
        <v>15</v>
      </c>
      <c r="S176" s="34">
        <f>Q176*R176*39*1.17</f>
        <v>684.4499999999999</v>
      </c>
      <c r="T176" s="34">
        <f>Q176*R176*39*1.22</f>
        <v>713.6999999999999</v>
      </c>
    </row>
    <row r="177" spans="1:20" ht="15.75">
      <c r="A177" s="2" t="s">
        <v>29</v>
      </c>
      <c r="B177" s="150" t="s">
        <v>619</v>
      </c>
      <c r="C177" s="2" t="s">
        <v>620</v>
      </c>
      <c r="D177" s="2" t="s">
        <v>621</v>
      </c>
      <c r="E177" s="1" t="s">
        <v>12</v>
      </c>
      <c r="F177" s="98" t="s">
        <v>622</v>
      </c>
      <c r="G177" s="1">
        <v>1</v>
      </c>
      <c r="H177" s="151">
        <v>9.99</v>
      </c>
      <c r="I177" s="34"/>
      <c r="J177" s="53">
        <f t="shared" si="6"/>
        <v>499.69980000000004</v>
      </c>
      <c r="L177" s="6" t="s">
        <v>579</v>
      </c>
      <c r="M177" s="24" t="s">
        <v>580</v>
      </c>
      <c r="N177" s="24" t="s">
        <v>581</v>
      </c>
      <c r="O177" s="24" t="s">
        <v>539</v>
      </c>
      <c r="P177" s="24" t="s">
        <v>582</v>
      </c>
      <c r="Q177" s="24">
        <v>1</v>
      </c>
      <c r="R177" s="32">
        <v>29.99</v>
      </c>
      <c r="S177" s="34">
        <f>Q177*R177*39*1.17</f>
        <v>1368.4436999999998</v>
      </c>
      <c r="T177" s="34">
        <f>Q177*R177*39*1.22</f>
        <v>1426.9242</v>
      </c>
    </row>
    <row r="178" spans="1:20" ht="15.75">
      <c r="A178" s="11" t="s">
        <v>623</v>
      </c>
      <c r="B178" s="36" t="s">
        <v>624</v>
      </c>
      <c r="D178" s="38" t="s">
        <v>625</v>
      </c>
      <c r="E178" s="11" t="s">
        <v>12</v>
      </c>
      <c r="F178" s="44" t="s">
        <v>626</v>
      </c>
      <c r="G178" s="43">
        <v>1</v>
      </c>
      <c r="H178" s="41">
        <v>14.99</v>
      </c>
      <c r="I178" s="33">
        <f>G178*H178*41*1.17</f>
        <v>719.0703</v>
      </c>
      <c r="J178" s="34"/>
      <c r="L178" s="6" t="s">
        <v>583</v>
      </c>
      <c r="M178" s="24"/>
      <c r="N178" s="24" t="s">
        <v>584</v>
      </c>
      <c r="O178" s="24" t="s">
        <v>539</v>
      </c>
      <c r="P178" s="24" t="s">
        <v>585</v>
      </c>
      <c r="Q178" s="24">
        <v>1</v>
      </c>
      <c r="R178" s="32">
        <v>19.99</v>
      </c>
      <c r="S178" s="34">
        <f>Q178*R178*39*1.17</f>
        <v>912.1436999999999</v>
      </c>
      <c r="T178" s="34">
        <f>Q178*R178*39*1.22</f>
        <v>951.1241999999999</v>
      </c>
    </row>
    <row r="179" spans="1:10" ht="15.75">
      <c r="A179" s="43" t="s">
        <v>623</v>
      </c>
      <c r="B179" s="13" t="s">
        <v>627</v>
      </c>
      <c r="C179" s="43"/>
      <c r="D179" s="106" t="s">
        <v>628</v>
      </c>
      <c r="E179" s="43" t="s">
        <v>311</v>
      </c>
      <c r="F179" s="98" t="s">
        <v>629</v>
      </c>
      <c r="G179" s="43">
        <v>1</v>
      </c>
      <c r="H179" s="45">
        <v>12.99</v>
      </c>
      <c r="I179" s="33">
        <f>G179*H179*41*1.17</f>
        <v>623.1303</v>
      </c>
      <c r="J179" s="34"/>
    </row>
    <row r="180" spans="1:10" ht="15.75">
      <c r="A180" s="43" t="s">
        <v>623</v>
      </c>
      <c r="B180" s="13" t="s">
        <v>630</v>
      </c>
      <c r="C180" s="43"/>
      <c r="D180" s="38" t="s">
        <v>631</v>
      </c>
      <c r="E180" s="43" t="s">
        <v>12</v>
      </c>
      <c r="F180" s="44" t="s">
        <v>632</v>
      </c>
      <c r="G180" s="43">
        <v>1</v>
      </c>
      <c r="H180" s="45">
        <v>10.99</v>
      </c>
      <c r="I180" s="33">
        <f>G180*H180*41*1.17</f>
        <v>527.1903</v>
      </c>
      <c r="J180" s="34"/>
    </row>
    <row r="181" spans="1:10" ht="15.75">
      <c r="A181" s="11" t="s">
        <v>623</v>
      </c>
      <c r="B181" s="36" t="s">
        <v>633</v>
      </c>
      <c r="D181" s="106" t="s">
        <v>634</v>
      </c>
      <c r="E181" s="43" t="s">
        <v>12</v>
      </c>
      <c r="F181" s="98" t="s">
        <v>635</v>
      </c>
      <c r="G181" s="43">
        <v>1</v>
      </c>
      <c r="H181" s="41">
        <v>9.99</v>
      </c>
      <c r="I181" s="33">
        <f>G181*H181*41*1.17</f>
        <v>479.2203</v>
      </c>
      <c r="J181" s="34"/>
    </row>
    <row r="182" spans="1:9" ht="15.75">
      <c r="A182" s="60" t="s">
        <v>623</v>
      </c>
      <c r="B182" s="77" t="s">
        <v>636</v>
      </c>
      <c r="C182" s="60"/>
      <c r="D182" s="145" t="s">
        <v>637</v>
      </c>
      <c r="E182" s="60" t="s">
        <v>70</v>
      </c>
      <c r="F182" s="119" t="s">
        <v>638</v>
      </c>
      <c r="G182" s="60">
        <v>1</v>
      </c>
      <c r="H182" s="61">
        <v>9.99</v>
      </c>
      <c r="I182" s="33">
        <f>G182*H182*41*1.17</f>
        <v>479.2203</v>
      </c>
    </row>
    <row r="183" spans="1:10" ht="15">
      <c r="A183" s="1" t="s">
        <v>639</v>
      </c>
      <c r="B183" s="148" t="s">
        <v>640</v>
      </c>
      <c r="C183" s="1"/>
      <c r="D183" s="2" t="s">
        <v>641</v>
      </c>
      <c r="E183" s="1" t="s">
        <v>70</v>
      </c>
      <c r="F183" s="2" t="s">
        <v>642</v>
      </c>
      <c r="G183" s="1">
        <v>1</v>
      </c>
      <c r="H183" s="104">
        <v>12.99</v>
      </c>
      <c r="I183" s="34"/>
      <c r="J183" s="53">
        <f>G183*H183*41*1.22</f>
        <v>649.7598</v>
      </c>
    </row>
    <row r="184" spans="1:10" ht="15">
      <c r="A184" s="1" t="s">
        <v>639</v>
      </c>
      <c r="B184" s="150" t="s">
        <v>640</v>
      </c>
      <c r="C184" s="2"/>
      <c r="D184" s="2" t="s">
        <v>643</v>
      </c>
      <c r="E184" s="1" t="s">
        <v>70</v>
      </c>
      <c r="F184" s="2" t="s">
        <v>644</v>
      </c>
      <c r="G184" s="1">
        <v>1</v>
      </c>
      <c r="H184" s="151">
        <v>6.99</v>
      </c>
      <c r="I184" s="34"/>
      <c r="J184" s="53">
        <f>G184*H184*41*1.22</f>
        <v>349.63980000000004</v>
      </c>
    </row>
    <row r="185" spans="1:11" ht="15.75">
      <c r="A185" s="142" t="s">
        <v>645</v>
      </c>
      <c r="B185" s="13" t="s">
        <v>646</v>
      </c>
      <c r="C185" s="142"/>
      <c r="D185" s="83" t="s">
        <v>23</v>
      </c>
      <c r="E185" s="142" t="s">
        <v>70</v>
      </c>
      <c r="F185" s="146" t="s">
        <v>132</v>
      </c>
      <c r="G185" s="142">
        <v>1</v>
      </c>
      <c r="H185" s="152">
        <v>19.99</v>
      </c>
      <c r="I185" s="33">
        <f>G185*H185*41*1.17</f>
        <v>958.9202999999999</v>
      </c>
      <c r="J185" s="109"/>
      <c r="K185" s="83"/>
    </row>
    <row r="186" spans="1:11" ht="15">
      <c r="A186" s="142" t="s">
        <v>355</v>
      </c>
      <c r="B186" s="153" t="s">
        <v>556</v>
      </c>
      <c r="C186" s="83" t="s">
        <v>557</v>
      </c>
      <c r="D186" s="83" t="s">
        <v>558</v>
      </c>
      <c r="E186" s="142" t="s">
        <v>325</v>
      </c>
      <c r="F186" s="83" t="s">
        <v>647</v>
      </c>
      <c r="G186" s="142">
        <v>1</v>
      </c>
      <c r="H186" s="86">
        <v>24.5</v>
      </c>
      <c r="I186" s="109"/>
      <c r="J186" s="53">
        <f aca="true" t="shared" si="7" ref="J186:J191">G186*H186*41*0.94</f>
        <v>944.2299999999999</v>
      </c>
      <c r="K186" s="83"/>
    </row>
    <row r="187" spans="1:10" ht="15">
      <c r="A187" s="24" t="s">
        <v>355</v>
      </c>
      <c r="B187" s="6" t="s">
        <v>559</v>
      </c>
      <c r="C187" s="24" t="s">
        <v>237</v>
      </c>
      <c r="D187" s="11" t="s">
        <v>560</v>
      </c>
      <c r="E187" s="24" t="s">
        <v>12</v>
      </c>
      <c r="F187" s="24" t="s">
        <v>561</v>
      </c>
      <c r="G187" s="24">
        <v>1</v>
      </c>
      <c r="H187" s="32">
        <v>5.3</v>
      </c>
      <c r="I187" s="109"/>
      <c r="J187" s="53">
        <f t="shared" si="7"/>
        <v>204.26199999999997</v>
      </c>
    </row>
    <row r="188" spans="1:10" ht="15">
      <c r="A188" s="24" t="s">
        <v>355</v>
      </c>
      <c r="B188" s="6" t="s">
        <v>559</v>
      </c>
      <c r="C188" s="24" t="s">
        <v>237</v>
      </c>
      <c r="D188" s="11" t="s">
        <v>560</v>
      </c>
      <c r="E188" s="24" t="s">
        <v>12</v>
      </c>
      <c r="F188" s="24" t="s">
        <v>648</v>
      </c>
      <c r="G188" s="24">
        <v>1</v>
      </c>
      <c r="H188" s="32">
        <v>5.3</v>
      </c>
      <c r="I188" s="109"/>
      <c r="J188" s="53">
        <f t="shared" si="7"/>
        <v>204.26199999999997</v>
      </c>
    </row>
    <row r="189" spans="1:10" ht="15">
      <c r="A189" s="43" t="s">
        <v>355</v>
      </c>
      <c r="B189" s="36" t="s">
        <v>559</v>
      </c>
      <c r="C189" s="11" t="s">
        <v>237</v>
      </c>
      <c r="D189" s="11" t="s">
        <v>560</v>
      </c>
      <c r="E189" s="43" t="s">
        <v>12</v>
      </c>
      <c r="F189" s="11" t="s">
        <v>562</v>
      </c>
      <c r="G189" s="142">
        <v>1</v>
      </c>
      <c r="H189" s="86">
        <v>5.3</v>
      </c>
      <c r="I189" s="109"/>
      <c r="J189" s="53">
        <f t="shared" si="7"/>
        <v>204.26199999999997</v>
      </c>
    </row>
    <row r="190" spans="1:10" ht="15">
      <c r="A190" s="43" t="s">
        <v>355</v>
      </c>
      <c r="B190" s="13" t="s">
        <v>559</v>
      </c>
      <c r="C190" s="43" t="s">
        <v>237</v>
      </c>
      <c r="D190" s="141" t="s">
        <v>649</v>
      </c>
      <c r="E190" s="43" t="s">
        <v>12</v>
      </c>
      <c r="F190" s="11" t="s">
        <v>55</v>
      </c>
      <c r="G190" s="142">
        <v>1</v>
      </c>
      <c r="H190" s="152">
        <v>5.3</v>
      </c>
      <c r="I190" s="109"/>
      <c r="J190" s="53">
        <f t="shared" si="7"/>
        <v>204.26199999999997</v>
      </c>
    </row>
    <row r="191" spans="1:10" ht="15">
      <c r="A191" s="43" t="s">
        <v>355</v>
      </c>
      <c r="B191" s="13" t="s">
        <v>559</v>
      </c>
      <c r="C191" s="11" t="s">
        <v>237</v>
      </c>
      <c r="D191" s="141" t="s">
        <v>560</v>
      </c>
      <c r="E191" s="43" t="s">
        <v>12</v>
      </c>
      <c r="F191" s="11" t="s">
        <v>563</v>
      </c>
      <c r="G191" s="142">
        <v>1</v>
      </c>
      <c r="H191" s="152">
        <v>5.3</v>
      </c>
      <c r="I191" s="109"/>
      <c r="J191" s="53">
        <f t="shared" si="7"/>
        <v>204.26199999999997</v>
      </c>
    </row>
    <row r="192" spans="1:10" ht="15.75">
      <c r="A192" s="43" t="s">
        <v>358</v>
      </c>
      <c r="B192" s="36" t="s">
        <v>650</v>
      </c>
      <c r="D192" s="106" t="s">
        <v>651</v>
      </c>
      <c r="E192" s="142" t="s">
        <v>70</v>
      </c>
      <c r="F192" s="98" t="s">
        <v>652</v>
      </c>
      <c r="G192" s="142">
        <v>1</v>
      </c>
      <c r="H192" s="86">
        <v>59.5</v>
      </c>
      <c r="I192" s="33">
        <f>G192*H192*41*0.9</f>
        <v>2195.55</v>
      </c>
      <c r="J192" s="53"/>
    </row>
    <row r="193" spans="1:11" ht="15.75">
      <c r="A193" s="108" t="s">
        <v>527</v>
      </c>
      <c r="B193" s="6" t="s">
        <v>555</v>
      </c>
      <c r="C193" s="108"/>
      <c r="D193" s="7" t="s">
        <v>187</v>
      </c>
      <c r="E193" s="7" t="s">
        <v>12</v>
      </c>
      <c r="F193" s="147" t="s">
        <v>96</v>
      </c>
      <c r="G193" s="108">
        <v>1</v>
      </c>
      <c r="H193" s="139">
        <v>19.99</v>
      </c>
      <c r="I193" s="109"/>
      <c r="J193" s="53">
        <f>G193*H193*41*1.22</f>
        <v>999.8997999999999</v>
      </c>
      <c r="K193" s="83"/>
    </row>
    <row r="194" spans="1:10" ht="15">
      <c r="A194" s="111" t="s">
        <v>51</v>
      </c>
      <c r="B194" s="112" t="s">
        <v>653</v>
      </c>
      <c r="C194" s="111" t="s">
        <v>654</v>
      </c>
      <c r="D194" s="111" t="s">
        <v>655</v>
      </c>
      <c r="E194" s="111" t="s">
        <v>424</v>
      </c>
      <c r="F194" s="111" t="s">
        <v>656</v>
      </c>
      <c r="G194" s="114">
        <v>1</v>
      </c>
      <c r="H194" s="115">
        <v>19.99</v>
      </c>
      <c r="I194" s="34"/>
      <c r="J194" s="53">
        <f>G194*H194*41*1.22</f>
        <v>999.8997999999999</v>
      </c>
    </row>
    <row r="195" spans="1:11" ht="15.75">
      <c r="A195" s="43" t="s">
        <v>248</v>
      </c>
      <c r="B195" s="13" t="s">
        <v>657</v>
      </c>
      <c r="C195" s="43"/>
      <c r="D195" s="38" t="s">
        <v>658</v>
      </c>
      <c r="E195" s="43" t="s">
        <v>70</v>
      </c>
      <c r="F195" s="44" t="s">
        <v>96</v>
      </c>
      <c r="G195" s="43">
        <v>1</v>
      </c>
      <c r="H195" s="45">
        <v>29.99</v>
      </c>
      <c r="I195" s="33">
        <f>G195*H195*41*1.17</f>
        <v>1438.6202999999998</v>
      </c>
      <c r="J195" s="34"/>
      <c r="K195" s="44"/>
    </row>
    <row r="196" spans="1:10" ht="15.75">
      <c r="A196" s="43" t="s">
        <v>248</v>
      </c>
      <c r="B196" s="13" t="s">
        <v>659</v>
      </c>
      <c r="C196" s="43"/>
      <c r="D196" s="38" t="s">
        <v>660</v>
      </c>
      <c r="E196" s="43" t="s">
        <v>70</v>
      </c>
      <c r="F196" s="44" t="s">
        <v>96</v>
      </c>
      <c r="G196" s="43">
        <v>1</v>
      </c>
      <c r="H196" s="45">
        <v>19.99</v>
      </c>
      <c r="I196" s="33">
        <f>G196*H196*41*1.17</f>
        <v>958.9202999999999</v>
      </c>
      <c r="J196" s="34"/>
    </row>
    <row r="197" spans="1:10" ht="15.75">
      <c r="A197" s="103" t="s">
        <v>248</v>
      </c>
      <c r="B197" s="154" t="s">
        <v>661</v>
      </c>
      <c r="C197" s="1"/>
      <c r="D197" s="106" t="s">
        <v>662</v>
      </c>
      <c r="E197" s="103" t="s">
        <v>70</v>
      </c>
      <c r="F197" s="98" t="s">
        <v>663</v>
      </c>
      <c r="G197" s="103">
        <v>1</v>
      </c>
      <c r="H197" s="155">
        <v>24.99</v>
      </c>
      <c r="I197" s="33">
        <f>G197*H197*41*1.17</f>
        <v>1198.7703</v>
      </c>
      <c r="J197" s="34"/>
    </row>
    <row r="198" spans="1:10" ht="15.75">
      <c r="A198" s="24" t="s">
        <v>248</v>
      </c>
      <c r="B198" s="6" t="s">
        <v>664</v>
      </c>
      <c r="C198" s="24"/>
      <c r="D198" s="156" t="s">
        <v>665</v>
      </c>
      <c r="E198" s="108" t="s">
        <v>70</v>
      </c>
      <c r="F198" s="75" t="s">
        <v>666</v>
      </c>
      <c r="G198" s="24">
        <v>1</v>
      </c>
      <c r="H198" s="32">
        <v>19.99</v>
      </c>
      <c r="I198" s="33">
        <f>G198*H198*41*1.17</f>
        <v>958.9202999999999</v>
      </c>
      <c r="J198" s="34"/>
    </row>
    <row r="199" spans="1:10" ht="15.75">
      <c r="A199" s="24" t="s">
        <v>504</v>
      </c>
      <c r="B199" s="6" t="s">
        <v>667</v>
      </c>
      <c r="C199" s="65"/>
      <c r="D199" s="157" t="s">
        <v>668</v>
      </c>
      <c r="E199" s="108" t="s">
        <v>424</v>
      </c>
      <c r="F199" s="117" t="s">
        <v>669</v>
      </c>
      <c r="G199" s="24">
        <v>1</v>
      </c>
      <c r="H199" s="139">
        <v>52.5</v>
      </c>
      <c r="I199" s="109"/>
      <c r="J199" s="53">
        <f>G199*H199*41*0.94</f>
        <v>2023.35</v>
      </c>
    </row>
    <row r="200" spans="1:10" ht="15.75">
      <c r="A200" s="24" t="s">
        <v>504</v>
      </c>
      <c r="B200" s="6" t="s">
        <v>667</v>
      </c>
      <c r="C200" s="65"/>
      <c r="D200" s="157" t="s">
        <v>670</v>
      </c>
      <c r="E200" s="108" t="s">
        <v>70</v>
      </c>
      <c r="F200" s="117" t="s">
        <v>669</v>
      </c>
      <c r="G200" s="24">
        <v>1</v>
      </c>
      <c r="H200" s="139">
        <v>46.5</v>
      </c>
      <c r="I200" s="109"/>
      <c r="J200" s="53">
        <f>G200*H200*41*0.94</f>
        <v>1792.11</v>
      </c>
    </row>
    <row r="201" spans="1:10" ht="15.75">
      <c r="A201" s="24" t="s">
        <v>504</v>
      </c>
      <c r="B201" s="6" t="s">
        <v>571</v>
      </c>
      <c r="C201" s="24"/>
      <c r="D201" s="55" t="s">
        <v>671</v>
      </c>
      <c r="E201" s="24" t="s">
        <v>70</v>
      </c>
      <c r="F201" s="75" t="s">
        <v>294</v>
      </c>
      <c r="G201" s="24">
        <v>1</v>
      </c>
      <c r="H201" s="32">
        <v>29.99</v>
      </c>
      <c r="I201" s="34"/>
      <c r="J201" s="53">
        <f>G201*H201*41*1.22</f>
        <v>1500.0998</v>
      </c>
    </row>
    <row r="202" spans="1:10" ht="15.75">
      <c r="A202" s="24" t="s">
        <v>388</v>
      </c>
      <c r="B202" s="6" t="s">
        <v>569</v>
      </c>
      <c r="C202" s="24"/>
      <c r="D202" s="55" t="s">
        <v>672</v>
      </c>
      <c r="E202" s="24" t="s">
        <v>70</v>
      </c>
      <c r="F202" s="75" t="s">
        <v>673</v>
      </c>
      <c r="G202" s="24">
        <v>1</v>
      </c>
      <c r="H202" s="32">
        <v>37</v>
      </c>
      <c r="I202" s="109"/>
      <c r="J202" s="53">
        <f>G202*H202*41*0.94</f>
        <v>1425.98</v>
      </c>
    </row>
    <row r="203" spans="1:10" ht="15.75">
      <c r="A203" s="24" t="s">
        <v>388</v>
      </c>
      <c r="B203" s="6" t="s">
        <v>572</v>
      </c>
      <c r="C203" s="24"/>
      <c r="D203" s="55" t="s">
        <v>674</v>
      </c>
      <c r="E203" s="24" t="s">
        <v>77</v>
      </c>
      <c r="F203" s="75" t="s">
        <v>675</v>
      </c>
      <c r="G203" s="24">
        <v>1</v>
      </c>
      <c r="H203" s="32">
        <v>49.5</v>
      </c>
      <c r="I203" s="109"/>
      <c r="J203" s="53">
        <f>G203*H203*41*0.94</f>
        <v>1907.7299999999998</v>
      </c>
    </row>
    <row r="204" spans="1:10" ht="15.75">
      <c r="A204" s="24" t="s">
        <v>388</v>
      </c>
      <c r="B204" s="6" t="s">
        <v>573</v>
      </c>
      <c r="C204" s="24"/>
      <c r="D204" s="38" t="s">
        <v>676</v>
      </c>
      <c r="E204" s="24" t="s">
        <v>77</v>
      </c>
      <c r="F204" s="44" t="s">
        <v>677</v>
      </c>
      <c r="G204" s="24">
        <v>1</v>
      </c>
      <c r="H204" s="32">
        <v>45.5</v>
      </c>
      <c r="I204" s="109"/>
      <c r="J204" s="53">
        <f>G204*H204*41*0.94</f>
        <v>1753.57</v>
      </c>
    </row>
    <row r="205" spans="1:10" ht="15.75">
      <c r="A205" s="24" t="s">
        <v>388</v>
      </c>
      <c r="B205" s="6" t="s">
        <v>574</v>
      </c>
      <c r="C205" s="24"/>
      <c r="D205" s="128" t="s">
        <v>678</v>
      </c>
      <c r="E205" s="24" t="s">
        <v>70</v>
      </c>
      <c r="F205" s="98" t="s">
        <v>679</v>
      </c>
      <c r="G205" s="24">
        <v>1</v>
      </c>
      <c r="H205" s="32">
        <v>29.99</v>
      </c>
      <c r="I205" s="34"/>
      <c r="J205" s="53">
        <f>G205*H205*41*1.22</f>
        <v>1500.0998</v>
      </c>
    </row>
    <row r="206" spans="1:10" ht="15.75">
      <c r="A206" s="11" t="s">
        <v>388</v>
      </c>
      <c r="B206" s="36" t="s">
        <v>575</v>
      </c>
      <c r="D206" s="106" t="s">
        <v>680</v>
      </c>
      <c r="E206" s="11" t="s">
        <v>70</v>
      </c>
      <c r="F206" s="98" t="s">
        <v>681</v>
      </c>
      <c r="G206" s="43">
        <v>1</v>
      </c>
      <c r="H206" s="41">
        <v>9.99</v>
      </c>
      <c r="I206" s="34"/>
      <c r="J206" s="53">
        <f>G206*H206*41*1.22</f>
        <v>499.69980000000004</v>
      </c>
    </row>
    <row r="207" spans="1:10" ht="15.75">
      <c r="A207" s="11" t="s">
        <v>567</v>
      </c>
      <c r="B207" s="36" t="s">
        <v>568</v>
      </c>
      <c r="D207" s="38" t="s">
        <v>682</v>
      </c>
      <c r="E207" s="136" t="s">
        <v>38</v>
      </c>
      <c r="F207" s="44" t="s">
        <v>683</v>
      </c>
      <c r="G207" s="11">
        <v>1</v>
      </c>
      <c r="H207" s="41">
        <v>54.5</v>
      </c>
      <c r="I207" s="109"/>
      <c r="J207" s="53">
        <f>G207*H207*41*0.94</f>
        <v>2100.43</v>
      </c>
    </row>
    <row r="208" spans="1:10" ht="15.75">
      <c r="A208" s="1" t="s">
        <v>420</v>
      </c>
      <c r="B208" s="112" t="s">
        <v>684</v>
      </c>
      <c r="C208" s="2" t="s">
        <v>685</v>
      </c>
      <c r="D208" s="120" t="s">
        <v>686</v>
      </c>
      <c r="E208" s="111" t="s">
        <v>424</v>
      </c>
      <c r="F208" s="2" t="s">
        <v>96</v>
      </c>
      <c r="G208" s="2">
        <v>1</v>
      </c>
      <c r="H208" s="113">
        <v>19.99</v>
      </c>
      <c r="I208" s="34"/>
      <c r="J208" s="53">
        <f>G208*H208*41*1.22</f>
        <v>999.8997999999999</v>
      </c>
    </row>
    <row r="209" spans="1:10" ht="15.75">
      <c r="A209" s="111" t="s">
        <v>420</v>
      </c>
      <c r="B209" s="112" t="s">
        <v>687</v>
      </c>
      <c r="C209" s="111" t="s">
        <v>422</v>
      </c>
      <c r="D209" s="120" t="s">
        <v>688</v>
      </c>
      <c r="E209" s="111" t="s">
        <v>424</v>
      </c>
      <c r="F209" s="111" t="s">
        <v>96</v>
      </c>
      <c r="G209" s="111">
        <v>1</v>
      </c>
      <c r="H209" s="104">
        <v>14.99</v>
      </c>
      <c r="I209" s="34"/>
      <c r="J209" s="53">
        <f>G209*H209*41*1.22</f>
        <v>749.7998</v>
      </c>
    </row>
    <row r="210" spans="1:11" s="35" customFormat="1" ht="15.75">
      <c r="A210" s="70" t="s">
        <v>504</v>
      </c>
      <c r="B210" s="92" t="s">
        <v>570</v>
      </c>
      <c r="D210" s="69" t="s">
        <v>689</v>
      </c>
      <c r="E210" s="35" t="s">
        <v>70</v>
      </c>
      <c r="F210" s="123" t="s">
        <v>690</v>
      </c>
      <c r="G210" s="70">
        <v>1</v>
      </c>
      <c r="H210" s="93">
        <v>29.99</v>
      </c>
      <c r="I210" s="68">
        <f>G210*H210*41*1.17</f>
        <v>1438.6202999999998</v>
      </c>
      <c r="J210" s="68">
        <f>G210*H210*41*1.22</f>
        <v>1500.0998</v>
      </c>
      <c r="K210" s="35" t="s">
        <v>168</v>
      </c>
    </row>
    <row r="211" spans="1:20" s="35" customFormat="1" ht="15.75">
      <c r="A211" s="70" t="s">
        <v>623</v>
      </c>
      <c r="B211" s="129" t="s">
        <v>691</v>
      </c>
      <c r="C211" s="70"/>
      <c r="D211" s="69" t="s">
        <v>692</v>
      </c>
      <c r="E211" s="70" t="s">
        <v>12</v>
      </c>
      <c r="F211" s="123" t="s">
        <v>693</v>
      </c>
      <c r="G211" s="70">
        <v>1</v>
      </c>
      <c r="H211" s="134">
        <v>6.99</v>
      </c>
      <c r="I211" s="68">
        <f>G211*H211*41*1.17</f>
        <v>335.31030000000004</v>
      </c>
      <c r="J211" s="68">
        <f>G211*H211*41*1.22</f>
        <v>349.63980000000004</v>
      </c>
      <c r="K211" s="35" t="s">
        <v>168</v>
      </c>
      <c r="L211" s="70"/>
      <c r="M211" s="70"/>
      <c r="N211" s="70"/>
      <c r="O211" s="70"/>
      <c r="P211" s="70"/>
      <c r="Q211" s="70"/>
      <c r="R211" s="70"/>
      <c r="S211" s="158"/>
      <c r="T211" s="158"/>
    </row>
    <row r="212" spans="1:11" s="35" customFormat="1" ht="15.75" customHeight="1">
      <c r="A212" s="70" t="s">
        <v>248</v>
      </c>
      <c r="B212" s="92" t="s">
        <v>214</v>
      </c>
      <c r="D212" s="69" t="s">
        <v>215</v>
      </c>
      <c r="E212" s="35" t="s">
        <v>70</v>
      </c>
      <c r="F212" s="35" t="s">
        <v>216</v>
      </c>
      <c r="G212" s="35">
        <v>1</v>
      </c>
      <c r="H212" s="93">
        <v>14.99</v>
      </c>
      <c r="I212" s="71">
        <f>G212*H212*39*1.17</f>
        <v>683.9937</v>
      </c>
      <c r="J212" s="71">
        <f>G212*H212*39*1.22</f>
        <v>713.2242</v>
      </c>
      <c r="K212" s="35" t="s">
        <v>168</v>
      </c>
    </row>
    <row r="213" spans="1:20" s="35" customFormat="1" ht="15.75" customHeight="1">
      <c r="A213" s="65" t="s">
        <v>43</v>
      </c>
      <c r="B213" s="66" t="s">
        <v>47</v>
      </c>
      <c r="C213" s="21" t="s">
        <v>48</v>
      </c>
      <c r="D213" s="35" t="s">
        <v>49</v>
      </c>
      <c r="E213" s="65" t="s">
        <v>12</v>
      </c>
      <c r="F213" s="35" t="s">
        <v>91</v>
      </c>
      <c r="G213" s="65">
        <v>1</v>
      </c>
      <c r="H213" s="67">
        <v>12.99</v>
      </c>
      <c r="I213" s="68">
        <f>G213*H213*39*1.17</f>
        <v>592.7337</v>
      </c>
      <c r="J213" s="68">
        <f>G213*H213*39*1.22</f>
        <v>618.0642</v>
      </c>
      <c r="K213" s="35" t="s">
        <v>168</v>
      </c>
      <c r="L213" s="6" t="s">
        <v>47</v>
      </c>
      <c r="M213" s="21" t="s">
        <v>48</v>
      </c>
      <c r="N213" s="35" t="s">
        <v>49</v>
      </c>
      <c r="O213" s="65" t="s">
        <v>12</v>
      </c>
      <c r="P213" s="21" t="s">
        <v>50</v>
      </c>
      <c r="Q213" s="65">
        <v>1</v>
      </c>
      <c r="R213" s="67">
        <v>12.99</v>
      </c>
      <c r="S213" s="68">
        <f>Q213*R213*39*1.17</f>
        <v>592.7337</v>
      </c>
      <c r="T213" s="68">
        <f>Q213*R213*39*1.22</f>
        <v>618.0642</v>
      </c>
    </row>
    <row r="214" spans="1:11" s="35" customFormat="1" ht="15.75" customHeight="1">
      <c r="A214" s="70" t="s">
        <v>198</v>
      </c>
      <c r="B214" s="92" t="s">
        <v>249</v>
      </c>
      <c r="D214" s="69" t="s">
        <v>250</v>
      </c>
      <c r="E214" s="70" t="s">
        <v>70</v>
      </c>
      <c r="F214" s="70" t="s">
        <v>251</v>
      </c>
      <c r="G214" s="35">
        <v>1</v>
      </c>
      <c r="H214" s="93">
        <v>7.99</v>
      </c>
      <c r="I214" s="71">
        <f>G214*H214*39*1.17</f>
        <v>364.5837</v>
      </c>
      <c r="J214" s="71">
        <f>G214*H214*39*1.22</f>
        <v>380.1642</v>
      </c>
      <c r="K214" s="35" t="s">
        <v>168</v>
      </c>
    </row>
    <row r="215" spans="1:11" ht="15" customHeight="1">
      <c r="A215" s="65" t="s">
        <v>252</v>
      </c>
      <c r="B215" s="66" t="s">
        <v>446</v>
      </c>
      <c r="C215" s="131" t="s">
        <v>447</v>
      </c>
      <c r="D215" s="65" t="s">
        <v>448</v>
      </c>
      <c r="E215" s="65" t="s">
        <v>449</v>
      </c>
      <c r="F215" s="131" t="s">
        <v>450</v>
      </c>
      <c r="G215" s="65">
        <v>1</v>
      </c>
      <c r="H215" s="67">
        <v>24.5</v>
      </c>
      <c r="I215" s="34">
        <f>G215*H215*39*0.9</f>
        <v>859.95</v>
      </c>
      <c r="J215" s="34">
        <f>G215*H215*39*0.94</f>
        <v>898.17</v>
      </c>
      <c r="K215" s="35" t="s">
        <v>168</v>
      </c>
    </row>
    <row r="216" spans="1:11" ht="15" customHeight="1">
      <c r="A216" s="70" t="s">
        <v>358</v>
      </c>
      <c r="B216" s="129" t="s">
        <v>501</v>
      </c>
      <c r="C216" s="70"/>
      <c r="D216" s="70"/>
      <c r="E216" s="70" t="s">
        <v>70</v>
      </c>
      <c r="F216" s="130" t="s">
        <v>545</v>
      </c>
      <c r="G216" s="65">
        <v>1</v>
      </c>
      <c r="H216" s="67">
        <f>26.5/5</f>
        <v>5.3</v>
      </c>
      <c r="I216" s="34">
        <f>G216*H216*39*0.9</f>
        <v>186.03</v>
      </c>
      <c r="J216" s="34">
        <f>G216*H216*39*0.94</f>
        <v>194.29799999999997</v>
      </c>
      <c r="K216" s="35" t="s">
        <v>168</v>
      </c>
    </row>
    <row r="217" spans="1:11" ht="15" customHeight="1">
      <c r="A217" s="70" t="s">
        <v>358</v>
      </c>
      <c r="B217" s="129" t="s">
        <v>501</v>
      </c>
      <c r="C217" s="70"/>
      <c r="D217" s="70"/>
      <c r="E217" s="70" t="s">
        <v>70</v>
      </c>
      <c r="F217" s="130" t="s">
        <v>546</v>
      </c>
      <c r="G217" s="65">
        <v>1</v>
      </c>
      <c r="H217" s="67">
        <f>26.5/5</f>
        <v>5.3</v>
      </c>
      <c r="I217" s="34">
        <f>G217*H217*39*0.9</f>
        <v>186.03</v>
      </c>
      <c r="J217" s="34">
        <f>G217*H217*39*0.94</f>
        <v>194.29799999999997</v>
      </c>
      <c r="K217" s="35" t="s">
        <v>168</v>
      </c>
    </row>
    <row r="218" spans="1:20" ht="15.75" customHeight="1">
      <c r="A218" s="70" t="s">
        <v>355</v>
      </c>
      <c r="B218" s="92" t="s">
        <v>366</v>
      </c>
      <c r="C218" s="35" t="s">
        <v>367</v>
      </c>
      <c r="D218" s="35" t="s">
        <v>187</v>
      </c>
      <c r="E218" s="35" t="s">
        <v>70</v>
      </c>
      <c r="F218" s="123" t="s">
        <v>547</v>
      </c>
      <c r="G218" s="70">
        <v>1</v>
      </c>
      <c r="H218" s="93">
        <v>19.99</v>
      </c>
      <c r="I218" s="46">
        <f>G218*H218*39*1.17</f>
        <v>912.1436999999999</v>
      </c>
      <c r="J218" s="132">
        <f>I218-1035</f>
        <v>-122.85630000000015</v>
      </c>
      <c r="K218" s="35" t="s">
        <v>168</v>
      </c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11" ht="15.75" customHeight="1">
      <c r="A219" s="70" t="s">
        <v>248</v>
      </c>
      <c r="B219" s="92" t="s">
        <v>214</v>
      </c>
      <c r="C219" s="35"/>
      <c r="D219" s="69" t="s">
        <v>215</v>
      </c>
      <c r="E219" s="35" t="s">
        <v>12</v>
      </c>
      <c r="F219" s="35" t="s">
        <v>216</v>
      </c>
      <c r="G219" s="35">
        <v>1</v>
      </c>
      <c r="H219" s="93">
        <v>14.99</v>
      </c>
      <c r="I219" s="97">
        <f>G219*H219*39*1.17</f>
        <v>683.9937</v>
      </c>
      <c r="J219" s="97">
        <f>G219*H219*39*1.22</f>
        <v>713.2242</v>
      </c>
      <c r="K219" s="35" t="s">
        <v>168</v>
      </c>
    </row>
    <row r="220" spans="1:11" ht="15" customHeight="1">
      <c r="A220" s="124" t="s">
        <v>226</v>
      </c>
      <c r="B220" s="124" t="s">
        <v>285</v>
      </c>
      <c r="C220" s="124" t="s">
        <v>286</v>
      </c>
      <c r="D220" s="124" t="s">
        <v>287</v>
      </c>
      <c r="E220" s="124" t="s">
        <v>12</v>
      </c>
      <c r="F220" s="124" t="s">
        <v>288</v>
      </c>
      <c r="G220" s="124">
        <v>1</v>
      </c>
      <c r="H220" s="133">
        <v>5.3</v>
      </c>
      <c r="I220" s="49"/>
      <c r="J220" s="50"/>
      <c r="K220" s="35" t="s">
        <v>168</v>
      </c>
    </row>
    <row r="221" spans="1:11" ht="15" customHeight="1">
      <c r="A221" s="70" t="s">
        <v>252</v>
      </c>
      <c r="B221" s="129" t="s">
        <v>451</v>
      </c>
      <c r="C221" s="125" t="s">
        <v>452</v>
      </c>
      <c r="D221" s="35" t="s">
        <v>453</v>
      </c>
      <c r="E221" s="35" t="s">
        <v>70</v>
      </c>
      <c r="F221" s="125" t="s">
        <v>454</v>
      </c>
      <c r="G221" s="70">
        <v>1</v>
      </c>
      <c r="H221" s="93">
        <v>5.3</v>
      </c>
      <c r="I221" s="50">
        <f>G221*H221*39*0.9</f>
        <v>186.03</v>
      </c>
      <c r="J221" s="50">
        <f>G221*H221*39*0.94</f>
        <v>194.29799999999997</v>
      </c>
      <c r="K221" s="35" t="s">
        <v>168</v>
      </c>
    </row>
    <row r="222" spans="1:11" ht="15.75" customHeight="1">
      <c r="A222" s="70" t="s">
        <v>29</v>
      </c>
      <c r="B222" s="92" t="s">
        <v>552</v>
      </c>
      <c r="C222" s="35"/>
      <c r="D222" s="69" t="s">
        <v>553</v>
      </c>
      <c r="E222" s="135" t="s">
        <v>12</v>
      </c>
      <c r="F222" s="123" t="s">
        <v>554</v>
      </c>
      <c r="G222" s="70">
        <v>1</v>
      </c>
      <c r="H222" s="93">
        <v>6.99</v>
      </c>
      <c r="I222" s="46">
        <f>G222*H222*39*1.17</f>
        <v>318.95369999999997</v>
      </c>
      <c r="J222" s="46">
        <f>G222*H222*39*1.22</f>
        <v>332.5842</v>
      </c>
      <c r="K222" s="35" t="s">
        <v>168</v>
      </c>
    </row>
    <row r="223" spans="1:12" ht="15.75" customHeight="1">
      <c r="A223" s="65" t="s">
        <v>432</v>
      </c>
      <c r="B223" s="66" t="s">
        <v>433</v>
      </c>
      <c r="C223" s="65" t="s">
        <v>434</v>
      </c>
      <c r="D223" s="69" t="s">
        <v>435</v>
      </c>
      <c r="E223" s="65" t="s">
        <v>70</v>
      </c>
      <c r="F223" s="123" t="s">
        <v>436</v>
      </c>
      <c r="G223" s="65">
        <v>1</v>
      </c>
      <c r="H223" s="67">
        <v>19.99</v>
      </c>
      <c r="I223" s="33">
        <f>G223*H223*39*1.17</f>
        <v>912.1436999999999</v>
      </c>
      <c r="J223" s="34"/>
      <c r="K223" s="35" t="s">
        <v>168</v>
      </c>
      <c r="L223" s="42"/>
    </row>
    <row r="224" spans="1:11" ht="15.75">
      <c r="A224" s="70" t="s">
        <v>121</v>
      </c>
      <c r="B224" s="92" t="s">
        <v>28</v>
      </c>
      <c r="C224" s="35"/>
      <c r="D224" s="65" t="s">
        <v>549</v>
      </c>
      <c r="E224" s="65" t="s">
        <v>12</v>
      </c>
      <c r="F224" s="123" t="s">
        <v>96</v>
      </c>
      <c r="G224" s="65">
        <v>1</v>
      </c>
      <c r="H224" s="67">
        <v>19.99</v>
      </c>
      <c r="I224" s="33"/>
      <c r="J224" s="34"/>
      <c r="K224" s="35" t="s">
        <v>168</v>
      </c>
    </row>
    <row r="225" spans="1:11" ht="15.75">
      <c r="A225" s="65" t="s">
        <v>464</v>
      </c>
      <c r="B225" s="66" t="s">
        <v>28</v>
      </c>
      <c r="C225" s="65" t="s">
        <v>356</v>
      </c>
      <c r="D225" s="65" t="s">
        <v>23</v>
      </c>
      <c r="E225" s="65" t="s">
        <v>70</v>
      </c>
      <c r="F225" s="123" t="s">
        <v>96</v>
      </c>
      <c r="G225" s="65">
        <v>1</v>
      </c>
      <c r="H225" s="67">
        <v>19.99</v>
      </c>
      <c r="I225" s="34">
        <f>G225*H225*41*1.17</f>
        <v>958.9202999999999</v>
      </c>
      <c r="J225" s="34">
        <f>G225*H225*41*1.22</f>
        <v>999.8997999999999</v>
      </c>
      <c r="K225" s="35" t="s">
        <v>168</v>
      </c>
    </row>
    <row r="226" spans="1:11" ht="15">
      <c r="A226" s="65" t="s">
        <v>488</v>
      </c>
      <c r="B226" s="66" t="s">
        <v>28</v>
      </c>
      <c r="C226" s="65" t="s">
        <v>548</v>
      </c>
      <c r="D226" s="65" t="s">
        <v>549</v>
      </c>
      <c r="E226" s="65" t="s">
        <v>12</v>
      </c>
      <c r="F226" s="65" t="s">
        <v>550</v>
      </c>
      <c r="G226" s="65">
        <v>1</v>
      </c>
      <c r="H226" s="67">
        <v>19.99</v>
      </c>
      <c r="I226" s="34">
        <f>G226*H226*41*1.17</f>
        <v>958.9202999999999</v>
      </c>
      <c r="J226" s="34">
        <f>G226*H226*41*1.22</f>
        <v>999.8997999999999</v>
      </c>
      <c r="K226" s="35" t="s">
        <v>168</v>
      </c>
    </row>
    <row r="227" spans="1:6" ht="15">
      <c r="A227" s="25" t="s">
        <v>708</v>
      </c>
      <c r="F227" s="95" t="s">
        <v>588</v>
      </c>
    </row>
    <row r="228" spans="1:20" ht="15.75">
      <c r="A228" s="43" t="s">
        <v>709</v>
      </c>
      <c r="B228" s="175" t="s">
        <v>710</v>
      </c>
      <c r="C228" s="43" t="s">
        <v>711</v>
      </c>
      <c r="D228" s="38" t="s">
        <v>712</v>
      </c>
      <c r="E228" s="43" t="s">
        <v>38</v>
      </c>
      <c r="F228" s="44" t="s">
        <v>713</v>
      </c>
      <c r="G228" s="24">
        <v>1</v>
      </c>
      <c r="H228" s="32">
        <v>19.99</v>
      </c>
      <c r="I228" s="34"/>
      <c r="J228" s="53">
        <f>G228*H228*41*1.22</f>
        <v>999.8997999999999</v>
      </c>
      <c r="L228" s="43"/>
      <c r="M228" s="43"/>
      <c r="N228" s="43"/>
      <c r="O228" s="43"/>
      <c r="P228" s="43"/>
      <c r="Q228" s="43"/>
      <c r="R228" s="43"/>
      <c r="S228" s="46"/>
      <c r="T228" s="46"/>
    </row>
    <row r="229" spans="1:10" ht="15.75">
      <c r="A229" s="43" t="s">
        <v>590</v>
      </c>
      <c r="B229" s="13" t="s">
        <v>714</v>
      </c>
      <c r="C229" s="43"/>
      <c r="D229" s="38" t="s">
        <v>551</v>
      </c>
      <c r="E229" s="57" t="s">
        <v>63</v>
      </c>
      <c r="F229" s="44" t="s">
        <v>485</v>
      </c>
      <c r="G229" s="60">
        <v>1</v>
      </c>
      <c r="H229" s="32">
        <v>5</v>
      </c>
      <c r="I229" s="82"/>
      <c r="J229" s="52">
        <f>G229*H229*41*0.94</f>
        <v>192.7</v>
      </c>
    </row>
    <row r="230" spans="1:10" ht="15.75">
      <c r="A230" s="43" t="s">
        <v>590</v>
      </c>
      <c r="B230" s="13" t="s">
        <v>715</v>
      </c>
      <c r="C230" s="43"/>
      <c r="D230" s="38" t="s">
        <v>716</v>
      </c>
      <c r="E230" s="57" t="s">
        <v>12</v>
      </c>
      <c r="F230" s="11" t="s">
        <v>96</v>
      </c>
      <c r="G230" s="60">
        <v>1</v>
      </c>
      <c r="H230" s="32">
        <v>3.78</v>
      </c>
      <c r="I230" s="82"/>
      <c r="J230" s="52">
        <f>G230*H230*41*0.94</f>
        <v>145.6812</v>
      </c>
    </row>
    <row r="231" spans="1:10" ht="15.75">
      <c r="A231" s="24" t="s">
        <v>73</v>
      </c>
      <c r="B231" s="6" t="s">
        <v>875</v>
      </c>
      <c r="C231" s="24"/>
      <c r="D231" s="55" t="s">
        <v>876</v>
      </c>
      <c r="E231" s="24" t="s">
        <v>63</v>
      </c>
      <c r="F231" s="75" t="s">
        <v>877</v>
      </c>
      <c r="G231" s="24">
        <v>1</v>
      </c>
      <c r="H231" s="32">
        <v>5</v>
      </c>
      <c r="I231" s="33">
        <f>G231*H231*41*0.9</f>
        <v>184.5</v>
      </c>
      <c r="J231" s="34"/>
    </row>
    <row r="232" spans="1:10" ht="15.75">
      <c r="A232" s="43" t="s">
        <v>536</v>
      </c>
      <c r="B232" s="13" t="s">
        <v>715</v>
      </c>
      <c r="C232" s="43"/>
      <c r="D232" s="38" t="s">
        <v>716</v>
      </c>
      <c r="E232" s="57" t="s">
        <v>70</v>
      </c>
      <c r="F232" s="44" t="s">
        <v>717</v>
      </c>
      <c r="G232" s="60">
        <v>1</v>
      </c>
      <c r="H232" s="32">
        <v>3.78</v>
      </c>
      <c r="I232" s="82"/>
      <c r="J232" s="52">
        <f>G232*H232*41*0.94</f>
        <v>145.6812</v>
      </c>
    </row>
    <row r="233" spans="1:10" ht="15.75">
      <c r="A233" s="43" t="s">
        <v>536</v>
      </c>
      <c r="B233" s="13" t="s">
        <v>718</v>
      </c>
      <c r="C233" s="43"/>
      <c r="D233" s="38" t="s">
        <v>719</v>
      </c>
      <c r="E233" s="57" t="s">
        <v>70</v>
      </c>
      <c r="F233" s="44" t="s">
        <v>720</v>
      </c>
      <c r="G233" s="60">
        <v>1</v>
      </c>
      <c r="H233" s="32">
        <v>3.78</v>
      </c>
      <c r="I233" s="82"/>
      <c r="J233" s="52">
        <f>G233*H233*41*0.94</f>
        <v>145.6812</v>
      </c>
    </row>
    <row r="234" spans="1:20" ht="15">
      <c r="A234" s="43" t="s">
        <v>536</v>
      </c>
      <c r="B234" s="36" t="s">
        <v>630</v>
      </c>
      <c r="D234" s="11" t="s">
        <v>704</v>
      </c>
      <c r="E234" s="57" t="s">
        <v>12</v>
      </c>
      <c r="F234" s="11" t="s">
        <v>632</v>
      </c>
      <c r="G234" s="60">
        <v>1</v>
      </c>
      <c r="H234" s="32">
        <v>10.99</v>
      </c>
      <c r="I234" s="50"/>
      <c r="J234" s="52">
        <f>G234*H234*41*1.22</f>
        <v>549.7198000000001</v>
      </c>
      <c r="L234" s="13"/>
      <c r="R234" s="41"/>
      <c r="S234" s="42"/>
      <c r="T234" s="42"/>
    </row>
    <row r="235" spans="1:10" ht="15.75">
      <c r="A235" s="43" t="s">
        <v>721</v>
      </c>
      <c r="B235" s="13" t="s">
        <v>722</v>
      </c>
      <c r="C235" s="43"/>
      <c r="D235" s="38" t="s">
        <v>723</v>
      </c>
      <c r="E235" s="57" t="s">
        <v>70</v>
      </c>
      <c r="F235" s="44" t="s">
        <v>724</v>
      </c>
      <c r="G235" s="60">
        <v>1</v>
      </c>
      <c r="H235" s="32">
        <v>37</v>
      </c>
      <c r="I235" s="50"/>
      <c r="J235" s="52">
        <f>G235*H235*41*0.94</f>
        <v>1425.98</v>
      </c>
    </row>
    <row r="236" spans="1:10" ht="15.75">
      <c r="A236" s="43" t="s">
        <v>721</v>
      </c>
      <c r="B236" s="13" t="s">
        <v>725</v>
      </c>
      <c r="C236" s="43"/>
      <c r="D236" s="38" t="s">
        <v>726</v>
      </c>
      <c r="E236" s="43" t="s">
        <v>63</v>
      </c>
      <c r="F236" s="44" t="s">
        <v>727</v>
      </c>
      <c r="G236" s="24">
        <v>1</v>
      </c>
      <c r="H236" s="32">
        <v>5</v>
      </c>
      <c r="I236" s="50"/>
      <c r="J236" s="52">
        <f>G236*H236*41*0.94</f>
        <v>192.7</v>
      </c>
    </row>
    <row r="237" spans="1:10" ht="15.75">
      <c r="A237" s="24" t="s">
        <v>728</v>
      </c>
      <c r="B237" s="6" t="s">
        <v>729</v>
      </c>
      <c r="C237" s="24"/>
      <c r="D237" s="55" t="s">
        <v>730</v>
      </c>
      <c r="E237" s="24" t="s">
        <v>70</v>
      </c>
      <c r="F237" s="75" t="s">
        <v>731</v>
      </c>
      <c r="G237" s="24">
        <v>1</v>
      </c>
      <c r="H237" s="32">
        <v>3.78</v>
      </c>
      <c r="I237" s="109"/>
      <c r="J237" s="53">
        <f>G237*H237*41*0.94</f>
        <v>145.6812</v>
      </c>
    </row>
    <row r="238" spans="1:10" ht="15.75">
      <c r="A238" s="24" t="s">
        <v>728</v>
      </c>
      <c r="B238" s="6" t="s">
        <v>732</v>
      </c>
      <c r="C238" s="24"/>
      <c r="D238" s="55" t="s">
        <v>733</v>
      </c>
      <c r="E238" s="24" t="s">
        <v>70</v>
      </c>
      <c r="F238" s="75" t="s">
        <v>734</v>
      </c>
      <c r="G238" s="24">
        <v>1</v>
      </c>
      <c r="H238" s="32">
        <v>3.78</v>
      </c>
      <c r="I238" s="109"/>
      <c r="J238" s="53">
        <f>G238*H238*41*0.94</f>
        <v>145.6812</v>
      </c>
    </row>
    <row r="239" spans="1:10" ht="15.75">
      <c r="A239" s="24" t="s">
        <v>728</v>
      </c>
      <c r="B239" s="6" t="s">
        <v>735</v>
      </c>
      <c r="C239" s="24"/>
      <c r="D239" s="55" t="s">
        <v>736</v>
      </c>
      <c r="E239" s="24" t="s">
        <v>70</v>
      </c>
      <c r="F239" s="75" t="s">
        <v>737</v>
      </c>
      <c r="G239" s="24">
        <v>1</v>
      </c>
      <c r="H239" s="32">
        <v>3.78</v>
      </c>
      <c r="I239" s="109"/>
      <c r="J239" s="167">
        <f>G239*H239*41*0.94</f>
        <v>145.6812</v>
      </c>
    </row>
    <row r="240" spans="1:10" ht="15.75">
      <c r="A240" s="24" t="s">
        <v>355</v>
      </c>
      <c r="B240" s="6" t="s">
        <v>738</v>
      </c>
      <c r="C240" s="24" t="s">
        <v>739</v>
      </c>
      <c r="D240" s="38" t="s">
        <v>740</v>
      </c>
      <c r="E240" s="24" t="s">
        <v>12</v>
      </c>
      <c r="F240" s="11" t="s">
        <v>741</v>
      </c>
      <c r="G240" s="24">
        <v>1</v>
      </c>
      <c r="H240" s="32">
        <v>3.78</v>
      </c>
      <c r="I240" s="33">
        <f aca="true" t="shared" si="8" ref="I240:I249">G240*H240*41*0.9</f>
        <v>139.482</v>
      </c>
      <c r="J240" s="34"/>
    </row>
    <row r="241" spans="1:11" ht="15">
      <c r="A241" s="43" t="s">
        <v>355</v>
      </c>
      <c r="B241" s="36" t="s">
        <v>738</v>
      </c>
      <c r="C241" s="11" t="s">
        <v>739</v>
      </c>
      <c r="D241" s="11" t="s">
        <v>742</v>
      </c>
      <c r="E241" s="24" t="s">
        <v>70</v>
      </c>
      <c r="F241" s="11" t="s">
        <v>96</v>
      </c>
      <c r="G241" s="43">
        <v>1</v>
      </c>
      <c r="H241" s="32">
        <v>3.78</v>
      </c>
      <c r="I241" s="33">
        <f t="shared" si="8"/>
        <v>139.482</v>
      </c>
      <c r="J241" s="34"/>
      <c r="K241" s="11" t="s">
        <v>743</v>
      </c>
    </row>
    <row r="242" spans="1:10" ht="15">
      <c r="A242" s="24" t="s">
        <v>355</v>
      </c>
      <c r="B242" s="176" t="s">
        <v>738</v>
      </c>
      <c r="C242" s="24" t="s">
        <v>739</v>
      </c>
      <c r="D242" s="24" t="s">
        <v>742</v>
      </c>
      <c r="E242" s="24" t="s">
        <v>12</v>
      </c>
      <c r="F242" s="24" t="s">
        <v>138</v>
      </c>
      <c r="G242" s="24">
        <v>1</v>
      </c>
      <c r="H242" s="32">
        <v>3.78</v>
      </c>
      <c r="I242" s="33">
        <f t="shared" si="8"/>
        <v>139.482</v>
      </c>
      <c r="J242" s="34"/>
    </row>
    <row r="243" spans="1:10" ht="15.75">
      <c r="A243" s="43" t="s">
        <v>355</v>
      </c>
      <c r="B243" s="36" t="s">
        <v>738</v>
      </c>
      <c r="C243" s="11" t="s">
        <v>739</v>
      </c>
      <c r="D243" s="38" t="s">
        <v>740</v>
      </c>
      <c r="E243" s="24" t="s">
        <v>12</v>
      </c>
      <c r="F243" s="11" t="s">
        <v>744</v>
      </c>
      <c r="G243" s="11">
        <v>1</v>
      </c>
      <c r="H243" s="41">
        <v>3.78</v>
      </c>
      <c r="I243" s="33">
        <f t="shared" si="8"/>
        <v>139.482</v>
      </c>
      <c r="J243" s="34"/>
    </row>
    <row r="244" spans="1:10" ht="15.75">
      <c r="A244" s="43" t="s">
        <v>355</v>
      </c>
      <c r="B244" s="36" t="s">
        <v>738</v>
      </c>
      <c r="C244" s="11" t="s">
        <v>739</v>
      </c>
      <c r="D244" s="38" t="s">
        <v>740</v>
      </c>
      <c r="E244" s="24" t="s">
        <v>12</v>
      </c>
      <c r="F244" s="11" t="s">
        <v>745</v>
      </c>
      <c r="G244" s="11">
        <v>1</v>
      </c>
      <c r="H244" s="41">
        <v>3.78</v>
      </c>
      <c r="I244" s="33">
        <f t="shared" si="8"/>
        <v>139.482</v>
      </c>
      <c r="J244" s="34"/>
    </row>
    <row r="245" spans="1:10" ht="15">
      <c r="A245" s="43" t="s">
        <v>355</v>
      </c>
      <c r="B245" s="175" t="s">
        <v>738</v>
      </c>
      <c r="C245" s="43" t="s">
        <v>739</v>
      </c>
      <c r="D245" s="11" t="s">
        <v>742</v>
      </c>
      <c r="E245" s="24" t="s">
        <v>12</v>
      </c>
      <c r="F245" s="11" t="s">
        <v>746</v>
      </c>
      <c r="G245" s="11">
        <v>1</v>
      </c>
      <c r="H245" s="41">
        <v>3.78</v>
      </c>
      <c r="I245" s="33">
        <f t="shared" si="8"/>
        <v>139.482</v>
      </c>
      <c r="J245" s="34"/>
    </row>
    <row r="246" spans="1:10" ht="15.75">
      <c r="A246" s="43" t="s">
        <v>355</v>
      </c>
      <c r="B246" s="43" t="s">
        <v>738</v>
      </c>
      <c r="C246" s="43" t="s">
        <v>739</v>
      </c>
      <c r="D246" s="38" t="s">
        <v>740</v>
      </c>
      <c r="E246" s="24" t="s">
        <v>12</v>
      </c>
      <c r="F246" s="11" t="s">
        <v>747</v>
      </c>
      <c r="G246" s="11">
        <v>1</v>
      </c>
      <c r="H246" s="41">
        <v>3.78</v>
      </c>
      <c r="I246" s="33">
        <f t="shared" si="8"/>
        <v>139.482</v>
      </c>
      <c r="J246" s="34"/>
    </row>
    <row r="247" spans="1:10" ht="15">
      <c r="A247" s="43" t="s">
        <v>205</v>
      </c>
      <c r="B247" s="13" t="s">
        <v>748</v>
      </c>
      <c r="C247" s="43" t="s">
        <v>749</v>
      </c>
      <c r="D247" s="11" t="s">
        <v>750</v>
      </c>
      <c r="E247" s="24" t="s">
        <v>751</v>
      </c>
      <c r="F247" s="11" t="s">
        <v>752</v>
      </c>
      <c r="G247" s="11">
        <v>1</v>
      </c>
      <c r="H247" s="41">
        <v>21.25</v>
      </c>
      <c r="I247" s="33">
        <f t="shared" si="8"/>
        <v>784.125</v>
      </c>
      <c r="J247" s="109"/>
    </row>
    <row r="248" spans="1:10" ht="15">
      <c r="A248" s="43" t="s">
        <v>205</v>
      </c>
      <c r="B248" s="13" t="s">
        <v>748</v>
      </c>
      <c r="C248" s="43" t="s">
        <v>749</v>
      </c>
      <c r="D248" s="11" t="s">
        <v>750</v>
      </c>
      <c r="E248" s="24" t="s">
        <v>751</v>
      </c>
      <c r="F248" s="11" t="s">
        <v>138</v>
      </c>
      <c r="G248" s="11">
        <v>1</v>
      </c>
      <c r="H248" s="41">
        <v>21.25</v>
      </c>
      <c r="I248" s="33">
        <f t="shared" si="8"/>
        <v>784.125</v>
      </c>
      <c r="J248" s="24"/>
    </row>
    <row r="249" spans="1:10" ht="15">
      <c r="A249" s="11" t="s">
        <v>205</v>
      </c>
      <c r="B249" s="13" t="s">
        <v>753</v>
      </c>
      <c r="C249" s="43" t="s">
        <v>754</v>
      </c>
      <c r="D249" s="11" t="s">
        <v>755</v>
      </c>
      <c r="E249" s="24" t="s">
        <v>70</v>
      </c>
      <c r="F249" s="11" t="s">
        <v>756</v>
      </c>
      <c r="G249" s="11">
        <v>1</v>
      </c>
      <c r="H249" s="41">
        <v>3.78</v>
      </c>
      <c r="I249" s="33">
        <f t="shared" si="8"/>
        <v>139.482</v>
      </c>
      <c r="J249" s="109"/>
    </row>
    <row r="250" spans="1:20" ht="15">
      <c r="A250" s="43" t="s">
        <v>205</v>
      </c>
      <c r="B250" s="13" t="s">
        <v>757</v>
      </c>
      <c r="C250" s="43" t="s">
        <v>758</v>
      </c>
      <c r="D250" s="11" t="s">
        <v>759</v>
      </c>
      <c r="E250" s="24">
        <v>2</v>
      </c>
      <c r="F250" s="11" t="s">
        <v>760</v>
      </c>
      <c r="G250" s="11">
        <v>1</v>
      </c>
      <c r="H250" s="41">
        <v>49.99</v>
      </c>
      <c r="I250" s="33">
        <f>G250*H250*41*1.17</f>
        <v>2398.0203</v>
      </c>
      <c r="J250" s="34"/>
      <c r="R250" s="41"/>
      <c r="S250" s="42"/>
      <c r="T250" s="42"/>
    </row>
    <row r="251" spans="1:20" ht="15.75">
      <c r="A251" s="43" t="s">
        <v>205</v>
      </c>
      <c r="B251" s="36" t="s">
        <v>761</v>
      </c>
      <c r="C251" s="11" t="s">
        <v>762</v>
      </c>
      <c r="D251" s="38" t="s">
        <v>763</v>
      </c>
      <c r="E251" s="24" t="s">
        <v>209</v>
      </c>
      <c r="F251" s="11" t="s">
        <v>764</v>
      </c>
      <c r="G251" s="11">
        <v>1</v>
      </c>
      <c r="H251" s="41">
        <v>13.99</v>
      </c>
      <c r="I251" s="33">
        <f>G251*H251*41*1.17</f>
        <v>671.1003</v>
      </c>
      <c r="J251" s="34"/>
      <c r="L251" s="13"/>
      <c r="R251" s="41"/>
      <c r="S251" s="42"/>
      <c r="T251" s="42"/>
    </row>
    <row r="252" spans="1:20" ht="15.75">
      <c r="A252" s="43" t="s">
        <v>205</v>
      </c>
      <c r="B252" s="36" t="s">
        <v>608</v>
      </c>
      <c r="C252" s="11" t="s">
        <v>765</v>
      </c>
      <c r="D252" s="38" t="s">
        <v>609</v>
      </c>
      <c r="E252" s="24" t="s">
        <v>70</v>
      </c>
      <c r="F252" s="11" t="s">
        <v>764</v>
      </c>
      <c r="G252" s="11">
        <v>1</v>
      </c>
      <c r="H252" s="41">
        <v>6.99</v>
      </c>
      <c r="I252" s="33">
        <f>G252*H252*41*1.17</f>
        <v>335.31030000000004</v>
      </c>
      <c r="J252" s="53">
        <v>-20</v>
      </c>
      <c r="L252" s="13"/>
      <c r="R252" s="41"/>
      <c r="S252" s="42"/>
      <c r="T252" s="42"/>
    </row>
    <row r="253" spans="1:10" ht="15.75">
      <c r="A253" s="11" t="s">
        <v>72</v>
      </c>
      <c r="B253" s="36" t="s">
        <v>431</v>
      </c>
      <c r="D253" s="38" t="s">
        <v>766</v>
      </c>
      <c r="E253" s="24" t="s">
        <v>63</v>
      </c>
      <c r="F253" s="44" t="s">
        <v>68</v>
      </c>
      <c r="G253" s="24">
        <v>1</v>
      </c>
      <c r="H253" s="41">
        <v>5</v>
      </c>
      <c r="I253" s="33">
        <f aca="true" t="shared" si="9" ref="I253:I265">G253*H253*41*0.9</f>
        <v>184.5</v>
      </c>
      <c r="J253" s="168">
        <v>96</v>
      </c>
    </row>
    <row r="254" spans="1:10" ht="15.75">
      <c r="A254" s="43" t="s">
        <v>767</v>
      </c>
      <c r="B254" s="13" t="s">
        <v>768</v>
      </c>
      <c r="C254" s="171" t="s">
        <v>769</v>
      </c>
      <c r="D254" s="38" t="s">
        <v>770</v>
      </c>
      <c r="E254" s="159" t="s">
        <v>12</v>
      </c>
      <c r="F254" s="160" t="s">
        <v>771</v>
      </c>
      <c r="G254" s="24">
        <v>1</v>
      </c>
      <c r="H254" s="41">
        <v>3.78</v>
      </c>
      <c r="I254" s="34"/>
      <c r="J254" s="53">
        <f aca="true" t="shared" si="10" ref="J254:J260">G254*H254*41*0.94</f>
        <v>145.6812</v>
      </c>
    </row>
    <row r="255" spans="1:10" ht="15.75">
      <c r="A255" s="24" t="s">
        <v>767</v>
      </c>
      <c r="B255" s="174" t="s">
        <v>772</v>
      </c>
      <c r="C255" s="177" t="s">
        <v>773</v>
      </c>
      <c r="D255" s="38" t="s">
        <v>560</v>
      </c>
      <c r="E255" s="159" t="s">
        <v>539</v>
      </c>
      <c r="F255" s="160" t="s">
        <v>562</v>
      </c>
      <c r="G255" s="24">
        <v>1</v>
      </c>
      <c r="H255" s="32">
        <v>3.78</v>
      </c>
      <c r="I255" s="34"/>
      <c r="J255" s="53">
        <f t="shared" si="10"/>
        <v>145.6812</v>
      </c>
    </row>
    <row r="256" spans="1:10" ht="15.75">
      <c r="A256" s="43" t="s">
        <v>767</v>
      </c>
      <c r="B256" s="174" t="s">
        <v>774</v>
      </c>
      <c r="C256" s="177" t="s">
        <v>775</v>
      </c>
      <c r="D256" s="38" t="s">
        <v>776</v>
      </c>
      <c r="E256" s="159" t="s">
        <v>12</v>
      </c>
      <c r="F256" s="44" t="s">
        <v>777</v>
      </c>
      <c r="G256" s="24">
        <v>1</v>
      </c>
      <c r="H256" s="32">
        <v>3.78</v>
      </c>
      <c r="I256" s="34"/>
      <c r="J256" s="53">
        <f t="shared" si="10"/>
        <v>145.6812</v>
      </c>
    </row>
    <row r="257" spans="1:10" ht="15.75">
      <c r="A257" s="57" t="s">
        <v>778</v>
      </c>
      <c r="B257" s="13" t="s">
        <v>501</v>
      </c>
      <c r="C257" s="43"/>
      <c r="D257" s="38" t="s">
        <v>502</v>
      </c>
      <c r="E257" s="24" t="s">
        <v>12</v>
      </c>
      <c r="F257" s="44" t="s">
        <v>779</v>
      </c>
      <c r="G257" s="54">
        <v>1</v>
      </c>
      <c r="H257" s="41">
        <v>3.78</v>
      </c>
      <c r="I257" s="34"/>
      <c r="J257" s="53">
        <f t="shared" si="10"/>
        <v>145.6812</v>
      </c>
    </row>
    <row r="258" spans="1:10" ht="15.75">
      <c r="A258" s="43" t="s">
        <v>778</v>
      </c>
      <c r="B258" s="13" t="s">
        <v>501</v>
      </c>
      <c r="C258" s="43"/>
      <c r="D258" s="38" t="s">
        <v>780</v>
      </c>
      <c r="E258" s="24" t="s">
        <v>12</v>
      </c>
      <c r="F258" s="44" t="s">
        <v>781</v>
      </c>
      <c r="G258" s="54">
        <v>1</v>
      </c>
      <c r="H258" s="41">
        <v>3.78</v>
      </c>
      <c r="I258" s="34"/>
      <c r="J258" s="53">
        <f t="shared" si="10"/>
        <v>145.6812</v>
      </c>
    </row>
    <row r="259" spans="1:10" ht="15.75">
      <c r="A259" s="24" t="s">
        <v>778</v>
      </c>
      <c r="B259" s="6" t="s">
        <v>501</v>
      </c>
      <c r="C259" s="24"/>
      <c r="D259" s="55" t="s">
        <v>502</v>
      </c>
      <c r="E259" s="24" t="s">
        <v>12</v>
      </c>
      <c r="F259" s="44" t="s">
        <v>782</v>
      </c>
      <c r="G259" s="54">
        <v>1</v>
      </c>
      <c r="H259" s="41">
        <v>3.78</v>
      </c>
      <c r="I259" s="34"/>
      <c r="J259" s="53">
        <f t="shared" si="10"/>
        <v>145.6812</v>
      </c>
    </row>
    <row r="260" spans="1:10" ht="15.75">
      <c r="A260" s="24" t="s">
        <v>778</v>
      </c>
      <c r="B260" s="6" t="s">
        <v>783</v>
      </c>
      <c r="C260" s="24"/>
      <c r="D260" s="55" t="s">
        <v>784</v>
      </c>
      <c r="E260" s="24" t="s">
        <v>12</v>
      </c>
      <c r="F260" s="44" t="s">
        <v>96</v>
      </c>
      <c r="G260" s="54">
        <v>1</v>
      </c>
      <c r="H260" s="32">
        <v>3.78</v>
      </c>
      <c r="I260" s="34"/>
      <c r="J260" s="53">
        <f t="shared" si="10"/>
        <v>145.6812</v>
      </c>
    </row>
    <row r="261" spans="1:10" ht="15.75">
      <c r="A261" s="43" t="s">
        <v>785</v>
      </c>
      <c r="B261" s="13" t="s">
        <v>786</v>
      </c>
      <c r="C261" s="171" t="s">
        <v>787</v>
      </c>
      <c r="D261" s="38" t="s">
        <v>788</v>
      </c>
      <c r="E261" s="159" t="s">
        <v>539</v>
      </c>
      <c r="F261" s="160" t="s">
        <v>789</v>
      </c>
      <c r="G261" s="24">
        <v>1</v>
      </c>
      <c r="H261" s="32">
        <v>3.78</v>
      </c>
      <c r="I261" s="49">
        <f t="shared" si="9"/>
        <v>139.482</v>
      </c>
      <c r="J261" s="50"/>
    </row>
    <row r="262" spans="1:10" ht="15.75">
      <c r="A262" s="43" t="s">
        <v>785</v>
      </c>
      <c r="B262" s="13" t="s">
        <v>790</v>
      </c>
      <c r="C262" s="171" t="s">
        <v>791</v>
      </c>
      <c r="D262" s="18" t="s">
        <v>792</v>
      </c>
      <c r="E262" s="159" t="s">
        <v>539</v>
      </c>
      <c r="F262" s="160" t="s">
        <v>793</v>
      </c>
      <c r="G262" s="24">
        <v>1</v>
      </c>
      <c r="H262" s="32">
        <v>3.78</v>
      </c>
      <c r="I262" s="49">
        <f t="shared" si="9"/>
        <v>139.482</v>
      </c>
      <c r="J262" s="50"/>
    </row>
    <row r="263" spans="1:10" ht="15.75">
      <c r="A263" s="60" t="s">
        <v>785</v>
      </c>
      <c r="B263" s="77" t="s">
        <v>794</v>
      </c>
      <c r="C263" s="178" t="s">
        <v>795</v>
      </c>
      <c r="D263" s="161" t="s">
        <v>796</v>
      </c>
      <c r="E263" s="162" t="s">
        <v>539</v>
      </c>
      <c r="F263" s="163" t="s">
        <v>734</v>
      </c>
      <c r="G263" s="60">
        <v>1</v>
      </c>
      <c r="H263" s="32">
        <v>3.78</v>
      </c>
      <c r="I263" s="49">
        <f t="shared" si="9"/>
        <v>139.482</v>
      </c>
      <c r="J263" s="50"/>
    </row>
    <row r="264" spans="1:10" ht="15.75">
      <c r="A264" s="60" t="s">
        <v>785</v>
      </c>
      <c r="B264" s="77" t="s">
        <v>786</v>
      </c>
      <c r="C264" s="178" t="s">
        <v>787</v>
      </c>
      <c r="D264" s="161" t="s">
        <v>797</v>
      </c>
      <c r="E264" s="162" t="s">
        <v>539</v>
      </c>
      <c r="F264" s="163" t="s">
        <v>798</v>
      </c>
      <c r="G264" s="60">
        <v>1</v>
      </c>
      <c r="H264" s="32">
        <v>3.78</v>
      </c>
      <c r="I264" s="49">
        <f t="shared" si="9"/>
        <v>139.482</v>
      </c>
      <c r="J264" s="50">
        <v>-20</v>
      </c>
    </row>
    <row r="265" spans="1:10" ht="15">
      <c r="A265" s="60" t="s">
        <v>217</v>
      </c>
      <c r="B265" s="77" t="s">
        <v>799</v>
      </c>
      <c r="C265" s="60" t="s">
        <v>800</v>
      </c>
      <c r="D265" s="60" t="s">
        <v>750</v>
      </c>
      <c r="E265" s="60" t="s">
        <v>340</v>
      </c>
      <c r="F265" s="11" t="s">
        <v>801</v>
      </c>
      <c r="G265" s="60">
        <v>1</v>
      </c>
      <c r="H265" s="32">
        <v>21.25</v>
      </c>
      <c r="I265" s="49">
        <f t="shared" si="9"/>
        <v>784.125</v>
      </c>
      <c r="J265" s="82"/>
    </row>
    <row r="266" spans="1:20" ht="15">
      <c r="A266" s="43" t="s">
        <v>51</v>
      </c>
      <c r="B266" s="43" t="s">
        <v>802</v>
      </c>
      <c r="C266" s="63" t="s">
        <v>803</v>
      </c>
      <c r="D266" s="63" t="s">
        <v>804</v>
      </c>
      <c r="E266" s="48" t="s">
        <v>805</v>
      </c>
      <c r="F266" s="63" t="s">
        <v>806</v>
      </c>
      <c r="G266" s="24">
        <v>1</v>
      </c>
      <c r="H266" s="32">
        <v>21.99</v>
      </c>
      <c r="I266" s="34"/>
      <c r="J266" s="53">
        <f>G266*H266*41*1.22</f>
        <v>1099.9397999999999</v>
      </c>
      <c r="N266" s="63"/>
      <c r="O266" s="63"/>
      <c r="P266" s="63"/>
      <c r="R266" s="41"/>
      <c r="S266" s="42"/>
      <c r="T266" s="42"/>
    </row>
    <row r="267" spans="1:10" ht="15.75">
      <c r="A267" s="24" t="s">
        <v>880</v>
      </c>
      <c r="B267" s="6" t="s">
        <v>878</v>
      </c>
      <c r="C267" s="24"/>
      <c r="D267" s="38" t="s">
        <v>879</v>
      </c>
      <c r="E267" s="24" t="s">
        <v>63</v>
      </c>
      <c r="F267" s="75" t="s">
        <v>354</v>
      </c>
      <c r="G267" s="24">
        <v>1</v>
      </c>
      <c r="H267" s="32">
        <v>5</v>
      </c>
      <c r="I267" s="34"/>
      <c r="J267" s="53">
        <f>G267*H267*41*0.94</f>
        <v>192.7</v>
      </c>
    </row>
    <row r="268" spans="1:10" ht="15.75">
      <c r="A268" s="43" t="s">
        <v>807</v>
      </c>
      <c r="B268" s="13" t="s">
        <v>808</v>
      </c>
      <c r="C268" s="179" t="s">
        <v>809</v>
      </c>
      <c r="D268" s="38" t="s">
        <v>810</v>
      </c>
      <c r="E268" s="43" t="s">
        <v>705</v>
      </c>
      <c r="F268" s="127" t="s">
        <v>138</v>
      </c>
      <c r="G268" s="24">
        <v>1</v>
      </c>
      <c r="H268" s="32">
        <v>3.78</v>
      </c>
      <c r="I268" s="33">
        <f>G268*H268*41*0.9</f>
        <v>139.482</v>
      </c>
      <c r="J268" s="53">
        <f>I268-196</f>
        <v>-56.518</v>
      </c>
    </row>
    <row r="269" spans="1:11" ht="15">
      <c r="A269" s="11" t="s">
        <v>807</v>
      </c>
      <c r="B269" s="13" t="s">
        <v>811</v>
      </c>
      <c r="C269" s="179" t="s">
        <v>812</v>
      </c>
      <c r="D269" s="11" t="s">
        <v>813</v>
      </c>
      <c r="E269" s="43" t="s">
        <v>70</v>
      </c>
      <c r="F269" s="127" t="s">
        <v>230</v>
      </c>
      <c r="G269" s="24">
        <v>1</v>
      </c>
      <c r="H269" s="32">
        <v>3.78</v>
      </c>
      <c r="I269" s="33">
        <f>G269*H269*41*0.9</f>
        <v>139.482</v>
      </c>
      <c r="J269" s="53">
        <f>I269-196</f>
        <v>-56.518</v>
      </c>
      <c r="K269" s="11" t="s">
        <v>743</v>
      </c>
    </row>
    <row r="270" spans="1:10" ht="15">
      <c r="A270" s="11" t="s">
        <v>807</v>
      </c>
      <c r="B270" s="13" t="s">
        <v>814</v>
      </c>
      <c r="C270" s="179" t="s">
        <v>815</v>
      </c>
      <c r="D270" s="11" t="s">
        <v>816</v>
      </c>
      <c r="E270" s="43" t="s">
        <v>705</v>
      </c>
      <c r="F270" s="127" t="s">
        <v>744</v>
      </c>
      <c r="G270" s="24">
        <v>1</v>
      </c>
      <c r="H270" s="32">
        <v>3.78</v>
      </c>
      <c r="I270" s="33">
        <f>G270*H270*41*0.9</f>
        <v>139.482</v>
      </c>
      <c r="J270" s="53">
        <f>I270-196</f>
        <v>-56.518</v>
      </c>
    </row>
    <row r="271" spans="1:10" ht="15">
      <c r="A271" s="57" t="s">
        <v>817</v>
      </c>
      <c r="B271" s="180" t="s">
        <v>818</v>
      </c>
      <c r="C271" s="11" t="s">
        <v>819</v>
      </c>
      <c r="D271" s="11" t="s">
        <v>820</v>
      </c>
      <c r="E271" s="57" t="s">
        <v>821</v>
      </c>
      <c r="F271" s="57" t="s">
        <v>822</v>
      </c>
      <c r="G271" s="24">
        <v>1</v>
      </c>
      <c r="H271" s="32">
        <v>52</v>
      </c>
      <c r="I271" s="33">
        <f>G271*H271*41*0.9</f>
        <v>1918.8</v>
      </c>
      <c r="J271" s="53"/>
    </row>
    <row r="272" spans="1:20" ht="15.75">
      <c r="A272" s="43" t="s">
        <v>817</v>
      </c>
      <c r="B272" s="170" t="s">
        <v>823</v>
      </c>
      <c r="C272" s="11" t="s">
        <v>824</v>
      </c>
      <c r="D272" s="38" t="s">
        <v>825</v>
      </c>
      <c r="E272" s="57" t="s">
        <v>826</v>
      </c>
      <c r="F272" s="11" t="s">
        <v>827</v>
      </c>
      <c r="G272" s="60">
        <v>1</v>
      </c>
      <c r="H272" s="32">
        <v>24.99</v>
      </c>
      <c r="I272" s="49">
        <f>G272*H272*41*1.17</f>
        <v>1198.7703</v>
      </c>
      <c r="J272" s="52"/>
      <c r="L272" s="43"/>
      <c r="M272" s="43"/>
      <c r="N272" s="43"/>
      <c r="O272" s="43"/>
      <c r="P272" s="43"/>
      <c r="Q272" s="43"/>
      <c r="R272" s="43"/>
      <c r="S272" s="46"/>
      <c r="T272" s="46"/>
    </row>
    <row r="273" spans="1:10" ht="15.75">
      <c r="A273" s="142" t="s">
        <v>248</v>
      </c>
      <c r="B273" s="6" t="s">
        <v>828</v>
      </c>
      <c r="C273" s="108"/>
      <c r="D273" s="156" t="s">
        <v>829</v>
      </c>
      <c r="E273" s="7" t="s">
        <v>830</v>
      </c>
      <c r="F273" s="7" t="s">
        <v>831</v>
      </c>
      <c r="G273" s="108">
        <v>1</v>
      </c>
      <c r="H273" s="139">
        <v>19.99</v>
      </c>
      <c r="I273" s="33">
        <f>G273*H273*41*1.17</f>
        <v>958.9202999999999</v>
      </c>
      <c r="J273" s="53"/>
    </row>
    <row r="274" spans="1:10" ht="15.75">
      <c r="A274" s="43" t="s">
        <v>832</v>
      </c>
      <c r="B274" s="6" t="s">
        <v>833</v>
      </c>
      <c r="C274" s="6"/>
      <c r="D274" s="24" t="s">
        <v>834</v>
      </c>
      <c r="E274" s="24" t="s">
        <v>70</v>
      </c>
      <c r="F274" s="75" t="s">
        <v>835</v>
      </c>
      <c r="G274" s="24">
        <v>1</v>
      </c>
      <c r="H274" s="32">
        <v>29.5</v>
      </c>
      <c r="I274" s="34"/>
      <c r="J274" s="53">
        <f>G274*H274*39*0.94</f>
        <v>1081.47</v>
      </c>
    </row>
    <row r="275" spans="1:20" ht="15.75">
      <c r="A275" s="43" t="s">
        <v>836</v>
      </c>
      <c r="B275" s="6" t="s">
        <v>837</v>
      </c>
      <c r="C275" s="24"/>
      <c r="D275" s="72" t="s">
        <v>838</v>
      </c>
      <c r="E275" s="24" t="s">
        <v>311</v>
      </c>
      <c r="F275" s="73" t="s">
        <v>839</v>
      </c>
      <c r="G275" s="24">
        <v>1</v>
      </c>
      <c r="H275" s="32">
        <v>19.99</v>
      </c>
      <c r="I275" s="33">
        <f>G275*H275*41*1.17</f>
        <v>958.9202999999999</v>
      </c>
      <c r="J275" s="53"/>
      <c r="L275" s="43"/>
      <c r="M275" s="43"/>
      <c r="N275" s="43"/>
      <c r="O275" s="43"/>
      <c r="P275" s="43"/>
      <c r="Q275" s="43"/>
      <c r="R275" s="43"/>
      <c r="S275" s="46"/>
      <c r="T275" s="46"/>
    </row>
    <row r="276" spans="1:20" ht="15.75">
      <c r="A276" s="24" t="s">
        <v>836</v>
      </c>
      <c r="B276" s="6" t="s">
        <v>840</v>
      </c>
      <c r="C276" s="43"/>
      <c r="D276" s="38" t="s">
        <v>841</v>
      </c>
      <c r="E276" s="24" t="s">
        <v>70</v>
      </c>
      <c r="F276" s="56" t="s">
        <v>839</v>
      </c>
      <c r="G276" s="24">
        <v>1</v>
      </c>
      <c r="H276" s="32">
        <v>12.99</v>
      </c>
      <c r="I276" s="33">
        <f>G276*H276*41*1.17</f>
        <v>623.1303</v>
      </c>
      <c r="J276" s="53">
        <f>1582-1507-655</f>
        <v>-580</v>
      </c>
      <c r="L276" s="43"/>
      <c r="M276" s="43"/>
      <c r="N276" s="43"/>
      <c r="O276" s="43"/>
      <c r="P276" s="43"/>
      <c r="Q276" s="43"/>
      <c r="R276" s="43"/>
      <c r="S276" s="46"/>
      <c r="T276" s="46"/>
    </row>
    <row r="277" spans="1:11" ht="15">
      <c r="A277" s="24" t="s">
        <v>694</v>
      </c>
      <c r="B277" s="24" t="s">
        <v>695</v>
      </c>
      <c r="C277" s="43" t="s">
        <v>696</v>
      </c>
      <c r="D277" s="11" t="s">
        <v>697</v>
      </c>
      <c r="E277" s="24" t="s">
        <v>424</v>
      </c>
      <c r="F277" s="11" t="s">
        <v>698</v>
      </c>
      <c r="G277" s="24">
        <v>1</v>
      </c>
      <c r="H277" s="32">
        <v>3.78</v>
      </c>
      <c r="I277" s="109"/>
      <c r="J277" s="53">
        <f aca="true" t="shared" si="11" ref="J277:J284">G277*H277*41*0.94</f>
        <v>145.6812</v>
      </c>
      <c r="K277" s="35"/>
    </row>
    <row r="278" spans="1:11" ht="15">
      <c r="A278" s="24" t="s">
        <v>694</v>
      </c>
      <c r="B278" s="24" t="s">
        <v>699</v>
      </c>
      <c r="C278" s="43" t="s">
        <v>696</v>
      </c>
      <c r="D278" s="11" t="s">
        <v>697</v>
      </c>
      <c r="E278" s="24" t="s">
        <v>424</v>
      </c>
      <c r="F278" s="11" t="s">
        <v>700</v>
      </c>
      <c r="G278" s="24">
        <v>1</v>
      </c>
      <c r="H278" s="32">
        <v>3.78</v>
      </c>
      <c r="I278" s="109"/>
      <c r="J278" s="53">
        <f t="shared" si="11"/>
        <v>145.6812</v>
      </c>
      <c r="K278" s="35"/>
    </row>
    <row r="279" spans="1:11" ht="15">
      <c r="A279" s="24" t="s">
        <v>694</v>
      </c>
      <c r="B279" s="24" t="s">
        <v>701</v>
      </c>
      <c r="C279" s="24" t="s">
        <v>702</v>
      </c>
      <c r="D279" s="24" t="s">
        <v>478</v>
      </c>
      <c r="E279" s="24" t="s">
        <v>424</v>
      </c>
      <c r="F279" s="24" t="s">
        <v>703</v>
      </c>
      <c r="G279" s="24">
        <v>1</v>
      </c>
      <c r="H279" s="32">
        <v>3.78</v>
      </c>
      <c r="I279" s="109"/>
      <c r="J279" s="53">
        <f t="shared" si="11"/>
        <v>145.6812</v>
      </c>
      <c r="K279" s="35"/>
    </row>
    <row r="280" spans="1:10" ht="15.75">
      <c r="A280" s="24" t="s">
        <v>842</v>
      </c>
      <c r="B280" s="6" t="s">
        <v>843</v>
      </c>
      <c r="C280" s="11" t="s">
        <v>844</v>
      </c>
      <c r="D280" s="62" t="s">
        <v>845</v>
      </c>
      <c r="E280" s="24" t="s">
        <v>63</v>
      </c>
      <c r="F280" s="44" t="s">
        <v>68</v>
      </c>
      <c r="G280" s="24">
        <v>1</v>
      </c>
      <c r="H280" s="32">
        <v>5</v>
      </c>
      <c r="I280" s="109"/>
      <c r="J280" s="53">
        <f t="shared" si="11"/>
        <v>192.7</v>
      </c>
    </row>
    <row r="281" spans="1:11" ht="15.75">
      <c r="A281" s="24" t="s">
        <v>842</v>
      </c>
      <c r="B281" s="6" t="s">
        <v>846</v>
      </c>
      <c r="C281" s="43" t="s">
        <v>847</v>
      </c>
      <c r="D281" s="11" t="s">
        <v>848</v>
      </c>
      <c r="E281" s="24" t="s">
        <v>63</v>
      </c>
      <c r="F281" s="44" t="s">
        <v>849</v>
      </c>
      <c r="G281" s="24">
        <v>1</v>
      </c>
      <c r="H281" s="32">
        <v>5</v>
      </c>
      <c r="I281" s="109"/>
      <c r="J281" s="53">
        <f t="shared" si="11"/>
        <v>192.7</v>
      </c>
      <c r="K281" s="35" t="s">
        <v>850</v>
      </c>
    </row>
    <row r="282" spans="1:10" ht="15">
      <c r="A282" s="24" t="s">
        <v>842</v>
      </c>
      <c r="B282" s="6" t="s">
        <v>851</v>
      </c>
      <c r="C282" s="43" t="s">
        <v>852</v>
      </c>
      <c r="D282" s="11" t="s">
        <v>853</v>
      </c>
      <c r="E282" s="24" t="s">
        <v>705</v>
      </c>
      <c r="F282" s="11" t="s">
        <v>854</v>
      </c>
      <c r="G282" s="24">
        <v>1</v>
      </c>
      <c r="H282" s="32">
        <v>3.78</v>
      </c>
      <c r="I282" s="109"/>
      <c r="J282" s="53">
        <f t="shared" si="11"/>
        <v>145.6812</v>
      </c>
    </row>
    <row r="283" spans="1:10" ht="15">
      <c r="A283" s="24" t="s">
        <v>842</v>
      </c>
      <c r="B283" s="6" t="s">
        <v>855</v>
      </c>
      <c r="C283" s="43" t="s">
        <v>298</v>
      </c>
      <c r="D283" s="11" t="s">
        <v>856</v>
      </c>
      <c r="E283" s="24" t="s">
        <v>705</v>
      </c>
      <c r="F283" s="11" t="s">
        <v>857</v>
      </c>
      <c r="G283" s="24">
        <v>1</v>
      </c>
      <c r="H283" s="32">
        <v>3.78</v>
      </c>
      <c r="I283" s="109"/>
      <c r="J283" s="53">
        <f t="shared" si="11"/>
        <v>145.6812</v>
      </c>
    </row>
    <row r="284" spans="1:10" ht="15">
      <c r="A284" s="24" t="s">
        <v>842</v>
      </c>
      <c r="B284" s="6" t="s">
        <v>858</v>
      </c>
      <c r="C284" s="24" t="s">
        <v>859</v>
      </c>
      <c r="D284" s="11" t="s">
        <v>860</v>
      </c>
      <c r="E284" s="24" t="s">
        <v>705</v>
      </c>
      <c r="F284" s="11" t="s">
        <v>861</v>
      </c>
      <c r="G284" s="24">
        <v>1</v>
      </c>
      <c r="H284" s="32">
        <v>3.78</v>
      </c>
      <c r="I284" s="109"/>
      <c r="J284" s="53">
        <f t="shared" si="11"/>
        <v>145.6812</v>
      </c>
    </row>
    <row r="285" spans="1:20" ht="15.75">
      <c r="A285" s="108" t="s">
        <v>121</v>
      </c>
      <c r="B285" s="6" t="s">
        <v>833</v>
      </c>
      <c r="C285" s="65"/>
      <c r="D285" s="55" t="s">
        <v>862</v>
      </c>
      <c r="E285" s="24" t="s">
        <v>70</v>
      </c>
      <c r="F285" s="75" t="s">
        <v>96</v>
      </c>
      <c r="G285" s="24">
        <v>1</v>
      </c>
      <c r="H285" s="32">
        <v>19.5</v>
      </c>
      <c r="I285" s="33">
        <f>G285*H285*39*0.9</f>
        <v>684.45</v>
      </c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5.75">
      <c r="A286" s="24" t="s">
        <v>121</v>
      </c>
      <c r="B286" s="6" t="s">
        <v>706</v>
      </c>
      <c r="C286" s="24"/>
      <c r="D286" s="38" t="s">
        <v>863</v>
      </c>
      <c r="E286" s="24" t="s">
        <v>63</v>
      </c>
      <c r="F286" s="75" t="s">
        <v>264</v>
      </c>
      <c r="G286" s="24">
        <v>1</v>
      </c>
      <c r="H286" s="32">
        <v>5</v>
      </c>
      <c r="I286" s="33">
        <f aca="true" t="shared" si="12" ref="I286:I295">G286*H286*41*0.9</f>
        <v>184.5</v>
      </c>
      <c r="J286" s="53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5.75">
      <c r="A287" s="24" t="s">
        <v>121</v>
      </c>
      <c r="B287" s="6" t="s">
        <v>707</v>
      </c>
      <c r="C287" s="24"/>
      <c r="D287" s="38" t="s">
        <v>864</v>
      </c>
      <c r="E287" s="24" t="s">
        <v>63</v>
      </c>
      <c r="F287" s="75" t="s">
        <v>68</v>
      </c>
      <c r="G287" s="24">
        <v>1</v>
      </c>
      <c r="H287" s="32">
        <v>5</v>
      </c>
      <c r="I287" s="33">
        <f t="shared" si="12"/>
        <v>184.5</v>
      </c>
      <c r="J287" s="53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10" ht="15.75">
      <c r="A288" s="43" t="s">
        <v>121</v>
      </c>
      <c r="B288" s="36" t="s">
        <v>865</v>
      </c>
      <c r="D288" s="38" t="s">
        <v>866</v>
      </c>
      <c r="E288" s="43" t="s">
        <v>63</v>
      </c>
      <c r="F288" s="44" t="s">
        <v>867</v>
      </c>
      <c r="G288" s="43">
        <v>1</v>
      </c>
      <c r="H288" s="41">
        <v>5</v>
      </c>
      <c r="I288" s="74">
        <f t="shared" si="12"/>
        <v>184.5</v>
      </c>
      <c r="J288" s="47"/>
    </row>
    <row r="289" spans="1:10" ht="15.75">
      <c r="A289" s="43" t="s">
        <v>121</v>
      </c>
      <c r="B289" s="36" t="s">
        <v>868</v>
      </c>
      <c r="D289" s="38" t="s">
        <v>869</v>
      </c>
      <c r="E289" s="11" t="s">
        <v>63</v>
      </c>
      <c r="F289" s="44" t="s">
        <v>870</v>
      </c>
      <c r="G289" s="43">
        <v>1</v>
      </c>
      <c r="H289" s="45">
        <v>5</v>
      </c>
      <c r="I289" s="33">
        <f t="shared" si="12"/>
        <v>184.5</v>
      </c>
      <c r="J289" s="53"/>
    </row>
    <row r="290" spans="1:20" ht="15">
      <c r="A290" s="94" t="s">
        <v>121</v>
      </c>
      <c r="B290" s="164" t="s">
        <v>855</v>
      </c>
      <c r="C290" s="63" t="s">
        <v>871</v>
      </c>
      <c r="D290" s="63" t="s">
        <v>856</v>
      </c>
      <c r="E290" s="63" t="s">
        <v>12</v>
      </c>
      <c r="F290" s="11" t="s">
        <v>872</v>
      </c>
      <c r="G290" s="94">
        <v>1</v>
      </c>
      <c r="H290" s="61">
        <v>3.78</v>
      </c>
      <c r="I290" s="33">
        <f>G290*H290*41*0.9</f>
        <v>139.482</v>
      </c>
      <c r="L290" s="60"/>
      <c r="M290" s="60"/>
      <c r="Q290" s="60"/>
      <c r="R290" s="60"/>
      <c r="S290" s="60"/>
      <c r="T290" s="60"/>
    </row>
    <row r="291" spans="1:10" ht="15">
      <c r="A291" s="54" t="s">
        <v>121</v>
      </c>
      <c r="B291" s="165" t="s">
        <v>855</v>
      </c>
      <c r="C291" s="54" t="s">
        <v>871</v>
      </c>
      <c r="D291" s="63" t="s">
        <v>856</v>
      </c>
      <c r="E291" s="63" t="s">
        <v>12</v>
      </c>
      <c r="F291" s="11" t="s">
        <v>873</v>
      </c>
      <c r="G291" s="54">
        <v>1</v>
      </c>
      <c r="H291" s="32">
        <v>3.78</v>
      </c>
      <c r="I291" s="33">
        <f>G291*H291*41*0.9</f>
        <v>139.482</v>
      </c>
      <c r="J291" s="53"/>
    </row>
    <row r="292" spans="1:10" ht="15.75">
      <c r="A292" s="48" t="s">
        <v>121</v>
      </c>
      <c r="B292" s="166" t="s">
        <v>855</v>
      </c>
      <c r="C292" s="48" t="s">
        <v>871</v>
      </c>
      <c r="D292" s="63" t="s">
        <v>856</v>
      </c>
      <c r="E292" s="48" t="s">
        <v>12</v>
      </c>
      <c r="F292" s="44" t="s">
        <v>874</v>
      </c>
      <c r="G292" s="54">
        <v>1</v>
      </c>
      <c r="H292" s="32">
        <v>3.78</v>
      </c>
      <c r="I292" s="33">
        <f>G292*H292*41*0.9</f>
        <v>139.482</v>
      </c>
      <c r="J292" s="53"/>
    </row>
    <row r="293" spans="1:10" ht="15.75">
      <c r="A293" s="24" t="s">
        <v>121</v>
      </c>
      <c r="B293" s="6" t="s">
        <v>501</v>
      </c>
      <c r="C293" s="24"/>
      <c r="D293" s="55" t="s">
        <v>502</v>
      </c>
      <c r="E293" s="24" t="s">
        <v>12</v>
      </c>
      <c r="F293" s="75" t="s">
        <v>782</v>
      </c>
      <c r="G293" s="54">
        <v>1</v>
      </c>
      <c r="H293" s="32">
        <v>3.78</v>
      </c>
      <c r="I293" s="33">
        <f>G293*H293*41*0.9</f>
        <v>139.482</v>
      </c>
      <c r="J293" s="53"/>
    </row>
    <row r="294" spans="1:10" ht="15.75">
      <c r="A294" s="142" t="s">
        <v>440</v>
      </c>
      <c r="B294" s="13" t="s">
        <v>714</v>
      </c>
      <c r="C294" s="43"/>
      <c r="D294" s="38" t="s">
        <v>551</v>
      </c>
      <c r="E294" s="43" t="s">
        <v>63</v>
      </c>
      <c r="F294" s="44" t="s">
        <v>485</v>
      </c>
      <c r="G294" s="43">
        <v>1</v>
      </c>
      <c r="H294" s="45">
        <v>5</v>
      </c>
      <c r="I294" s="33">
        <f t="shared" si="12"/>
        <v>184.5</v>
      </c>
      <c r="J294" s="53">
        <f>I294-176</f>
        <v>8.5</v>
      </c>
    </row>
    <row r="295" spans="1:11" ht="15.75">
      <c r="A295" s="142" t="s">
        <v>440</v>
      </c>
      <c r="B295" s="13" t="s">
        <v>846</v>
      </c>
      <c r="C295" s="43" t="s">
        <v>847</v>
      </c>
      <c r="D295" s="11" t="s">
        <v>848</v>
      </c>
      <c r="E295" s="11" t="s">
        <v>63</v>
      </c>
      <c r="F295" s="44" t="s">
        <v>849</v>
      </c>
      <c r="G295" s="43">
        <v>1</v>
      </c>
      <c r="H295" s="45">
        <v>5</v>
      </c>
      <c r="I295" s="33">
        <f t="shared" si="12"/>
        <v>184.5</v>
      </c>
      <c r="J295" s="53">
        <f>I295-176</f>
        <v>8.5</v>
      </c>
      <c r="K295" s="35" t="s">
        <v>850</v>
      </c>
    </row>
    <row r="296" spans="1:10" ht="15">
      <c r="A296" s="25" t="s">
        <v>956</v>
      </c>
      <c r="B296" s="170"/>
      <c r="C296" s="43"/>
      <c r="D296" s="43"/>
      <c r="E296" s="43"/>
      <c r="F296" s="95" t="s">
        <v>881</v>
      </c>
      <c r="G296" s="43"/>
      <c r="H296" s="11"/>
      <c r="I296" s="46"/>
      <c r="J296" s="46"/>
    </row>
    <row r="297" spans="1:20" ht="18.75">
      <c r="A297" s="43" t="s">
        <v>84</v>
      </c>
      <c r="B297" s="13" t="s">
        <v>910</v>
      </c>
      <c r="C297" s="43"/>
      <c r="D297" s="106" t="s">
        <v>671</v>
      </c>
      <c r="E297" s="169" t="s">
        <v>70</v>
      </c>
      <c r="F297" s="98" t="s">
        <v>294</v>
      </c>
      <c r="G297" s="24">
        <v>1</v>
      </c>
      <c r="H297" s="32">
        <v>29.99</v>
      </c>
      <c r="I297" s="34"/>
      <c r="J297" s="53">
        <f>G297*H297*42*1.22</f>
        <v>1536.6876</v>
      </c>
      <c r="L297" s="172"/>
      <c r="M297" s="173"/>
      <c r="N297" s="43"/>
      <c r="O297" s="43"/>
      <c r="P297" s="43"/>
      <c r="Q297" s="43"/>
      <c r="R297" s="43"/>
      <c r="S297" s="46"/>
      <c r="T297" s="46"/>
    </row>
    <row r="298" spans="1:10" ht="15.75">
      <c r="A298" s="24" t="s">
        <v>29</v>
      </c>
      <c r="B298" s="6" t="s">
        <v>911</v>
      </c>
      <c r="C298" s="171"/>
      <c r="D298" s="106" t="s">
        <v>912</v>
      </c>
      <c r="E298" s="169" t="s">
        <v>12</v>
      </c>
      <c r="F298" s="98" t="s">
        <v>913</v>
      </c>
      <c r="G298" s="24">
        <v>1</v>
      </c>
      <c r="H298" s="32">
        <v>39.99</v>
      </c>
      <c r="I298" s="34"/>
      <c r="J298" s="53">
        <f>G298*H298*42*1.22</f>
        <v>2049.0876000000003</v>
      </c>
    </row>
    <row r="299" spans="1:10" ht="15">
      <c r="A299" s="111" t="s">
        <v>896</v>
      </c>
      <c r="B299" s="112" t="s">
        <v>897</v>
      </c>
      <c r="C299" s="2" t="s">
        <v>898</v>
      </c>
      <c r="D299" s="2" t="s">
        <v>899</v>
      </c>
      <c r="E299" s="111" t="s">
        <v>12</v>
      </c>
      <c r="F299" s="2" t="s">
        <v>900</v>
      </c>
      <c r="G299" s="111">
        <v>1</v>
      </c>
      <c r="H299" s="113">
        <v>5.3</v>
      </c>
      <c r="I299" s="33">
        <f aca="true" t="shared" si="13" ref="I299:I307">G299*H299*42*0.9</f>
        <v>200.34</v>
      </c>
      <c r="J299" s="53"/>
    </row>
    <row r="300" spans="1:10" ht="15">
      <c r="A300" s="1" t="s">
        <v>896</v>
      </c>
      <c r="B300" s="148" t="s">
        <v>901</v>
      </c>
      <c r="C300" s="1" t="s">
        <v>902</v>
      </c>
      <c r="D300" s="2" t="s">
        <v>755</v>
      </c>
      <c r="E300" s="1" t="s">
        <v>12</v>
      </c>
      <c r="F300" s="2" t="s">
        <v>903</v>
      </c>
      <c r="G300" s="1">
        <v>1</v>
      </c>
      <c r="H300" s="104">
        <v>5.3</v>
      </c>
      <c r="I300" s="33">
        <f t="shared" si="13"/>
        <v>200.34</v>
      </c>
      <c r="J300" s="53"/>
    </row>
    <row r="301" spans="1:10" ht="15">
      <c r="A301" s="1" t="s">
        <v>896</v>
      </c>
      <c r="B301" s="148" t="s">
        <v>904</v>
      </c>
      <c r="C301" s="2" t="s">
        <v>905</v>
      </c>
      <c r="D301" s="2" t="s">
        <v>736</v>
      </c>
      <c r="E301" s="1" t="s">
        <v>12</v>
      </c>
      <c r="F301" s="2" t="s">
        <v>906</v>
      </c>
      <c r="G301" s="1">
        <v>1</v>
      </c>
      <c r="H301" s="104">
        <v>5.3</v>
      </c>
      <c r="I301" s="33">
        <f t="shared" si="13"/>
        <v>200.34</v>
      </c>
      <c r="J301" s="53"/>
    </row>
    <row r="302" spans="1:10" ht="15.75">
      <c r="A302" s="111" t="s">
        <v>896</v>
      </c>
      <c r="B302" s="112" t="s">
        <v>907</v>
      </c>
      <c r="C302" s="111"/>
      <c r="D302" s="111" t="s">
        <v>908</v>
      </c>
      <c r="E302" s="111" t="s">
        <v>12</v>
      </c>
      <c r="F302" s="117" t="s">
        <v>909</v>
      </c>
      <c r="G302" s="111">
        <v>1</v>
      </c>
      <c r="H302" s="113">
        <v>5.3</v>
      </c>
      <c r="I302" s="33">
        <f t="shared" si="13"/>
        <v>200.34</v>
      </c>
      <c r="J302" s="53"/>
    </row>
    <row r="303" spans="1:20" ht="15.75">
      <c r="A303" s="24" t="s">
        <v>358</v>
      </c>
      <c r="B303" s="6" t="s">
        <v>882</v>
      </c>
      <c r="C303" s="24"/>
      <c r="D303" s="128" t="s">
        <v>883</v>
      </c>
      <c r="E303" s="24" t="s">
        <v>70</v>
      </c>
      <c r="F303" s="117" t="s">
        <v>884</v>
      </c>
      <c r="G303" s="24">
        <v>1</v>
      </c>
      <c r="H303" s="32">
        <v>29.5</v>
      </c>
      <c r="I303" s="34"/>
      <c r="J303" s="53">
        <f>G303*H303*42*0.94</f>
        <v>1164.6599999999999</v>
      </c>
      <c r="L303" s="43"/>
      <c r="M303" s="43"/>
      <c r="N303" s="43"/>
      <c r="O303" s="43"/>
      <c r="P303" s="43"/>
      <c r="Q303" s="43"/>
      <c r="R303" s="43"/>
      <c r="S303" s="46"/>
      <c r="T303" s="46"/>
    </row>
    <row r="304" spans="1:10" ht="15.75">
      <c r="A304" s="24" t="s">
        <v>388</v>
      </c>
      <c r="B304" s="6" t="s">
        <v>892</v>
      </c>
      <c r="C304" s="177"/>
      <c r="D304" s="128" t="s">
        <v>893</v>
      </c>
      <c r="E304" s="159" t="s">
        <v>70</v>
      </c>
      <c r="F304" s="117" t="s">
        <v>108</v>
      </c>
      <c r="G304" s="24">
        <v>1</v>
      </c>
      <c r="H304" s="32">
        <v>19.5</v>
      </c>
      <c r="I304" s="34"/>
      <c r="J304" s="53">
        <f>G304*H304*42*0.94</f>
        <v>769.8599999999999</v>
      </c>
    </row>
    <row r="305" spans="1:10" ht="15.75">
      <c r="A305" s="24" t="s">
        <v>388</v>
      </c>
      <c r="B305" s="6" t="s">
        <v>894</v>
      </c>
      <c r="C305" s="177"/>
      <c r="D305" s="128" t="s">
        <v>895</v>
      </c>
      <c r="E305" s="159" t="s">
        <v>70</v>
      </c>
      <c r="F305" s="98" t="s">
        <v>188</v>
      </c>
      <c r="G305" s="24">
        <v>1</v>
      </c>
      <c r="H305" s="32">
        <v>19.5</v>
      </c>
      <c r="I305" s="34"/>
      <c r="J305" s="53">
        <f>G305*H305*42*0.94</f>
        <v>769.8599999999999</v>
      </c>
    </row>
    <row r="306" spans="1:10" ht="15.75">
      <c r="A306" s="43" t="s">
        <v>885</v>
      </c>
      <c r="B306" s="170" t="s">
        <v>886</v>
      </c>
      <c r="C306" s="171"/>
      <c r="D306" s="106" t="s">
        <v>887</v>
      </c>
      <c r="E306" s="106" t="s">
        <v>70</v>
      </c>
      <c r="F306" s="98" t="s">
        <v>888</v>
      </c>
      <c r="G306" s="111">
        <v>1</v>
      </c>
      <c r="H306" s="113">
        <v>5.3</v>
      </c>
      <c r="I306" s="33">
        <f t="shared" si="13"/>
        <v>200.34</v>
      </c>
      <c r="J306" s="34"/>
    </row>
    <row r="307" spans="1:10" ht="15.75">
      <c r="A307" s="43" t="s">
        <v>885</v>
      </c>
      <c r="B307" s="170" t="s">
        <v>889</v>
      </c>
      <c r="C307" s="171"/>
      <c r="D307" s="106" t="s">
        <v>890</v>
      </c>
      <c r="E307" s="169" t="s">
        <v>70</v>
      </c>
      <c r="F307" s="98" t="s">
        <v>891</v>
      </c>
      <c r="G307" s="1">
        <v>1</v>
      </c>
      <c r="H307" s="104">
        <v>5.3</v>
      </c>
      <c r="I307" s="74">
        <f t="shared" si="13"/>
        <v>200.34</v>
      </c>
      <c r="J307" s="46"/>
    </row>
    <row r="308" spans="1:6" ht="15">
      <c r="A308" s="25" t="s">
        <v>957</v>
      </c>
      <c r="F308" s="95" t="s">
        <v>881</v>
      </c>
    </row>
    <row r="309" spans="1:20" s="83" customFormat="1" ht="15.75">
      <c r="A309" s="24" t="s">
        <v>958</v>
      </c>
      <c r="B309" s="6" t="s">
        <v>959</v>
      </c>
      <c r="C309" s="188" t="s">
        <v>152</v>
      </c>
      <c r="D309" s="189" t="s">
        <v>960</v>
      </c>
      <c r="E309" s="24" t="s">
        <v>961</v>
      </c>
      <c r="F309" s="183" t="s">
        <v>962</v>
      </c>
      <c r="G309" s="24">
        <v>1</v>
      </c>
      <c r="H309" s="32">
        <v>16.99</v>
      </c>
      <c r="I309" s="34">
        <f>G309*H309*42*1.17</f>
        <v>834.8885999999999</v>
      </c>
      <c r="J309" s="34">
        <f aca="true" t="shared" si="14" ref="J309:J316">G309*H309*42*1.22</f>
        <v>870.5675999999999</v>
      </c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10" ht="15">
      <c r="A310" s="1" t="s">
        <v>963</v>
      </c>
      <c r="B310" s="148" t="s">
        <v>964</v>
      </c>
      <c r="C310" s="2" t="s">
        <v>965</v>
      </c>
      <c r="D310" s="190" t="s">
        <v>966</v>
      </c>
      <c r="E310" s="1"/>
      <c r="F310" s="2" t="s">
        <v>967</v>
      </c>
      <c r="G310" s="1">
        <v>1</v>
      </c>
      <c r="H310" s="104">
        <v>9.99</v>
      </c>
      <c r="I310" s="184">
        <f>G310*H310*42*1.17</f>
        <v>490.9086</v>
      </c>
      <c r="J310" s="184">
        <f t="shared" si="14"/>
        <v>511.88759999999996</v>
      </c>
    </row>
    <row r="311" spans="1:11" ht="15.75">
      <c r="A311" s="142" t="s">
        <v>464</v>
      </c>
      <c r="B311" s="153" t="s">
        <v>28</v>
      </c>
      <c r="C311" s="83" t="s">
        <v>356</v>
      </c>
      <c r="D311" s="83" t="s">
        <v>23</v>
      </c>
      <c r="E311" s="83" t="s">
        <v>70</v>
      </c>
      <c r="F311" s="18" t="s">
        <v>96</v>
      </c>
      <c r="G311" s="142">
        <v>1</v>
      </c>
      <c r="H311" s="86">
        <v>19.99</v>
      </c>
      <c r="I311" s="184">
        <f>G311*H311*42*1.17</f>
        <v>982.3085999999998</v>
      </c>
      <c r="J311" s="184">
        <f t="shared" si="14"/>
        <v>1024.2875999999999</v>
      </c>
      <c r="K311" s="35"/>
    </row>
    <row r="312" spans="1:11" ht="15.75">
      <c r="A312" s="43" t="s">
        <v>968</v>
      </c>
      <c r="B312" s="13" t="s">
        <v>969</v>
      </c>
      <c r="C312" s="43" t="s">
        <v>970</v>
      </c>
      <c r="D312" s="11" t="s">
        <v>971</v>
      </c>
      <c r="E312" s="43" t="s">
        <v>12</v>
      </c>
      <c r="F312" s="98" t="s">
        <v>972</v>
      </c>
      <c r="G312" s="24">
        <v>1</v>
      </c>
      <c r="H312" s="32">
        <v>15.99</v>
      </c>
      <c r="I312" s="34"/>
      <c r="J312" s="53">
        <f t="shared" si="14"/>
        <v>819.3276000000001</v>
      </c>
      <c r="K312" s="121"/>
    </row>
    <row r="313" spans="1:20" s="83" customFormat="1" ht="15.75">
      <c r="A313" s="43" t="s">
        <v>968</v>
      </c>
      <c r="B313" s="36" t="s">
        <v>969</v>
      </c>
      <c r="C313" s="11" t="s">
        <v>973</v>
      </c>
      <c r="D313" s="11" t="s">
        <v>974</v>
      </c>
      <c r="E313" s="43" t="s">
        <v>12</v>
      </c>
      <c r="F313" s="98" t="s">
        <v>972</v>
      </c>
      <c r="G313" s="11">
        <v>1</v>
      </c>
      <c r="H313" s="41">
        <v>8.99</v>
      </c>
      <c r="I313" s="34"/>
      <c r="J313" s="53">
        <f t="shared" si="14"/>
        <v>460.64759999999995</v>
      </c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10" ht="15.75">
      <c r="A314" s="43" t="s">
        <v>721</v>
      </c>
      <c r="B314" s="13" t="s">
        <v>920</v>
      </c>
      <c r="C314" s="171"/>
      <c r="D314" s="118" t="s">
        <v>921</v>
      </c>
      <c r="E314" s="169" t="s">
        <v>70</v>
      </c>
      <c r="F314" s="98" t="s">
        <v>89</v>
      </c>
      <c r="G314" s="43">
        <v>1</v>
      </c>
      <c r="H314" s="45">
        <v>29.99</v>
      </c>
      <c r="I314" s="34">
        <f aca="true" t="shared" si="15" ref="I314:I325">G314*H314*42*1.17</f>
        <v>1473.7086</v>
      </c>
      <c r="J314" s="34">
        <f t="shared" si="14"/>
        <v>1536.6876</v>
      </c>
    </row>
    <row r="315" spans="1:20" ht="18.75">
      <c r="A315" s="57" t="s">
        <v>150</v>
      </c>
      <c r="B315" s="13" t="s">
        <v>917</v>
      </c>
      <c r="D315" s="106" t="s">
        <v>918</v>
      </c>
      <c r="E315" s="24" t="s">
        <v>12</v>
      </c>
      <c r="F315" s="98" t="s">
        <v>919</v>
      </c>
      <c r="G315" s="43">
        <v>1</v>
      </c>
      <c r="H315" s="45">
        <v>29.99</v>
      </c>
      <c r="I315" s="34">
        <f t="shared" si="15"/>
        <v>1473.7086</v>
      </c>
      <c r="J315" s="34">
        <f t="shared" si="14"/>
        <v>1536.6876</v>
      </c>
      <c r="L315" s="172"/>
      <c r="M315" s="173"/>
      <c r="N315" s="43"/>
      <c r="O315" s="43"/>
      <c r="P315" s="43"/>
      <c r="Q315" s="43"/>
      <c r="R315" s="43"/>
      <c r="S315" s="46"/>
      <c r="T315" s="46"/>
    </row>
    <row r="316" spans="1:20" ht="15.75">
      <c r="A316" s="182" t="s">
        <v>355</v>
      </c>
      <c r="B316" s="84" t="s">
        <v>366</v>
      </c>
      <c r="C316" s="83" t="s">
        <v>367</v>
      </c>
      <c r="D316" s="83" t="s">
        <v>187</v>
      </c>
      <c r="E316" s="108" t="s">
        <v>70</v>
      </c>
      <c r="F316" s="83" t="s">
        <v>975</v>
      </c>
      <c r="G316" s="142">
        <v>1</v>
      </c>
      <c r="H316" s="152">
        <v>19.99</v>
      </c>
      <c r="I316" s="34">
        <f t="shared" si="15"/>
        <v>982.3085999999998</v>
      </c>
      <c r="J316" s="34">
        <f t="shared" si="14"/>
        <v>1024.2875999999999</v>
      </c>
      <c r="K316" s="123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11" ht="16.5">
      <c r="A317" s="24" t="s">
        <v>358</v>
      </c>
      <c r="B317" s="6" t="s">
        <v>914</v>
      </c>
      <c r="C317" s="177"/>
      <c r="D317" s="128" t="s">
        <v>915</v>
      </c>
      <c r="E317" s="159">
        <v>0</v>
      </c>
      <c r="F317" s="117" t="s">
        <v>916</v>
      </c>
      <c r="G317" s="24">
        <v>1</v>
      </c>
      <c r="H317" s="32">
        <v>19.99</v>
      </c>
      <c r="I317" s="33">
        <f t="shared" si="15"/>
        <v>982.3085999999998</v>
      </c>
      <c r="J317" s="34"/>
      <c r="K317" s="181"/>
    </row>
    <row r="318" spans="1:10" ht="15">
      <c r="A318" s="24" t="s">
        <v>217</v>
      </c>
      <c r="B318" s="6" t="s">
        <v>935</v>
      </c>
      <c r="C318" s="24" t="s">
        <v>936</v>
      </c>
      <c r="D318" s="24" t="s">
        <v>937</v>
      </c>
      <c r="E318" s="24" t="s">
        <v>12</v>
      </c>
      <c r="F318" s="24" t="s">
        <v>96</v>
      </c>
      <c r="G318" s="24">
        <v>1</v>
      </c>
      <c r="H318" s="32">
        <v>9.99</v>
      </c>
      <c r="I318" s="34">
        <f t="shared" si="15"/>
        <v>490.9086</v>
      </c>
      <c r="J318" s="34">
        <f>G318*H318*42*1.22</f>
        <v>511.88759999999996</v>
      </c>
    </row>
    <row r="319" spans="1:10" ht="15">
      <c r="A319" s="24" t="s">
        <v>217</v>
      </c>
      <c r="B319" s="6" t="s">
        <v>938</v>
      </c>
      <c r="C319" s="24" t="s">
        <v>939</v>
      </c>
      <c r="D319" s="24" t="s">
        <v>940</v>
      </c>
      <c r="E319" s="24" t="s">
        <v>12</v>
      </c>
      <c r="F319" s="24" t="s">
        <v>976</v>
      </c>
      <c r="G319" s="24">
        <v>1</v>
      </c>
      <c r="H319" s="32">
        <v>14.99</v>
      </c>
      <c r="I319" s="109">
        <f t="shared" si="15"/>
        <v>736.6086</v>
      </c>
      <c r="J319" s="34">
        <f>G319*H319*42*1.22</f>
        <v>768.0876000000001</v>
      </c>
    </row>
    <row r="320" spans="1:20" ht="15.75">
      <c r="A320" s="108" t="s">
        <v>933</v>
      </c>
      <c r="B320" s="138" t="s">
        <v>934</v>
      </c>
      <c r="C320" s="191"/>
      <c r="D320" s="192" t="s">
        <v>977</v>
      </c>
      <c r="E320" s="185" t="s">
        <v>38</v>
      </c>
      <c r="F320" s="12" t="s">
        <v>96</v>
      </c>
      <c r="G320" s="108">
        <v>1</v>
      </c>
      <c r="H320" s="139">
        <v>9.99</v>
      </c>
      <c r="I320" s="34">
        <f t="shared" si="15"/>
        <v>490.9086</v>
      </c>
      <c r="J320" s="34">
        <f>G320*H320*42*1.22</f>
        <v>511.88759999999996</v>
      </c>
      <c r="K320" s="83"/>
      <c r="L320" s="83"/>
      <c r="M320" s="83"/>
      <c r="N320" s="83"/>
      <c r="O320" s="83"/>
      <c r="P320" s="83"/>
      <c r="Q320" s="83"/>
      <c r="R320" s="83"/>
      <c r="S320" s="83"/>
      <c r="T320" s="83"/>
    </row>
    <row r="321" spans="1:20" ht="15.75">
      <c r="A321" s="108" t="s">
        <v>432</v>
      </c>
      <c r="B321" s="138" t="s">
        <v>433</v>
      </c>
      <c r="C321" s="108" t="s">
        <v>434</v>
      </c>
      <c r="D321" s="156" t="s">
        <v>435</v>
      </c>
      <c r="E321" s="108" t="s">
        <v>70</v>
      </c>
      <c r="F321" s="18" t="s">
        <v>436</v>
      </c>
      <c r="G321" s="108">
        <v>1</v>
      </c>
      <c r="H321" s="139">
        <v>19.99</v>
      </c>
      <c r="I321" s="33">
        <f t="shared" si="15"/>
        <v>982.3085999999998</v>
      </c>
      <c r="J321" s="109">
        <f>I321-912</f>
        <v>70.30859999999984</v>
      </c>
      <c r="K321" s="83"/>
      <c r="L321" s="87"/>
      <c r="M321" s="83"/>
      <c r="N321" s="83"/>
      <c r="O321" s="83"/>
      <c r="P321" s="83"/>
      <c r="Q321" s="83"/>
      <c r="R321" s="83"/>
      <c r="S321" s="83"/>
      <c r="T321" s="83"/>
    </row>
    <row r="322" spans="1:20" ht="15.75">
      <c r="A322" s="108" t="s">
        <v>248</v>
      </c>
      <c r="B322" s="138" t="s">
        <v>214</v>
      </c>
      <c r="C322" s="108"/>
      <c r="D322" s="156" t="s">
        <v>215</v>
      </c>
      <c r="E322" s="108" t="s">
        <v>12</v>
      </c>
      <c r="F322" s="83" t="s">
        <v>216</v>
      </c>
      <c r="G322" s="108">
        <v>1</v>
      </c>
      <c r="H322" s="139">
        <v>14.99</v>
      </c>
      <c r="I322" s="34">
        <f t="shared" si="15"/>
        <v>736.6086</v>
      </c>
      <c r="J322" s="34">
        <f>G322*H322*42*1.22</f>
        <v>768.0876000000001</v>
      </c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s="35" customFormat="1" ht="15.75">
      <c r="A323" s="142" t="s">
        <v>388</v>
      </c>
      <c r="B323" s="84" t="s">
        <v>924</v>
      </c>
      <c r="C323" s="193"/>
      <c r="D323" s="144" t="s">
        <v>925</v>
      </c>
      <c r="E323" s="185" t="s">
        <v>70</v>
      </c>
      <c r="F323" s="186" t="s">
        <v>926</v>
      </c>
      <c r="G323" s="142">
        <v>1</v>
      </c>
      <c r="H323" s="152">
        <v>19.99</v>
      </c>
      <c r="I323" s="109">
        <f t="shared" si="15"/>
        <v>982.3085999999998</v>
      </c>
      <c r="J323" s="109">
        <f>G323*H323*42*1.22</f>
        <v>1024.2875999999999</v>
      </c>
      <c r="K323" s="83"/>
      <c r="L323" s="83"/>
      <c r="M323" s="83"/>
      <c r="N323" s="83"/>
      <c r="O323" s="83"/>
      <c r="P323" s="83"/>
      <c r="Q323" s="83"/>
      <c r="R323" s="83"/>
      <c r="S323" s="83"/>
      <c r="T323" s="83"/>
    </row>
    <row r="324" spans="1:20" ht="15.75">
      <c r="A324" s="108" t="s">
        <v>388</v>
      </c>
      <c r="B324" s="138" t="s">
        <v>922</v>
      </c>
      <c r="C324" s="191"/>
      <c r="D324" s="157" t="s">
        <v>923</v>
      </c>
      <c r="E324" s="185" t="s">
        <v>70</v>
      </c>
      <c r="F324" s="12" t="s">
        <v>978</v>
      </c>
      <c r="G324" s="108">
        <v>1</v>
      </c>
      <c r="H324" s="139">
        <v>19.99</v>
      </c>
      <c r="I324" s="34">
        <f t="shared" si="15"/>
        <v>982.3085999999998</v>
      </c>
      <c r="J324" s="34">
        <f>G324*H324*42*1.22</f>
        <v>1024.2875999999999</v>
      </c>
      <c r="K324" s="83"/>
      <c r="L324" s="83"/>
      <c r="M324" s="83"/>
      <c r="N324" s="83"/>
      <c r="O324" s="83"/>
      <c r="P324" s="83"/>
      <c r="Q324" s="83"/>
      <c r="R324" s="83"/>
      <c r="S324" s="83"/>
      <c r="T324" s="83"/>
    </row>
    <row r="325" spans="1:20" ht="15.75">
      <c r="A325" s="108" t="s">
        <v>388</v>
      </c>
      <c r="B325" s="138" t="s">
        <v>927</v>
      </c>
      <c r="C325" s="191"/>
      <c r="D325" s="157" t="s">
        <v>928</v>
      </c>
      <c r="E325" s="185" t="s">
        <v>12</v>
      </c>
      <c r="F325" s="15" t="s">
        <v>979</v>
      </c>
      <c r="G325" s="108">
        <v>1</v>
      </c>
      <c r="H325" s="139">
        <v>7.99</v>
      </c>
      <c r="I325" s="34">
        <f t="shared" si="15"/>
        <v>392.62859999999995</v>
      </c>
      <c r="J325" s="34">
        <f>G325*H325*42*1.22</f>
        <v>409.40759999999995</v>
      </c>
      <c r="K325" s="83"/>
      <c r="L325" s="83"/>
      <c r="M325" s="83"/>
      <c r="N325" s="83"/>
      <c r="O325" s="83"/>
      <c r="P325" s="83"/>
      <c r="Q325" s="83"/>
      <c r="R325" s="83"/>
      <c r="S325" s="83"/>
      <c r="T325" s="83"/>
    </row>
    <row r="326" spans="1:10" ht="15">
      <c r="A326" s="111" t="s">
        <v>39</v>
      </c>
      <c r="B326" s="112" t="s">
        <v>980</v>
      </c>
      <c r="C326" s="2" t="s">
        <v>981</v>
      </c>
      <c r="D326" s="190" t="s">
        <v>982</v>
      </c>
      <c r="E326" s="111" t="s">
        <v>12</v>
      </c>
      <c r="F326" s="2" t="s">
        <v>983</v>
      </c>
      <c r="G326" s="111">
        <v>1</v>
      </c>
      <c r="H326" s="113">
        <v>39.99</v>
      </c>
      <c r="I326" s="184"/>
      <c r="J326" s="187">
        <f>G326*H326*42*1.22</f>
        <v>2049.0876000000003</v>
      </c>
    </row>
    <row r="327" spans="1:20" s="83" customFormat="1" ht="15.75">
      <c r="A327" s="43" t="s">
        <v>941</v>
      </c>
      <c r="B327" s="170" t="s">
        <v>942</v>
      </c>
      <c r="C327" s="171"/>
      <c r="D327" s="106" t="s">
        <v>943</v>
      </c>
      <c r="E327" s="169" t="s">
        <v>70</v>
      </c>
      <c r="F327" s="160" t="s">
        <v>944</v>
      </c>
      <c r="G327" s="43">
        <v>1</v>
      </c>
      <c r="H327" s="45">
        <v>9.99</v>
      </c>
      <c r="I327" s="33">
        <f>G327*H327*42*1.17</f>
        <v>490.9086</v>
      </c>
      <c r="J327" s="34"/>
      <c r="K327" s="36"/>
      <c r="L327" s="121"/>
      <c r="M327" s="11"/>
      <c r="N327" s="11"/>
      <c r="O327" s="11"/>
      <c r="P327" s="11"/>
      <c r="Q327" s="11"/>
      <c r="R327" s="11"/>
      <c r="S327" s="11"/>
      <c r="T327" s="11"/>
    </row>
    <row r="328" spans="1:20" s="83" customFormat="1" ht="15.75">
      <c r="A328" s="43" t="s">
        <v>941</v>
      </c>
      <c r="B328" s="170" t="s">
        <v>36</v>
      </c>
      <c r="C328" s="171"/>
      <c r="D328" s="106" t="s">
        <v>945</v>
      </c>
      <c r="E328" s="169" t="s">
        <v>70</v>
      </c>
      <c r="F328" s="160" t="s">
        <v>946</v>
      </c>
      <c r="G328" s="43">
        <v>1</v>
      </c>
      <c r="H328" s="45">
        <v>12.99</v>
      </c>
      <c r="I328" s="33">
        <f>G328*H328*42*1.17</f>
        <v>638.3286</v>
      </c>
      <c r="J328" s="34">
        <f>1129-1165</f>
        <v>-36</v>
      </c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s="83" customFormat="1" ht="15">
      <c r="A329" s="1" t="s">
        <v>929</v>
      </c>
      <c r="B329" s="148" t="s">
        <v>930</v>
      </c>
      <c r="C329" s="2" t="s">
        <v>931</v>
      </c>
      <c r="D329" s="2" t="s">
        <v>932</v>
      </c>
      <c r="E329" s="1" t="s">
        <v>38</v>
      </c>
      <c r="F329" s="2" t="s">
        <v>984</v>
      </c>
      <c r="G329" s="1">
        <v>1</v>
      </c>
      <c r="H329" s="104">
        <v>9.99</v>
      </c>
      <c r="I329" s="33">
        <f>G329*H329*42*1.17</f>
        <v>490.9086</v>
      </c>
      <c r="J329" s="34">
        <f>I329-456</f>
        <v>34.90859999999998</v>
      </c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10" s="83" customFormat="1" ht="15.75">
      <c r="A330" s="25" t="s">
        <v>992</v>
      </c>
      <c r="B330" s="84"/>
      <c r="C330" s="193"/>
      <c r="D330" s="195"/>
      <c r="E330" s="194"/>
      <c r="F330" s="95" t="s">
        <v>881</v>
      </c>
      <c r="G330" s="142"/>
      <c r="H330" s="152"/>
      <c r="I330" s="34"/>
      <c r="J330" s="34"/>
    </row>
    <row r="331" spans="1:10" ht="15.75">
      <c r="A331" s="24" t="s">
        <v>1001</v>
      </c>
      <c r="B331" s="174" t="s">
        <v>1002</v>
      </c>
      <c r="C331" s="177"/>
      <c r="D331" s="120" t="s">
        <v>1003</v>
      </c>
      <c r="E331" s="24" t="s">
        <v>38</v>
      </c>
      <c r="F331" s="98" t="s">
        <v>1004</v>
      </c>
      <c r="G331" s="24">
        <v>1</v>
      </c>
      <c r="H331" s="32">
        <v>15</v>
      </c>
      <c r="I331" s="34">
        <f>G331*H331*42*0.9</f>
        <v>567</v>
      </c>
      <c r="J331" s="34">
        <f>G331*H331*42*0.94</f>
        <v>592.1999999999999</v>
      </c>
    </row>
    <row r="332" spans="1:10" ht="15.75">
      <c r="A332" s="24" t="s">
        <v>1001</v>
      </c>
      <c r="B332" s="174" t="s">
        <v>1005</v>
      </c>
      <c r="C332" s="177"/>
      <c r="D332" s="118" t="s">
        <v>1006</v>
      </c>
      <c r="E332" s="24" t="s">
        <v>617</v>
      </c>
      <c r="F332" s="98" t="s">
        <v>601</v>
      </c>
      <c r="G332" s="24">
        <v>1</v>
      </c>
      <c r="H332" s="32">
        <v>15</v>
      </c>
      <c r="I332" s="34">
        <f>G332*H332*42*0.9</f>
        <v>567</v>
      </c>
      <c r="J332" s="34">
        <f>G332*H332*42*0.94</f>
        <v>592.1999999999999</v>
      </c>
    </row>
    <row r="333" spans="1:11" ht="15.75">
      <c r="A333" s="111" t="s">
        <v>266</v>
      </c>
      <c r="B333" s="112" t="s">
        <v>1007</v>
      </c>
      <c r="C333" s="111" t="s">
        <v>1008</v>
      </c>
      <c r="D333" s="196" t="s">
        <v>1009</v>
      </c>
      <c r="E333" s="24" t="s">
        <v>424</v>
      </c>
      <c r="F333" s="98" t="s">
        <v>1010</v>
      </c>
      <c r="G333" s="111">
        <v>1</v>
      </c>
      <c r="H333" s="113">
        <v>54.99</v>
      </c>
      <c r="I333" s="184">
        <f>G333*H333*42*1.17</f>
        <v>2702.2086</v>
      </c>
      <c r="J333" s="184">
        <f>G333*H333*42*1.22</f>
        <v>2817.6875999999997</v>
      </c>
      <c r="K333" s="2"/>
    </row>
    <row r="334" spans="1:10" ht="15.75">
      <c r="A334" s="24" t="s">
        <v>958</v>
      </c>
      <c r="B334" s="6" t="s">
        <v>1011</v>
      </c>
      <c r="C334" s="188" t="s">
        <v>1012</v>
      </c>
      <c r="D334" s="72" t="s">
        <v>1013</v>
      </c>
      <c r="E334" s="24" t="s">
        <v>1014</v>
      </c>
      <c r="F334" s="98" t="s">
        <v>1015</v>
      </c>
      <c r="G334" s="24">
        <v>1</v>
      </c>
      <c r="H334" s="32">
        <v>28.5</v>
      </c>
      <c r="I334" s="33">
        <f>G334*H334*42*0.9</f>
        <v>1077.3</v>
      </c>
      <c r="J334" s="34"/>
    </row>
    <row r="335" spans="1:10" ht="15.75">
      <c r="A335" s="24" t="s">
        <v>958</v>
      </c>
      <c r="B335" s="6" t="s">
        <v>1016</v>
      </c>
      <c r="C335" s="188" t="s">
        <v>1017</v>
      </c>
      <c r="D335" s="118" t="s">
        <v>1018</v>
      </c>
      <c r="E335" s="197" t="s">
        <v>70</v>
      </c>
      <c r="F335" s="98" t="s">
        <v>1019</v>
      </c>
      <c r="G335" s="24">
        <v>1</v>
      </c>
      <c r="H335" s="32">
        <v>6.99</v>
      </c>
      <c r="I335" s="33">
        <f>G335*H335*42*1.17</f>
        <v>343.48859999999996</v>
      </c>
      <c r="J335" s="34"/>
    </row>
    <row r="336" spans="1:10" ht="15.75">
      <c r="A336" s="198" t="s">
        <v>252</v>
      </c>
      <c r="B336" s="13" t="s">
        <v>1020</v>
      </c>
      <c r="C336" s="63" t="s">
        <v>1021</v>
      </c>
      <c r="D336" s="63" t="s">
        <v>1022</v>
      </c>
      <c r="E336" s="48"/>
      <c r="F336" s="98" t="s">
        <v>1023</v>
      </c>
      <c r="G336" s="48">
        <v>1</v>
      </c>
      <c r="H336" s="32">
        <v>6</v>
      </c>
      <c r="I336" s="34">
        <f>G336*H336*42*0.9</f>
        <v>226.8</v>
      </c>
      <c r="J336" s="34">
        <f>G336*H336*42*0.94</f>
        <v>236.88</v>
      </c>
    </row>
    <row r="337" spans="1:10" ht="15.75">
      <c r="A337" s="24" t="s">
        <v>968</v>
      </c>
      <c r="B337" s="6" t="s">
        <v>1050</v>
      </c>
      <c r="C337" s="24" t="s">
        <v>1051</v>
      </c>
      <c r="D337" s="24" t="s">
        <v>1052</v>
      </c>
      <c r="E337" s="24" t="s">
        <v>70</v>
      </c>
      <c r="F337" s="98" t="s">
        <v>1053</v>
      </c>
      <c r="G337" s="24">
        <v>1</v>
      </c>
      <c r="H337" s="32">
        <v>3.99</v>
      </c>
      <c r="I337" s="34">
        <f>G337*H337*42*1.17</f>
        <v>196.0686</v>
      </c>
      <c r="J337" s="34">
        <f>G337*H337*42*1.22</f>
        <v>204.44760000000002</v>
      </c>
    </row>
    <row r="338" spans="1:20" ht="15.75">
      <c r="A338" s="182" t="s">
        <v>29</v>
      </c>
      <c r="B338" s="84" t="s">
        <v>914</v>
      </c>
      <c r="C338" s="193"/>
      <c r="D338" s="195" t="s">
        <v>915</v>
      </c>
      <c r="E338" s="185">
        <v>4</v>
      </c>
      <c r="F338" s="15" t="s">
        <v>985</v>
      </c>
      <c r="G338" s="142">
        <v>1</v>
      </c>
      <c r="H338" s="139">
        <v>19.99</v>
      </c>
      <c r="I338" s="109">
        <f>G338*H338*42*1.17</f>
        <v>982.3085999999998</v>
      </c>
      <c r="J338" s="109">
        <f>G338*H338*42*1.22</f>
        <v>1024.2875999999999</v>
      </c>
      <c r="K338" s="83"/>
      <c r="L338" s="83"/>
      <c r="M338" s="83"/>
      <c r="N338" s="83"/>
      <c r="O338" s="83"/>
      <c r="P338" s="83"/>
      <c r="Q338" s="83"/>
      <c r="R338" s="83"/>
      <c r="S338" s="83"/>
      <c r="T338" s="83"/>
    </row>
    <row r="339" spans="1:10" ht="15.75">
      <c r="A339" s="24" t="s">
        <v>989</v>
      </c>
      <c r="B339" s="6" t="s">
        <v>990</v>
      </c>
      <c r="C339" s="24"/>
      <c r="D339" s="24" t="s">
        <v>991</v>
      </c>
      <c r="E339" s="24" t="s">
        <v>70</v>
      </c>
      <c r="F339" s="98" t="s">
        <v>1024</v>
      </c>
      <c r="G339" s="24">
        <v>1</v>
      </c>
      <c r="H339" s="32">
        <v>18.5</v>
      </c>
      <c r="I339" s="34">
        <f>G339*H339*42*0.9</f>
        <v>699.3000000000001</v>
      </c>
      <c r="J339" s="34">
        <f>G339*H339*42*0.94</f>
        <v>730.38</v>
      </c>
    </row>
    <row r="340" spans="1:10" ht="15.75">
      <c r="A340" s="24" t="s">
        <v>355</v>
      </c>
      <c r="B340" s="176" t="s">
        <v>1025</v>
      </c>
      <c r="C340" s="24" t="s">
        <v>1026</v>
      </c>
      <c r="D340" s="24" t="s">
        <v>1027</v>
      </c>
      <c r="E340" s="24" t="s">
        <v>70</v>
      </c>
      <c r="F340" s="98" t="s">
        <v>1028</v>
      </c>
      <c r="G340" s="24">
        <v>1</v>
      </c>
      <c r="H340" s="32">
        <v>59.5</v>
      </c>
      <c r="I340" s="34">
        <f>G340*H340*42*0.9</f>
        <v>2249.1</v>
      </c>
      <c r="J340" s="34">
        <f>G340*H340*42*0.94</f>
        <v>2349.06</v>
      </c>
    </row>
    <row r="341" spans="1:10" ht="15.75">
      <c r="A341" s="24" t="s">
        <v>355</v>
      </c>
      <c r="B341" s="176" t="s">
        <v>1029</v>
      </c>
      <c r="C341" s="11" t="s">
        <v>1030</v>
      </c>
      <c r="D341" s="11" t="s">
        <v>1031</v>
      </c>
      <c r="E341" s="24" t="s">
        <v>70</v>
      </c>
      <c r="F341" s="98" t="s">
        <v>1032</v>
      </c>
      <c r="G341" s="24">
        <v>1</v>
      </c>
      <c r="H341" s="32">
        <v>98.5</v>
      </c>
      <c r="I341" s="34">
        <f>G341*H341*42*0.9</f>
        <v>3723.3</v>
      </c>
      <c r="J341" s="34">
        <f>G341*H341*42*0.94</f>
        <v>3888.7799999999997</v>
      </c>
    </row>
    <row r="342" spans="1:10" ht="15.75">
      <c r="A342" s="24" t="s">
        <v>817</v>
      </c>
      <c r="B342" s="6" t="s">
        <v>1033</v>
      </c>
      <c r="C342" s="11" t="s">
        <v>1034</v>
      </c>
      <c r="D342" s="11" t="s">
        <v>1035</v>
      </c>
      <c r="E342" s="24" t="s">
        <v>393</v>
      </c>
      <c r="F342" s="98" t="s">
        <v>1036</v>
      </c>
      <c r="G342" s="24">
        <v>1</v>
      </c>
      <c r="H342" s="32">
        <v>27.99</v>
      </c>
      <c r="I342" s="33">
        <f>G342*H342*42*1.17</f>
        <v>1375.4285999999997</v>
      </c>
      <c r="J342" s="34"/>
    </row>
    <row r="343" spans="1:10" ht="15.75">
      <c r="A343" s="24" t="s">
        <v>1037</v>
      </c>
      <c r="B343" s="13" t="s">
        <v>1038</v>
      </c>
      <c r="C343" s="43" t="s">
        <v>1039</v>
      </c>
      <c r="D343" s="11" t="s">
        <v>1040</v>
      </c>
      <c r="E343" s="43" t="s">
        <v>617</v>
      </c>
      <c r="F343" s="98" t="s">
        <v>294</v>
      </c>
      <c r="G343" s="43">
        <v>1</v>
      </c>
      <c r="H343" s="45">
        <v>15</v>
      </c>
      <c r="I343" s="33">
        <f aca="true" t="shared" si="16" ref="I343:I348">G343*H343*42*0.9</f>
        <v>567</v>
      </c>
      <c r="J343" s="34"/>
    </row>
    <row r="344" spans="1:10" ht="15.75">
      <c r="A344" s="24" t="s">
        <v>950</v>
      </c>
      <c r="B344" s="36" t="s">
        <v>951</v>
      </c>
      <c r="C344" s="171"/>
      <c r="D344" s="118" t="s">
        <v>996</v>
      </c>
      <c r="E344" s="199"/>
      <c r="F344" s="98" t="s">
        <v>870</v>
      </c>
      <c r="G344" s="11">
        <v>1</v>
      </c>
      <c r="H344" s="41">
        <v>6</v>
      </c>
      <c r="I344" s="34">
        <f t="shared" si="16"/>
        <v>226.8</v>
      </c>
      <c r="J344" s="34">
        <f>G344*H344*42*0.94</f>
        <v>236.88</v>
      </c>
    </row>
    <row r="345" spans="1:10" ht="15.75">
      <c r="A345" s="24" t="s">
        <v>950</v>
      </c>
      <c r="B345" s="36" t="s">
        <v>952</v>
      </c>
      <c r="C345" s="171"/>
      <c r="D345" s="118" t="s">
        <v>1041</v>
      </c>
      <c r="E345" s="199"/>
      <c r="F345" s="98" t="s">
        <v>870</v>
      </c>
      <c r="G345" s="11">
        <v>1</v>
      </c>
      <c r="H345" s="41">
        <v>6</v>
      </c>
      <c r="I345" s="34">
        <f t="shared" si="16"/>
        <v>226.8</v>
      </c>
      <c r="J345" s="34">
        <f>G345*H345*42*0.94</f>
        <v>236.88</v>
      </c>
    </row>
    <row r="346" spans="1:10" ht="15.75">
      <c r="A346" s="24" t="s">
        <v>950</v>
      </c>
      <c r="B346" s="36" t="s">
        <v>953</v>
      </c>
      <c r="C346" s="171"/>
      <c r="D346" s="118" t="s">
        <v>1042</v>
      </c>
      <c r="E346" s="169"/>
      <c r="F346" s="98" t="s">
        <v>870</v>
      </c>
      <c r="G346" s="11">
        <v>1</v>
      </c>
      <c r="H346" s="41">
        <v>6</v>
      </c>
      <c r="I346" s="34">
        <f t="shared" si="16"/>
        <v>226.8</v>
      </c>
      <c r="J346" s="34">
        <f>G346*H346*42*0.94</f>
        <v>236.88</v>
      </c>
    </row>
    <row r="347" spans="1:10" ht="15.75">
      <c r="A347" s="57" t="s">
        <v>950</v>
      </c>
      <c r="B347" s="36" t="s">
        <v>954</v>
      </c>
      <c r="C347" s="171"/>
      <c r="D347" s="200" t="s">
        <v>997</v>
      </c>
      <c r="E347" s="169"/>
      <c r="F347" s="98" t="s">
        <v>867</v>
      </c>
      <c r="G347" s="11">
        <v>1</v>
      </c>
      <c r="H347" s="41">
        <v>6</v>
      </c>
      <c r="I347" s="34">
        <f t="shared" si="16"/>
        <v>226.8</v>
      </c>
      <c r="J347" s="34">
        <f>G347*H347*42*0.94</f>
        <v>236.88</v>
      </c>
    </row>
    <row r="348" spans="1:10" ht="15.75">
      <c r="A348" s="57" t="s">
        <v>950</v>
      </c>
      <c r="B348" s="13" t="s">
        <v>955</v>
      </c>
      <c r="C348" s="171"/>
      <c r="D348" s="200" t="s">
        <v>998</v>
      </c>
      <c r="E348" s="169"/>
      <c r="F348" s="98" t="s">
        <v>354</v>
      </c>
      <c r="G348" s="43">
        <v>1</v>
      </c>
      <c r="H348" s="32">
        <v>6</v>
      </c>
      <c r="I348" s="34">
        <f t="shared" si="16"/>
        <v>226.8</v>
      </c>
      <c r="J348" s="34">
        <f>G348*H348*42*0.94</f>
        <v>236.88</v>
      </c>
    </row>
    <row r="349" spans="1:10" ht="15.75">
      <c r="A349" s="57" t="s">
        <v>388</v>
      </c>
      <c r="B349" s="43" t="s">
        <v>1043</v>
      </c>
      <c r="D349" s="62" t="s">
        <v>1044</v>
      </c>
      <c r="E349" s="43" t="s">
        <v>830</v>
      </c>
      <c r="F349" s="44" t="s">
        <v>394</v>
      </c>
      <c r="G349" s="43">
        <v>1</v>
      </c>
      <c r="H349" s="32">
        <v>33.99</v>
      </c>
      <c r="I349" s="34">
        <f>G349*H349*42*1.17</f>
        <v>1670.2686</v>
      </c>
      <c r="J349" s="34">
        <f>G349*H349*42*1.22</f>
        <v>1741.6476000000002</v>
      </c>
    </row>
    <row r="350" spans="1:10" ht="15.75">
      <c r="A350" s="57" t="s">
        <v>39</v>
      </c>
      <c r="B350" s="13" t="s">
        <v>986</v>
      </c>
      <c r="C350" s="11" t="s">
        <v>987</v>
      </c>
      <c r="D350" s="11" t="s">
        <v>988</v>
      </c>
      <c r="E350" s="43" t="s">
        <v>12</v>
      </c>
      <c r="F350" s="98" t="s">
        <v>96</v>
      </c>
      <c r="G350" s="43">
        <v>1</v>
      </c>
      <c r="H350" s="32">
        <v>15</v>
      </c>
      <c r="I350" s="34"/>
      <c r="J350" s="53">
        <f>G350*H350*42*0.94</f>
        <v>592.1999999999999</v>
      </c>
    </row>
    <row r="351" spans="1:10" ht="15.75">
      <c r="A351" s="57" t="s">
        <v>1045</v>
      </c>
      <c r="B351" s="13" t="s">
        <v>1046</v>
      </c>
      <c r="C351" s="11" t="s">
        <v>1047</v>
      </c>
      <c r="D351" s="118" t="s">
        <v>1048</v>
      </c>
      <c r="E351" s="43" t="s">
        <v>533</v>
      </c>
      <c r="F351" s="98" t="s">
        <v>1049</v>
      </c>
      <c r="G351" s="43">
        <v>1</v>
      </c>
      <c r="H351" s="32">
        <v>52</v>
      </c>
      <c r="I351" s="34">
        <f aca="true" t="shared" si="17" ref="I351:I356">G351*H351*42*0.9</f>
        <v>1965.6000000000001</v>
      </c>
      <c r="J351" s="34">
        <f>G351*H351*42*0.94</f>
        <v>2052.96</v>
      </c>
    </row>
    <row r="352" spans="1:20" s="83" customFormat="1" ht="15.75">
      <c r="A352" s="57" t="s">
        <v>885</v>
      </c>
      <c r="B352" s="13" t="s">
        <v>947</v>
      </c>
      <c r="C352" s="171"/>
      <c r="D352" s="38" t="s">
        <v>948</v>
      </c>
      <c r="E352" s="169" t="s">
        <v>70</v>
      </c>
      <c r="F352" s="44" t="s">
        <v>949</v>
      </c>
      <c r="G352" s="43">
        <v>1</v>
      </c>
      <c r="H352" s="45">
        <v>5.3</v>
      </c>
      <c r="I352" s="33">
        <f t="shared" si="17"/>
        <v>200.34</v>
      </c>
      <c r="J352" s="34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ht="15.75">
      <c r="A353" s="57" t="s">
        <v>885</v>
      </c>
      <c r="B353" s="13" t="s">
        <v>889</v>
      </c>
      <c r="D353" s="118" t="s">
        <v>890</v>
      </c>
      <c r="E353" s="24" t="s">
        <v>38</v>
      </c>
      <c r="F353" s="98" t="s">
        <v>891</v>
      </c>
      <c r="G353" s="57">
        <v>1</v>
      </c>
      <c r="H353" s="41">
        <v>5.3</v>
      </c>
      <c r="I353" s="33">
        <f t="shared" si="17"/>
        <v>200.34</v>
      </c>
      <c r="J353" s="34"/>
      <c r="L353" s="43"/>
      <c r="M353" s="43"/>
      <c r="N353" s="43"/>
      <c r="O353" s="43"/>
      <c r="P353" s="43"/>
      <c r="Q353" s="43"/>
      <c r="R353" s="43"/>
      <c r="S353" s="46"/>
      <c r="T353" s="46"/>
    </row>
    <row r="354" spans="1:10" ht="15.75">
      <c r="A354" s="24" t="s">
        <v>885</v>
      </c>
      <c r="B354" s="6" t="s">
        <v>699</v>
      </c>
      <c r="C354" s="24"/>
      <c r="D354" s="120" t="s">
        <v>993</v>
      </c>
      <c r="E354" s="24" t="s">
        <v>38</v>
      </c>
      <c r="F354" s="98" t="s">
        <v>994</v>
      </c>
      <c r="G354" s="24">
        <v>1</v>
      </c>
      <c r="H354" s="32">
        <v>5.3</v>
      </c>
      <c r="I354" s="33">
        <f t="shared" si="17"/>
        <v>200.34</v>
      </c>
      <c r="J354" s="34"/>
    </row>
    <row r="355" spans="1:11" ht="15.75">
      <c r="A355" s="24" t="s">
        <v>885</v>
      </c>
      <c r="B355" s="6" t="s">
        <v>790</v>
      </c>
      <c r="C355" s="24"/>
      <c r="D355" s="118" t="s">
        <v>995</v>
      </c>
      <c r="E355" s="43" t="s">
        <v>38</v>
      </c>
      <c r="F355" s="98" t="s">
        <v>154</v>
      </c>
      <c r="G355" s="24">
        <v>1</v>
      </c>
      <c r="H355" s="32">
        <v>5.3</v>
      </c>
      <c r="I355" s="33">
        <f t="shared" si="17"/>
        <v>200.34</v>
      </c>
      <c r="J355" s="34"/>
      <c r="K355" s="24"/>
    </row>
    <row r="356" spans="1:10" ht="15.75">
      <c r="A356" s="108" t="s">
        <v>121</v>
      </c>
      <c r="B356" s="6" t="s">
        <v>999</v>
      </c>
      <c r="C356" s="171"/>
      <c r="D356" s="200" t="s">
        <v>1000</v>
      </c>
      <c r="E356" s="199"/>
      <c r="F356" s="98" t="s">
        <v>64</v>
      </c>
      <c r="G356" s="24">
        <v>1</v>
      </c>
      <c r="H356" s="32">
        <v>6</v>
      </c>
      <c r="I356" s="33">
        <f t="shared" si="17"/>
        <v>226.8</v>
      </c>
      <c r="J356" s="34"/>
    </row>
    <row r="357" spans="1:10" s="208" customFormat="1" ht="15.75">
      <c r="A357" s="25" t="s">
        <v>1111</v>
      </c>
      <c r="B357" s="203"/>
      <c r="C357" s="171"/>
      <c r="D357" s="51"/>
      <c r="E357" s="169"/>
      <c r="F357" s="201"/>
      <c r="G357" s="43"/>
      <c r="H357" s="32"/>
      <c r="I357" s="34"/>
      <c r="J357" s="207"/>
    </row>
    <row r="358" spans="1:10" s="208" customFormat="1" ht="15.75">
      <c r="A358" s="209" t="s">
        <v>388</v>
      </c>
      <c r="B358" s="210" t="s">
        <v>1112</v>
      </c>
      <c r="C358" s="94"/>
      <c r="D358" s="38" t="s">
        <v>1113</v>
      </c>
      <c r="E358" s="11" t="s">
        <v>70</v>
      </c>
      <c r="F358" s="44" t="s">
        <v>1114</v>
      </c>
      <c r="G358" s="94">
        <v>1</v>
      </c>
      <c r="H358" s="61">
        <v>39.5</v>
      </c>
      <c r="I358" s="46">
        <f>G358*H358*42*0.9</f>
        <v>1493.1000000000001</v>
      </c>
      <c r="J358" s="212">
        <f>G358*H358*42*0.94</f>
        <v>1559.4599999999998</v>
      </c>
    </row>
    <row r="359" spans="1:10" s="208" customFormat="1" ht="15.75">
      <c r="A359" s="213" t="s">
        <v>358</v>
      </c>
      <c r="B359" s="214" t="s">
        <v>1063</v>
      </c>
      <c r="C359" s="171"/>
      <c r="D359" s="106" t="s">
        <v>1115</v>
      </c>
      <c r="E359" s="169"/>
      <c r="F359" s="98" t="s">
        <v>1116</v>
      </c>
      <c r="G359" s="43">
        <v>1</v>
      </c>
      <c r="H359" s="32">
        <v>15</v>
      </c>
      <c r="I359" s="33">
        <f>G359*H359*42*0.9</f>
        <v>567</v>
      </c>
      <c r="J359" s="207">
        <f>I359-954-40</f>
        <v>-427</v>
      </c>
    </row>
    <row r="360" spans="1:10" s="208" customFormat="1" ht="15.75">
      <c r="A360" s="209" t="s">
        <v>121</v>
      </c>
      <c r="B360" s="210" t="s">
        <v>1117</v>
      </c>
      <c r="C360" s="94"/>
      <c r="D360" s="106" t="s">
        <v>1118</v>
      </c>
      <c r="E360" s="11"/>
      <c r="F360" s="98" t="s">
        <v>1119</v>
      </c>
      <c r="G360" s="94">
        <v>1</v>
      </c>
      <c r="H360" s="61">
        <v>10</v>
      </c>
      <c r="I360" s="46">
        <f>G360*H360*42*0.9</f>
        <v>378</v>
      </c>
      <c r="J360" s="212">
        <f>G360*H360*42*0.94</f>
        <v>394.79999999999995</v>
      </c>
    </row>
    <row r="361" spans="1:10" s="208" customFormat="1" ht="15.75">
      <c r="A361" s="43" t="s">
        <v>191</v>
      </c>
      <c r="B361" s="210" t="s">
        <v>1117</v>
      </c>
      <c r="C361" s="94"/>
      <c r="D361" s="106" t="s">
        <v>1118</v>
      </c>
      <c r="E361" s="11"/>
      <c r="F361" s="98" t="s">
        <v>1119</v>
      </c>
      <c r="G361" s="94">
        <v>1</v>
      </c>
      <c r="H361" s="61">
        <v>10</v>
      </c>
      <c r="I361" s="46">
        <f>G361*H361*42*0.9</f>
        <v>378</v>
      </c>
      <c r="J361" s="212">
        <f>G361*H361*42*0.94</f>
        <v>394.79999999999995</v>
      </c>
    </row>
    <row r="362" spans="1:10" s="208" customFormat="1" ht="15.75">
      <c r="A362" s="216" t="s">
        <v>1120</v>
      </c>
      <c r="B362" s="210" t="s">
        <v>1117</v>
      </c>
      <c r="C362" s="94"/>
      <c r="D362" s="106" t="s">
        <v>1118</v>
      </c>
      <c r="E362" s="11"/>
      <c r="F362" s="98" t="s">
        <v>1119</v>
      </c>
      <c r="G362" s="94">
        <v>1</v>
      </c>
      <c r="H362" s="61">
        <v>10</v>
      </c>
      <c r="I362" s="46">
        <f>G362*H362*42*0.9</f>
        <v>378</v>
      </c>
      <c r="J362" s="212">
        <f>G362*H362*42*0.94</f>
        <v>394.79999999999995</v>
      </c>
    </row>
    <row r="363" spans="1:10" s="208" customFormat="1" ht="15">
      <c r="A363" s="217" t="s">
        <v>1056</v>
      </c>
      <c r="B363" s="218" t="s">
        <v>1057</v>
      </c>
      <c r="C363" s="24" t="s">
        <v>1058</v>
      </c>
      <c r="D363" s="24" t="s">
        <v>1059</v>
      </c>
      <c r="E363" s="24" t="s">
        <v>12</v>
      </c>
      <c r="F363" s="24" t="s">
        <v>1121</v>
      </c>
      <c r="G363" s="24">
        <v>1</v>
      </c>
      <c r="H363" s="41">
        <v>5.3</v>
      </c>
      <c r="I363" s="34">
        <f aca="true" t="shared" si="18" ref="I363:I375">G363*H363*42*0.9</f>
        <v>200.34</v>
      </c>
      <c r="J363" s="207">
        <f aca="true" t="shared" si="19" ref="J363:J369">G363*H363*42*0.94</f>
        <v>209.24399999999997</v>
      </c>
    </row>
    <row r="364" spans="1:10" s="208" customFormat="1" ht="15">
      <c r="A364" s="217" t="s">
        <v>1056</v>
      </c>
      <c r="B364" s="218" t="s">
        <v>1057</v>
      </c>
      <c r="C364" s="24" t="s">
        <v>1058</v>
      </c>
      <c r="D364" s="24" t="s">
        <v>1059</v>
      </c>
      <c r="E364" s="24" t="s">
        <v>12</v>
      </c>
      <c r="F364" s="24" t="s">
        <v>1122</v>
      </c>
      <c r="G364" s="24">
        <v>1</v>
      </c>
      <c r="H364" s="41">
        <v>5.3</v>
      </c>
      <c r="I364" s="34">
        <f t="shared" si="18"/>
        <v>200.34</v>
      </c>
      <c r="J364" s="207">
        <f t="shared" si="19"/>
        <v>209.24399999999997</v>
      </c>
    </row>
    <row r="365" spans="1:10" s="208" customFormat="1" ht="15">
      <c r="A365" s="217" t="s">
        <v>1056</v>
      </c>
      <c r="B365" s="218" t="s">
        <v>1057</v>
      </c>
      <c r="C365" s="24" t="s">
        <v>1058</v>
      </c>
      <c r="D365" s="24" t="s">
        <v>1059</v>
      </c>
      <c r="E365" s="24" t="s">
        <v>12</v>
      </c>
      <c r="F365" s="24" t="s">
        <v>857</v>
      </c>
      <c r="G365" s="24">
        <v>1</v>
      </c>
      <c r="H365" s="41">
        <v>5.3</v>
      </c>
      <c r="I365" s="34">
        <f t="shared" si="18"/>
        <v>200.34</v>
      </c>
      <c r="J365" s="207">
        <f t="shared" si="19"/>
        <v>209.24399999999997</v>
      </c>
    </row>
    <row r="366" spans="1:10" s="208" customFormat="1" ht="15">
      <c r="A366" s="217" t="s">
        <v>1056</v>
      </c>
      <c r="B366" s="218" t="s">
        <v>1057</v>
      </c>
      <c r="C366" s="24" t="s">
        <v>1058</v>
      </c>
      <c r="D366" s="24" t="s">
        <v>1059</v>
      </c>
      <c r="E366" s="24" t="s">
        <v>12</v>
      </c>
      <c r="F366" s="24" t="s">
        <v>1123</v>
      </c>
      <c r="G366" s="24">
        <v>1</v>
      </c>
      <c r="H366" s="41">
        <v>5.3</v>
      </c>
      <c r="I366" s="34">
        <f t="shared" si="18"/>
        <v>200.34</v>
      </c>
      <c r="J366" s="207">
        <f t="shared" si="19"/>
        <v>209.24399999999997</v>
      </c>
    </row>
    <row r="367" spans="1:11" s="208" customFormat="1" ht="15.75">
      <c r="A367" s="142" t="s">
        <v>358</v>
      </c>
      <c r="B367" s="219" t="s">
        <v>501</v>
      </c>
      <c r="C367" s="142"/>
      <c r="D367" s="144" t="s">
        <v>1124</v>
      </c>
      <c r="E367" s="142" t="s">
        <v>70</v>
      </c>
      <c r="F367" s="259" t="s">
        <v>545</v>
      </c>
      <c r="G367" s="108">
        <v>1</v>
      </c>
      <c r="H367" s="139">
        <f>26.5/5</f>
        <v>5.3</v>
      </c>
      <c r="I367" s="34">
        <f t="shared" si="18"/>
        <v>200.34</v>
      </c>
      <c r="J367" s="207">
        <f t="shared" si="19"/>
        <v>209.24399999999997</v>
      </c>
      <c r="K367" s="221"/>
    </row>
    <row r="368" spans="1:11" s="208" customFormat="1" ht="15.75">
      <c r="A368" s="142" t="s">
        <v>358</v>
      </c>
      <c r="B368" s="219" t="s">
        <v>501</v>
      </c>
      <c r="C368" s="142"/>
      <c r="D368" s="144" t="s">
        <v>1124</v>
      </c>
      <c r="E368" s="142" t="s">
        <v>70</v>
      </c>
      <c r="F368" s="259" t="s">
        <v>546</v>
      </c>
      <c r="G368" s="108">
        <v>1</v>
      </c>
      <c r="H368" s="139">
        <f>26.5/5</f>
        <v>5.3</v>
      </c>
      <c r="I368" s="34">
        <f t="shared" si="18"/>
        <v>200.34</v>
      </c>
      <c r="J368" s="207">
        <f t="shared" si="19"/>
        <v>209.24399999999997</v>
      </c>
      <c r="K368" s="221"/>
    </row>
    <row r="369" spans="1:10" s="208" customFormat="1" ht="15">
      <c r="A369" s="217" t="s">
        <v>1056</v>
      </c>
      <c r="B369" s="218" t="s">
        <v>1057</v>
      </c>
      <c r="C369" s="24" t="s">
        <v>1058</v>
      </c>
      <c r="D369" s="24" t="s">
        <v>1059</v>
      </c>
      <c r="E369" s="24" t="s">
        <v>12</v>
      </c>
      <c r="F369" s="24" t="s">
        <v>1125</v>
      </c>
      <c r="G369" s="24">
        <v>1</v>
      </c>
      <c r="H369" s="41">
        <v>5.3</v>
      </c>
      <c r="I369" s="34">
        <f t="shared" si="18"/>
        <v>200.34</v>
      </c>
      <c r="J369" s="207">
        <f t="shared" si="19"/>
        <v>209.24399999999997</v>
      </c>
    </row>
    <row r="370" spans="1:10" s="208" customFormat="1" ht="15.75">
      <c r="A370" s="217" t="s">
        <v>1126</v>
      </c>
      <c r="B370" s="218" t="s">
        <v>1127</v>
      </c>
      <c r="C370" s="24" t="s">
        <v>1128</v>
      </c>
      <c r="D370" s="7" t="s">
        <v>1129</v>
      </c>
      <c r="E370" s="24" t="s">
        <v>12</v>
      </c>
      <c r="F370" s="260" t="s">
        <v>138</v>
      </c>
      <c r="G370" s="24">
        <v>1</v>
      </c>
      <c r="H370" s="32">
        <v>5.3</v>
      </c>
      <c r="I370" s="33">
        <f t="shared" si="18"/>
        <v>200.34</v>
      </c>
      <c r="J370" s="207"/>
    </row>
    <row r="371" spans="1:10" s="208" customFormat="1" ht="15.75">
      <c r="A371" s="217" t="s">
        <v>1126</v>
      </c>
      <c r="B371" s="218" t="s">
        <v>1130</v>
      </c>
      <c r="C371" s="24" t="s">
        <v>445</v>
      </c>
      <c r="D371" s="7" t="s">
        <v>1131</v>
      </c>
      <c r="E371" s="24" t="s">
        <v>70</v>
      </c>
      <c r="F371" s="260" t="s">
        <v>1132</v>
      </c>
      <c r="G371" s="24">
        <v>1</v>
      </c>
      <c r="H371" s="32">
        <v>5.3</v>
      </c>
      <c r="I371" s="33">
        <f t="shared" si="18"/>
        <v>200.34</v>
      </c>
      <c r="J371" s="207"/>
    </row>
    <row r="372" spans="1:10" s="208" customFormat="1" ht="15.75">
      <c r="A372" s="217" t="s">
        <v>1126</v>
      </c>
      <c r="B372" s="218" t="s">
        <v>231</v>
      </c>
      <c r="C372" s="24" t="s">
        <v>1133</v>
      </c>
      <c r="D372" s="7" t="s">
        <v>1134</v>
      </c>
      <c r="E372" s="24" t="s">
        <v>12</v>
      </c>
      <c r="F372" s="108" t="s">
        <v>1135</v>
      </c>
      <c r="G372" s="24">
        <v>1</v>
      </c>
      <c r="H372" s="32">
        <v>5.3</v>
      </c>
      <c r="I372" s="33">
        <f t="shared" si="18"/>
        <v>200.34</v>
      </c>
      <c r="J372" s="207"/>
    </row>
    <row r="373" spans="1:10" s="208" customFormat="1" ht="15.75">
      <c r="A373" s="217" t="s">
        <v>1126</v>
      </c>
      <c r="B373" s="218" t="s">
        <v>231</v>
      </c>
      <c r="C373" s="24" t="s">
        <v>1133</v>
      </c>
      <c r="D373" s="7" t="s">
        <v>1134</v>
      </c>
      <c r="E373" s="24" t="s">
        <v>12</v>
      </c>
      <c r="F373" s="24" t="s">
        <v>138</v>
      </c>
      <c r="G373" s="24">
        <v>1</v>
      </c>
      <c r="H373" s="32">
        <v>5.3</v>
      </c>
      <c r="I373" s="33">
        <f t="shared" si="18"/>
        <v>200.34</v>
      </c>
      <c r="J373" s="207"/>
    </row>
    <row r="374" spans="1:10" s="208" customFormat="1" ht="15.75">
      <c r="A374" s="217" t="s">
        <v>1126</v>
      </c>
      <c r="B374" s="218" t="s">
        <v>1136</v>
      </c>
      <c r="C374" s="24" t="s">
        <v>1137</v>
      </c>
      <c r="D374" s="7" t="s">
        <v>1138</v>
      </c>
      <c r="E374" s="24" t="s">
        <v>12</v>
      </c>
      <c r="F374" s="24" t="s">
        <v>1121</v>
      </c>
      <c r="G374" s="24">
        <v>1</v>
      </c>
      <c r="H374" s="32">
        <v>5.3</v>
      </c>
      <c r="I374" s="33">
        <f t="shared" si="18"/>
        <v>200.34</v>
      </c>
      <c r="J374" s="207"/>
    </row>
    <row r="375" spans="1:11" s="208" customFormat="1" ht="15">
      <c r="A375" s="217" t="s">
        <v>896</v>
      </c>
      <c r="B375" s="218" t="s">
        <v>1071</v>
      </c>
      <c r="C375" s="24" t="s">
        <v>498</v>
      </c>
      <c r="D375" s="24" t="s">
        <v>1072</v>
      </c>
      <c r="E375" s="24" t="s">
        <v>12</v>
      </c>
      <c r="F375" s="24" t="s">
        <v>1073</v>
      </c>
      <c r="G375" s="24">
        <v>1</v>
      </c>
      <c r="H375" s="32">
        <v>5.3</v>
      </c>
      <c r="I375" s="33">
        <f t="shared" si="18"/>
        <v>200.34</v>
      </c>
      <c r="J375" s="222">
        <f>1002-971</f>
        <v>31</v>
      </c>
      <c r="K375" s="221"/>
    </row>
    <row r="376" spans="1:10" s="208" customFormat="1" ht="15.75">
      <c r="A376" s="57" t="s">
        <v>1001</v>
      </c>
      <c r="B376" s="214" t="s">
        <v>1060</v>
      </c>
      <c r="C376" s="171"/>
      <c r="D376" s="106" t="s">
        <v>1139</v>
      </c>
      <c r="E376" s="169"/>
      <c r="F376" s="160" t="s">
        <v>867</v>
      </c>
      <c r="G376" s="43">
        <v>1</v>
      </c>
      <c r="H376" s="32">
        <v>6</v>
      </c>
      <c r="I376" s="34"/>
      <c r="J376" s="222">
        <f>G376*H376*42*0.94</f>
        <v>236.88</v>
      </c>
    </row>
    <row r="377" spans="1:10" s="208" customFormat="1" ht="15.75">
      <c r="A377" s="142" t="s">
        <v>121</v>
      </c>
      <c r="B377" s="214" t="s">
        <v>1061</v>
      </c>
      <c r="C377" s="171"/>
      <c r="D377" s="106" t="s">
        <v>1140</v>
      </c>
      <c r="E377" s="169"/>
      <c r="F377" s="160" t="s">
        <v>64</v>
      </c>
      <c r="G377" s="48">
        <v>1</v>
      </c>
      <c r="H377" s="32">
        <v>6</v>
      </c>
      <c r="I377" s="33">
        <f>G377*H377*42*0.9</f>
        <v>226.8</v>
      </c>
      <c r="J377" s="207"/>
    </row>
    <row r="378" spans="1:10" s="208" customFormat="1" ht="15.75">
      <c r="A378" s="57" t="s">
        <v>1001</v>
      </c>
      <c r="B378" s="214" t="s">
        <v>1064</v>
      </c>
      <c r="C378" s="171"/>
      <c r="D378" s="106" t="s">
        <v>1141</v>
      </c>
      <c r="E378" s="169"/>
      <c r="F378" s="160" t="s">
        <v>867</v>
      </c>
      <c r="G378" s="43">
        <v>2</v>
      </c>
      <c r="H378" s="32">
        <v>2.5</v>
      </c>
      <c r="I378" s="34"/>
      <c r="J378" s="222">
        <f aca="true" t="shared" si="20" ref="J378:J385">G378*H378*42*0.94</f>
        <v>197.39999999999998</v>
      </c>
    </row>
    <row r="379" spans="1:10" s="208" customFormat="1" ht="15.75">
      <c r="A379" s="57" t="s">
        <v>950</v>
      </c>
      <c r="B379" s="214" t="s">
        <v>1065</v>
      </c>
      <c r="C379" s="171"/>
      <c r="D379" s="106" t="s">
        <v>1142</v>
      </c>
      <c r="E379" s="169"/>
      <c r="F379" s="160" t="s">
        <v>870</v>
      </c>
      <c r="G379" s="43">
        <v>2</v>
      </c>
      <c r="H379" s="32">
        <v>6</v>
      </c>
      <c r="I379" s="34">
        <f aca="true" t="shared" si="21" ref="I379:I385">G379*H379*42*0.9</f>
        <v>453.6</v>
      </c>
      <c r="J379" s="207">
        <f t="shared" si="20"/>
        <v>473.76</v>
      </c>
    </row>
    <row r="380" spans="1:10" s="208" customFormat="1" ht="15.75">
      <c r="A380" s="57" t="s">
        <v>950</v>
      </c>
      <c r="B380" s="214" t="s">
        <v>1066</v>
      </c>
      <c r="C380" s="171"/>
      <c r="D380" s="106" t="s">
        <v>1140</v>
      </c>
      <c r="E380" s="169"/>
      <c r="F380" s="160" t="s">
        <v>64</v>
      </c>
      <c r="G380" s="43">
        <v>1</v>
      </c>
      <c r="H380" s="32">
        <v>6</v>
      </c>
      <c r="I380" s="34">
        <f t="shared" si="21"/>
        <v>226.8</v>
      </c>
      <c r="J380" s="207">
        <f t="shared" si="20"/>
        <v>236.88</v>
      </c>
    </row>
    <row r="381" spans="1:10" s="208" customFormat="1" ht="15.75">
      <c r="A381" s="57" t="s">
        <v>950</v>
      </c>
      <c r="B381" s="214" t="s">
        <v>1067</v>
      </c>
      <c r="C381" s="171"/>
      <c r="D381" s="106" t="s">
        <v>1139</v>
      </c>
      <c r="E381" s="169"/>
      <c r="F381" s="160" t="s">
        <v>867</v>
      </c>
      <c r="G381" s="43">
        <v>1</v>
      </c>
      <c r="H381" s="32">
        <v>6</v>
      </c>
      <c r="I381" s="34">
        <f t="shared" si="21"/>
        <v>226.8</v>
      </c>
      <c r="J381" s="207">
        <f t="shared" si="20"/>
        <v>236.88</v>
      </c>
    </row>
    <row r="382" spans="1:10" s="208" customFormat="1" ht="15.75">
      <c r="A382" s="57" t="s">
        <v>950</v>
      </c>
      <c r="B382" s="214" t="s">
        <v>1068</v>
      </c>
      <c r="C382" s="171"/>
      <c r="D382" s="106" t="s">
        <v>1143</v>
      </c>
      <c r="E382" s="169"/>
      <c r="F382" s="160" t="s">
        <v>1144</v>
      </c>
      <c r="G382" s="43">
        <v>1</v>
      </c>
      <c r="H382" s="32">
        <v>6</v>
      </c>
      <c r="I382" s="34">
        <f t="shared" si="21"/>
        <v>226.8</v>
      </c>
      <c r="J382" s="207">
        <f t="shared" si="20"/>
        <v>236.88</v>
      </c>
    </row>
    <row r="383" spans="1:10" s="208" customFormat="1" ht="15.75">
      <c r="A383" s="211" t="s">
        <v>252</v>
      </c>
      <c r="B383" s="210" t="s">
        <v>1069</v>
      </c>
      <c r="C383" s="94" t="s">
        <v>1070</v>
      </c>
      <c r="D383" s="106" t="s">
        <v>1145</v>
      </c>
      <c r="E383" s="94"/>
      <c r="F383" s="60" t="s">
        <v>1146</v>
      </c>
      <c r="G383" s="94">
        <v>1</v>
      </c>
      <c r="H383" s="61">
        <v>6</v>
      </c>
      <c r="I383" s="50">
        <f t="shared" si="21"/>
        <v>226.8</v>
      </c>
      <c r="J383" s="224">
        <f t="shared" si="20"/>
        <v>236.88</v>
      </c>
    </row>
    <row r="384" spans="1:10" s="208" customFormat="1" ht="30">
      <c r="A384" s="209" t="s">
        <v>567</v>
      </c>
      <c r="B384" s="210" t="s">
        <v>1147</v>
      </c>
      <c r="C384" s="94"/>
      <c r="D384" s="106" t="s">
        <v>1148</v>
      </c>
      <c r="E384" s="48"/>
      <c r="F384" s="98" t="s">
        <v>877</v>
      </c>
      <c r="G384" s="94">
        <v>1</v>
      </c>
      <c r="H384" s="61">
        <v>6</v>
      </c>
      <c r="I384" s="50">
        <f t="shared" si="21"/>
        <v>226.8</v>
      </c>
      <c r="J384" s="224">
        <f t="shared" si="20"/>
        <v>236.88</v>
      </c>
    </row>
    <row r="385" spans="1:10" s="208" customFormat="1" ht="15.75">
      <c r="A385" s="209" t="s">
        <v>567</v>
      </c>
      <c r="B385" s="77" t="s">
        <v>1149</v>
      </c>
      <c r="C385" s="94"/>
      <c r="D385" s="106" t="s">
        <v>1150</v>
      </c>
      <c r="E385" s="48"/>
      <c r="F385" s="98" t="s">
        <v>1151</v>
      </c>
      <c r="G385" s="94">
        <v>1</v>
      </c>
      <c r="H385" s="61">
        <v>6</v>
      </c>
      <c r="I385" s="50">
        <f t="shared" si="21"/>
        <v>226.8</v>
      </c>
      <c r="J385" s="50">
        <f t="shared" si="20"/>
        <v>236.88</v>
      </c>
    </row>
    <row r="386" spans="1:11" s="83" customFormat="1" ht="15.75">
      <c r="A386" s="142" t="s">
        <v>121</v>
      </c>
      <c r="B386" s="84" t="s">
        <v>1086</v>
      </c>
      <c r="C386" s="193"/>
      <c r="D386" s="195" t="s">
        <v>1087</v>
      </c>
      <c r="E386" s="194">
        <v>2</v>
      </c>
      <c r="F386" s="18" t="s">
        <v>96</v>
      </c>
      <c r="G386" s="142">
        <v>1</v>
      </c>
      <c r="H386" s="152">
        <v>29.99</v>
      </c>
      <c r="I386" s="109">
        <f>G386*H386*42*1.17</f>
        <v>1473.7086</v>
      </c>
      <c r="J386" s="109">
        <f>G386*H386*42*1.22</f>
        <v>1536.6876</v>
      </c>
      <c r="K386" s="229"/>
    </row>
    <row r="387" spans="1:10" s="229" customFormat="1" ht="15">
      <c r="A387" s="220" t="s">
        <v>141</v>
      </c>
      <c r="B387" s="138" t="s">
        <v>117</v>
      </c>
      <c r="C387" s="108" t="s">
        <v>142</v>
      </c>
      <c r="D387" s="108" t="s">
        <v>1084</v>
      </c>
      <c r="E387" s="108" t="s">
        <v>38</v>
      </c>
      <c r="F387" s="108" t="s">
        <v>1085</v>
      </c>
      <c r="G387" s="108">
        <v>1</v>
      </c>
      <c r="H387" s="139">
        <v>39.99</v>
      </c>
      <c r="I387" s="33">
        <f>G387*H387*42*1.17</f>
        <v>1965.1086</v>
      </c>
      <c r="J387" s="109">
        <v>-20</v>
      </c>
    </row>
    <row r="388" spans="1:10" s="83" customFormat="1" ht="15.75">
      <c r="A388" s="142" t="s">
        <v>121</v>
      </c>
      <c r="B388" s="153" t="s">
        <v>28</v>
      </c>
      <c r="D388" s="108" t="s">
        <v>549</v>
      </c>
      <c r="E388" s="108" t="s">
        <v>12</v>
      </c>
      <c r="F388" s="18" t="s">
        <v>96</v>
      </c>
      <c r="G388" s="108">
        <v>1</v>
      </c>
      <c r="H388" s="139">
        <v>19.99</v>
      </c>
      <c r="I388" s="109">
        <f>G388*H388*42*1.17</f>
        <v>982.3085999999998</v>
      </c>
      <c r="J388" s="109">
        <f>G388*H388*42*1.22</f>
        <v>1024.2875999999999</v>
      </c>
    </row>
    <row r="389" spans="1:10" s="229" customFormat="1" ht="15">
      <c r="A389" s="220" t="s">
        <v>1152</v>
      </c>
      <c r="B389" s="262" t="s">
        <v>1153</v>
      </c>
      <c r="C389" s="263"/>
      <c r="D389" s="108" t="s">
        <v>1154</v>
      </c>
      <c r="E389" s="108" t="s">
        <v>617</v>
      </c>
      <c r="F389" s="261" t="s">
        <v>1024</v>
      </c>
      <c r="G389" s="108">
        <v>1</v>
      </c>
      <c r="H389" s="139">
        <v>8.99</v>
      </c>
      <c r="I389" s="109">
        <f aca="true" t="shared" si="22" ref="I389:I397">G389*H389*42*1.17</f>
        <v>441.76859999999994</v>
      </c>
      <c r="J389" s="109">
        <f aca="true" t="shared" si="23" ref="J389:J397">G389*H389*42*1.22</f>
        <v>460.64759999999995</v>
      </c>
    </row>
    <row r="390" spans="1:10" s="229" customFormat="1" ht="15.75">
      <c r="A390" s="220" t="s">
        <v>1152</v>
      </c>
      <c r="B390" s="262" t="s">
        <v>1155</v>
      </c>
      <c r="C390" s="263"/>
      <c r="D390" s="108" t="s">
        <v>1156</v>
      </c>
      <c r="E390" s="108" t="s">
        <v>617</v>
      </c>
      <c r="F390" s="186" t="s">
        <v>1157</v>
      </c>
      <c r="G390" s="108">
        <v>1</v>
      </c>
      <c r="H390" s="139">
        <v>9.99</v>
      </c>
      <c r="I390" s="109">
        <f t="shared" si="22"/>
        <v>490.9086</v>
      </c>
      <c r="J390" s="109">
        <f t="shared" si="23"/>
        <v>511.88759999999996</v>
      </c>
    </row>
    <row r="391" spans="1:16" s="229" customFormat="1" ht="15.75">
      <c r="A391" s="220" t="s">
        <v>968</v>
      </c>
      <c r="B391" s="138" t="s">
        <v>1074</v>
      </c>
      <c r="C391" s="108" t="s">
        <v>1075</v>
      </c>
      <c r="D391" s="18" t="s">
        <v>1076</v>
      </c>
      <c r="E391" s="108" t="s">
        <v>70</v>
      </c>
      <c r="F391" s="18" t="s">
        <v>1077</v>
      </c>
      <c r="G391" s="108">
        <v>1</v>
      </c>
      <c r="H391" s="139">
        <v>5.99</v>
      </c>
      <c r="I391" s="109">
        <f t="shared" si="22"/>
        <v>294.3486</v>
      </c>
      <c r="J391" s="109">
        <f t="shared" si="23"/>
        <v>306.9276</v>
      </c>
      <c r="P391" s="231"/>
    </row>
    <row r="392" spans="1:10" s="229" customFormat="1" ht="15.75">
      <c r="A392" s="220" t="s">
        <v>968</v>
      </c>
      <c r="B392" s="138" t="s">
        <v>1078</v>
      </c>
      <c r="C392" s="108" t="s">
        <v>1079</v>
      </c>
      <c r="D392" s="108" t="s">
        <v>1080</v>
      </c>
      <c r="E392" s="108" t="s">
        <v>70</v>
      </c>
      <c r="F392" s="18" t="s">
        <v>1081</v>
      </c>
      <c r="G392" s="108">
        <v>1</v>
      </c>
      <c r="H392" s="139">
        <v>3.99</v>
      </c>
      <c r="I392" s="109">
        <f t="shared" si="22"/>
        <v>196.0686</v>
      </c>
      <c r="J392" s="109">
        <f t="shared" si="23"/>
        <v>204.44760000000002</v>
      </c>
    </row>
    <row r="393" spans="1:10" s="229" customFormat="1" ht="15">
      <c r="A393" s="220" t="s">
        <v>488</v>
      </c>
      <c r="B393" s="138" t="s">
        <v>28</v>
      </c>
      <c r="C393" s="108" t="s">
        <v>548</v>
      </c>
      <c r="D393" s="108" t="s">
        <v>549</v>
      </c>
      <c r="E393" s="108" t="s">
        <v>12</v>
      </c>
      <c r="F393" s="108" t="s">
        <v>550</v>
      </c>
      <c r="G393" s="108">
        <v>1</v>
      </c>
      <c r="H393" s="139">
        <v>19.99</v>
      </c>
      <c r="I393" s="109">
        <f t="shared" si="22"/>
        <v>982.3085999999998</v>
      </c>
      <c r="J393" s="109">
        <f t="shared" si="23"/>
        <v>1024.2875999999999</v>
      </c>
    </row>
    <row r="394" spans="1:10" s="83" customFormat="1" ht="15.75">
      <c r="A394" s="108" t="s">
        <v>1083</v>
      </c>
      <c r="B394" s="138" t="s">
        <v>28</v>
      </c>
      <c r="C394" s="108" t="s">
        <v>548</v>
      </c>
      <c r="D394" s="108" t="s">
        <v>1082</v>
      </c>
      <c r="E394" s="108" t="s">
        <v>70</v>
      </c>
      <c r="F394" s="18" t="s">
        <v>132</v>
      </c>
      <c r="G394" s="108">
        <v>1</v>
      </c>
      <c r="H394" s="139">
        <v>19.99</v>
      </c>
      <c r="I394" s="109">
        <f t="shared" si="22"/>
        <v>982.3085999999998</v>
      </c>
      <c r="J394" s="109">
        <f t="shared" si="23"/>
        <v>1024.2875999999999</v>
      </c>
    </row>
    <row r="395" spans="1:11" s="83" customFormat="1" ht="15.75">
      <c r="A395" s="78" t="s">
        <v>198</v>
      </c>
      <c r="B395" s="79" t="s">
        <v>199</v>
      </c>
      <c r="C395" s="78"/>
      <c r="D395" s="78" t="s">
        <v>200</v>
      </c>
      <c r="E395" s="78" t="s">
        <v>70</v>
      </c>
      <c r="F395" s="18" t="s">
        <v>96</v>
      </c>
      <c r="G395" s="78">
        <v>1</v>
      </c>
      <c r="H395" s="81">
        <v>14.99</v>
      </c>
      <c r="I395" s="109">
        <f t="shared" si="22"/>
        <v>736.6086</v>
      </c>
      <c r="J395" s="109">
        <f t="shared" si="23"/>
        <v>768.0876000000001</v>
      </c>
      <c r="K395" s="78"/>
    </row>
    <row r="396" spans="1:10" s="208" customFormat="1" ht="15.75">
      <c r="A396" s="217" t="s">
        <v>355</v>
      </c>
      <c r="B396" s="176" t="s">
        <v>1094</v>
      </c>
      <c r="C396" s="24" t="s">
        <v>1095</v>
      </c>
      <c r="D396" s="24" t="s">
        <v>1096</v>
      </c>
      <c r="E396" s="24" t="s">
        <v>70</v>
      </c>
      <c r="F396" s="44" t="s">
        <v>1097</v>
      </c>
      <c r="G396" s="24">
        <v>1</v>
      </c>
      <c r="H396" s="32">
        <v>19.99</v>
      </c>
      <c r="I396" s="34">
        <f t="shared" si="22"/>
        <v>982.3085999999998</v>
      </c>
      <c r="J396" s="34">
        <f t="shared" si="23"/>
        <v>1024.2875999999999</v>
      </c>
    </row>
    <row r="397" spans="1:10" s="208" customFormat="1" ht="15.75">
      <c r="A397" s="217" t="s">
        <v>1083</v>
      </c>
      <c r="B397" s="6" t="s">
        <v>1098</v>
      </c>
      <c r="C397" s="24" t="s">
        <v>41</v>
      </c>
      <c r="D397" s="24" t="s">
        <v>1099</v>
      </c>
      <c r="E397" s="24" t="s">
        <v>70</v>
      </c>
      <c r="F397" s="44" t="s">
        <v>1100</v>
      </c>
      <c r="G397" s="24">
        <v>1</v>
      </c>
      <c r="H397" s="32">
        <v>29.99</v>
      </c>
      <c r="I397" s="34">
        <f t="shared" si="22"/>
        <v>1473.7086</v>
      </c>
      <c r="J397" s="34">
        <f t="shared" si="23"/>
        <v>1536.6876</v>
      </c>
    </row>
    <row r="398" spans="1:10" s="208" customFormat="1" ht="15">
      <c r="A398" s="70"/>
      <c r="E398" s="206"/>
      <c r="F398" s="201" t="s">
        <v>1054</v>
      </c>
      <c r="G398" s="70"/>
      <c r="H398" s="235"/>
      <c r="I398" s="212"/>
      <c r="J398" s="212"/>
    </row>
    <row r="399" spans="1:10" s="208" customFormat="1" ht="15.75">
      <c r="A399" s="217" t="s">
        <v>885</v>
      </c>
      <c r="B399" s="237" t="s">
        <v>431</v>
      </c>
      <c r="C399" s="204"/>
      <c r="D399" s="205"/>
      <c r="E399" s="238"/>
      <c r="F399" s="223"/>
      <c r="G399" s="217">
        <v>1</v>
      </c>
      <c r="H399" s="32">
        <v>6</v>
      </c>
      <c r="I399" s="215">
        <f>G399*H399*42*0.9</f>
        <v>226.8</v>
      </c>
      <c r="J399" s="207"/>
    </row>
    <row r="400" spans="1:14" s="208" customFormat="1" ht="15.75">
      <c r="A400" s="217" t="s">
        <v>885</v>
      </c>
      <c r="B400" s="237" t="s">
        <v>1062</v>
      </c>
      <c r="C400" s="204"/>
      <c r="D400" s="205"/>
      <c r="E400" s="238"/>
      <c r="F400" s="223"/>
      <c r="G400" s="217">
        <v>1</v>
      </c>
      <c r="H400" s="32">
        <v>6</v>
      </c>
      <c r="I400" s="215">
        <f>G400*H400*42*0.9</f>
        <v>226.8</v>
      </c>
      <c r="J400" s="207"/>
      <c r="N400" s="236"/>
    </row>
    <row r="401" spans="1:11" s="208" customFormat="1" ht="15.75">
      <c r="A401" s="209" t="s">
        <v>567</v>
      </c>
      <c r="B401" s="210" t="s">
        <v>1158</v>
      </c>
      <c r="C401" s="211"/>
      <c r="D401" s="239"/>
      <c r="E401" s="225"/>
      <c r="F401" s="226" t="s">
        <v>1159</v>
      </c>
      <c r="G401" s="211">
        <v>1</v>
      </c>
      <c r="H401" s="228">
        <v>6</v>
      </c>
      <c r="I401" s="224">
        <f>G401*H401*42*0.9</f>
        <v>226.8</v>
      </c>
      <c r="J401" s="224">
        <f>G401*H401*42*0.94</f>
        <v>236.88</v>
      </c>
      <c r="K401" s="208" t="s">
        <v>1160</v>
      </c>
    </row>
    <row r="402" spans="1:11" s="208" customFormat="1" ht="15">
      <c r="A402" s="209" t="s">
        <v>567</v>
      </c>
      <c r="B402" s="240" t="s">
        <v>1161</v>
      </c>
      <c r="E402" s="206"/>
      <c r="F402" s="234"/>
      <c r="G402" s="70"/>
      <c r="H402" s="235"/>
      <c r="I402" s="212"/>
      <c r="J402" s="212"/>
      <c r="K402" s="208" t="s">
        <v>1160</v>
      </c>
    </row>
    <row r="403" spans="1:11" s="221" customFormat="1" ht="15.75">
      <c r="A403" s="241" t="s">
        <v>885</v>
      </c>
      <c r="B403" s="242" t="s">
        <v>1101</v>
      </c>
      <c r="D403" s="243" t="s">
        <v>1102</v>
      </c>
      <c r="E403" s="70" t="s">
        <v>38</v>
      </c>
      <c r="F403" s="243" t="s">
        <v>1103</v>
      </c>
      <c r="G403" s="244">
        <v>1</v>
      </c>
      <c r="H403" s="245">
        <v>5.3</v>
      </c>
      <c r="I403" s="53">
        <f>G403*H403*42*0.9</f>
        <v>200.34</v>
      </c>
      <c r="J403" s="68"/>
      <c r="K403" s="221" t="s">
        <v>168</v>
      </c>
    </row>
    <row r="404" spans="1:13" s="221" customFormat="1" ht="18.75">
      <c r="A404" s="241" t="s">
        <v>217</v>
      </c>
      <c r="B404" s="246" t="s">
        <v>1088</v>
      </c>
      <c r="C404" s="241" t="s">
        <v>1089</v>
      </c>
      <c r="D404" s="241" t="s">
        <v>1090</v>
      </c>
      <c r="E404" s="241" t="s">
        <v>70</v>
      </c>
      <c r="F404" s="241" t="s">
        <v>1091</v>
      </c>
      <c r="G404" s="241">
        <v>1</v>
      </c>
      <c r="H404" s="247">
        <v>9.99</v>
      </c>
      <c r="I404" s="248">
        <f>G404*H404*42*1.17</f>
        <v>490.9086</v>
      </c>
      <c r="J404" s="248">
        <f>G404*H404*42*1.22</f>
        <v>511.88759999999996</v>
      </c>
      <c r="K404" s="221" t="s">
        <v>168</v>
      </c>
      <c r="L404" s="249"/>
      <c r="M404" s="249"/>
    </row>
    <row r="405" spans="1:11" s="221" customFormat="1" ht="15.75">
      <c r="A405" s="202" t="s">
        <v>1092</v>
      </c>
      <c r="B405" s="250" t="s">
        <v>1093</v>
      </c>
      <c r="C405" s="251"/>
      <c r="D405" s="252"/>
      <c r="E405" s="253"/>
      <c r="F405" s="254"/>
      <c r="G405" s="70">
        <v>1</v>
      </c>
      <c r="H405" s="245">
        <v>19.99</v>
      </c>
      <c r="I405" s="248"/>
      <c r="J405" s="248"/>
      <c r="K405" s="221" t="s">
        <v>168</v>
      </c>
    </row>
    <row r="406" spans="1:10" s="221" customFormat="1" ht="15">
      <c r="A406" s="70" t="s">
        <v>248</v>
      </c>
      <c r="B406" s="242" t="s">
        <v>1162</v>
      </c>
      <c r="E406" s="241" t="s">
        <v>70</v>
      </c>
      <c r="F406" s="255" t="s">
        <v>1163</v>
      </c>
      <c r="G406" s="70">
        <v>1</v>
      </c>
      <c r="H406" s="247">
        <v>19.99</v>
      </c>
      <c r="I406" s="248">
        <f>G406*H406*42*1.17</f>
        <v>982.3085999999998</v>
      </c>
      <c r="J406" s="248">
        <f>G406*H406*42*1.22</f>
        <v>1024.2875999999999</v>
      </c>
    </row>
    <row r="407" spans="1:10" s="208" customFormat="1" ht="15">
      <c r="A407" s="43" t="s">
        <v>191</v>
      </c>
      <c r="B407" s="208" t="s">
        <v>1164</v>
      </c>
      <c r="E407" s="206"/>
      <c r="F407" s="234"/>
      <c r="G407" s="70">
        <v>1</v>
      </c>
      <c r="H407" s="235">
        <v>15</v>
      </c>
      <c r="I407" s="207">
        <f>G407*H407*42*0.9</f>
        <v>567</v>
      </c>
      <c r="J407" s="207">
        <f>G407*H407*42*0.94</f>
        <v>592.1999999999999</v>
      </c>
    </row>
    <row r="408" spans="1:10" s="208" customFormat="1" ht="15">
      <c r="A408" s="43" t="s">
        <v>929</v>
      </c>
      <c r="B408" s="240" t="s">
        <v>1055</v>
      </c>
      <c r="F408" s="256"/>
      <c r="G408" s="43">
        <v>1</v>
      </c>
      <c r="H408" s="227">
        <v>25</v>
      </c>
      <c r="I408" s="207"/>
      <c r="J408" s="222">
        <f>G408*H408*42*0.94</f>
        <v>987</v>
      </c>
    </row>
    <row r="409" spans="1:10" s="208" customFormat="1" ht="15">
      <c r="A409" s="217" t="s">
        <v>807</v>
      </c>
      <c r="B409" s="218" t="s">
        <v>1104</v>
      </c>
      <c r="C409" s="257" t="s">
        <v>1105</v>
      </c>
      <c r="D409" s="208" t="s">
        <v>1106</v>
      </c>
      <c r="E409" s="217" t="s">
        <v>12</v>
      </c>
      <c r="F409" s="257" t="s">
        <v>1107</v>
      </c>
      <c r="G409" s="217">
        <v>1</v>
      </c>
      <c r="H409" s="233">
        <v>11</v>
      </c>
      <c r="I409" s="215">
        <f>G409*H409*41*0.9</f>
        <v>405.90000000000003</v>
      </c>
      <c r="J409" s="230"/>
    </row>
    <row r="410" spans="1:10" s="208" customFormat="1" ht="15.75">
      <c r="A410" s="43" t="s">
        <v>1108</v>
      </c>
      <c r="B410" s="214" t="s">
        <v>1109</v>
      </c>
      <c r="C410" s="257"/>
      <c r="D410" s="258" t="s">
        <v>1110</v>
      </c>
      <c r="E410" s="206" t="s">
        <v>617</v>
      </c>
      <c r="F410" s="232" t="s">
        <v>731</v>
      </c>
      <c r="G410" s="217">
        <v>1</v>
      </c>
      <c r="H410" s="233">
        <v>11</v>
      </c>
      <c r="I410" s="224">
        <f>G410*H410*42*0.9</f>
        <v>415.8</v>
      </c>
      <c r="J410" s="224">
        <f>G410*H410*42*0.94</f>
        <v>434.28</v>
      </c>
    </row>
  </sheetData>
  <sheetProtection formatCells="0" formatColumns="0" formatRows="0" insertColumns="0" insertRows="0" deleteColumns="0" deleteRows="0" sort="0"/>
  <autoFilter ref="A1:T349"/>
  <mergeCells count="2">
    <mergeCell ref="B389:C389"/>
    <mergeCell ref="B390:C390"/>
  </mergeCells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L177" r:id="rId30" display="https://www.victoriassecret.com/clearance/clothing/knit-maxi-dress-a-kiss-of-cashmere?ProductID=153593&amp;CatalogueType=OLS"/>
    <hyperlink ref="L178" r:id="rId31" display="https://www.victoriassecret.com/clearance/clothing/foldover-multi-way-maxi-dress?ProductID=175676&amp;CatalogueType=OLS"/>
    <hyperlink ref="L176" r:id="rId32" display="https://www.victoriassecret.com/sale/clothing/the-henley-essential-tees?ProductID=197111&amp;CatalogueType=OLS"/>
    <hyperlink ref="L134" r:id="rId33" display="https://www.victoriassecret.com/sale/clothing/keyhole-bra-top?ProductID=168551&amp;CatalogueType=OLS"/>
    <hyperlink ref="B53" r:id="rId34" display="https://www.victoriassecret.com/clearance/swim/cheeky-hipkini-bottom-beach-sexy?ProductID=205978&amp;CatalogueType=OLS"/>
    <hyperlink ref="B45" r:id="rId35" display="https://www.victoriassecret.com/panties/cheekies-and-cheekinis/rose-lace-cheekster-panty-pink?ProductID=152113&amp;CatalogueType=OLS"/>
    <hyperlink ref="B46" r:id="rId36" display="https://www.victoriassecret.com/panties/cheekies-and-cheekinis/lace-trim-mini-cheekster-panty-pink?ProductID=163933&amp;CatalogueType=OLS"/>
    <hyperlink ref="B47" r:id="rId37" display="https://www.victoriassecret.com/panties/cheekies-and-cheekinis/lace-trim-mini-cheekster-panty-pink?ProductID=163933&amp;CatalogueType=OLS"/>
    <hyperlink ref="B48" r:id="rId38" display="https://www.victoriassecret.com/panties/5-for-26-styles/no-show-thong-panty-pink?ProductID=196392&amp;CatalogueType=OLS"/>
    <hyperlink ref="B37" r:id="rId39" display="https://www.victoriassecret.com/sale/dresses-sale/double-v-dress?ProductID=196515&amp;CatalogueType=OLS"/>
    <hyperlink ref="B38" r:id="rId40" display="https://www.victoriassecret.com/swimwear/shop-by-size/paisley-push-up-halter-beach-sexy?ProductID=189717&amp;CatalogueType=OLS"/>
    <hyperlink ref="B39" r:id="rId41" display="https://www.victoriassecret.com/swimwear/shop-by-size/paisley-push-up-halter-beach-sexy?ProductID=189717&amp;CatalogueType=OLS"/>
    <hyperlink ref="B57" r:id="rId42" display="https://www.victoriassecret.com/clothing/all-tops-c/long-sleeve-v-neck-tee-vintage-tees?ProductID=168154&amp;CatalogueType=OLS"/>
    <hyperlink ref="B42" r:id="rId43" display="https://www.victoriassecret.com/clothing/pants-denim/vs-mid-rise-barely-flare-jean?ProductID=201527&amp;CatalogueType=OLS"/>
    <hyperlink ref="B43" r:id="rId44" display="https://www.victoriassecret.com/sale/clothing/ruched-minidress?ProductID=199487&amp;CatalogueType=OLS&amp;swatchImage=3SW"/>
    <hyperlink ref="B59" r:id="rId45" display="https://www.victoriassecret.com/sale/panties-special/no-show-cheekster-panty-pink?ProductID=196383&amp;CatalogueType=OLS"/>
    <hyperlink ref="B60" r:id="rId46" display="https://www.victoriassecret.com/sale/panties-special/lace-trim-thong-panty-pink?ProductID=169413&amp;CatalogueType=OLS"/>
    <hyperlink ref="B61" r:id="rId47" display="https://www.victoriassecret.com/sale/panties-special/no-show-thong-panty-pink?ProductID=196392&amp;CatalogueType=OLS"/>
    <hyperlink ref="B62" r:id="rId48" display="https://www.victoriassecret.com/sale/panties-special/rose-lace-cheekster-panty-pink?ProductID=195917&amp;CatalogueType=OLS"/>
    <hyperlink ref="B63" r:id="rId49" display="https://www.victoriassecret.com/sale/panties-special/no-show-cheekster-panty-pink?ProductID=196383&amp;CatalogueType=OLS"/>
    <hyperlink ref="B64" r:id="rId50" display="https://www.victoriassecret.com/sale/panties-special/leopard-lace-thong-panty-pink?ProductID=203347&amp;CatalogueType=OLS"/>
    <hyperlink ref="B65" r:id="rId51" display="https://www.victoriassecret.com/sale/panties-special/leopard-lace-thong-panty-pink?ProductID=203347&amp;CatalogueType=OLS"/>
    <hyperlink ref="B66" r:id="rId52" display="https://www.victoriassecret.com/sale/panties-special/no-show-cheekster-panty-pink?ProductID=196383&amp;CatalogueType=OLS"/>
    <hyperlink ref="B67" r:id="rId53" display="https://www.victoriassecret.com/sale/panties-special/rose-lace-cheekster-panty-pink?ProductID=152113&amp;CatalogueType=OLS"/>
    <hyperlink ref="B56" r:id="rId54" display="https://www.victoriassecret.com/clearance/clothing/ponte-racer-legging?ProductID=166396&amp;CatalogueType=OLS"/>
    <hyperlink ref="B40" r:id="rId55" display="https://www.victoriassecret.com/swimwear/shop-by-size/ruffle-push-up-triangle-top-beach-sexy?ProductID=189743&amp;CatalogueType=OLS"/>
    <hyperlink ref="B41" r:id="rId56" display="https://www.victoriassecret.com/swimwear/shop-by-size/ruffle-push-up-triangle-top-beach-sexy?ProductID=189743&amp;CatalogueType=OLS"/>
    <hyperlink ref="B51" r:id="rId57" display="https://www.victoriassecret.com/clearance/clothing/oversized-swing-top?ProductID=151570&amp;CatalogueType=OLS"/>
    <hyperlink ref="B49" r:id="rId58" display="https://www.victoriassecret.com/pink/sale-and-specials-clearance/fresh-freesia-body-lotion-pink?ProductID=195076&amp;CatalogueType=OLS"/>
    <hyperlink ref="B50" r:id="rId59" display="https://www.victoriassecret.com/pink/sale-and-specials-clearance/ruched-cheeky-bikini-pink?ProductID=108877&amp;CatalogueType=OLS"/>
    <hyperlink ref="B44" r:id="rId60" display="https://www.victoriassecret.com/clearance/pink/ruched-side-bikini-bottom-pink?ProductID=203172&amp;CatalogueType=OLS"/>
    <hyperlink ref="B52" r:id="rId61" display="https://www.victoriassecret.com/clearance/clothing/long-sleeve-v-neck-tee?ProductID=194439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0" r:id="rId65" display="https://www.victoriassecret.com/sale/panties/rose-lace-cheekster-panty-pink?ProductID=152113&amp;CatalogueType=OLS"/>
    <hyperlink ref="B88" r:id="rId66" display="https://www.victoriassecret.com/beauty/all-body-care/love-spell-smoothing-body-scrub-vs-fantasies?ProductID=166546&amp;CatalogueType=OLS"/>
    <hyperlink ref="B89" r:id="rId67" display="https://www.victoriassecret.com/beauty/all-body-care/aqua-kiss-smoothing-body-scrub-vs-fantasies?ProductID=154952&amp;CatalogueType=OLS"/>
    <hyperlink ref="B71" r:id="rId68" display="https://www.victoriassecret.com/panties/3-for-33-styles/chantilly-lace-cheekini-panty-very-sexy?ProductID=190138&amp;CatalogueType=OLS"/>
    <hyperlink ref="B74" r:id="rId69" display="https://www.victoriassecret.com/panties/5-for-26-styles/lace-waist-cheeky-panty-cotton-lingerie?ProductID=157660&amp;CatalogueType=OLS"/>
    <hyperlink ref="B80" r:id="rId70" display="https://www.victoriassecret.com/sale/bras-special/lace-waist-hiphugger-panty-cotton-lingerie?ProductID=180504&amp;CatalogueType=OLS"/>
    <hyperlink ref="B79" r:id="rId71" display="https://www.victoriassecret.com/sale/bras-special/lace-waist-hiphugger-panty-cotton-lingerie?ProductID=180504&amp;CatalogueType=OLS"/>
    <hyperlink ref="B82" r:id="rId72" display="https://www.victoriassecret.com/sale/bras-special/lace-waist-hiphugger-panty-cotton-lingerie?ProductID=180504&amp;CatalogueType=OLS"/>
    <hyperlink ref="B83" r:id="rId73" display="https://www.victoriassecret.com/sale/bras-special/lace-waist-hiphugger-panty-cotton-lingerie?ProductID=180504&amp;CatalogueType=OLS"/>
    <hyperlink ref="B81" r:id="rId74" display="https://www.victoriassecret.com/sale/bras-special/lace-waist-hiphugger-panty-cotton-lingerie?ProductID=180504&amp;CatalogueType=OLS"/>
    <hyperlink ref="B73" r:id="rId75" display="https://www.victoriassecret.com/sale/dresses-sale/ruched-minidress?ProductID=199487&amp;CatalogueType=OLS"/>
    <hyperlink ref="B70" r:id="rId76" display="https://www.victoriassecret.com/panties/3-for-33-styles/lace-trim-cheeky-panty-sexy-little-things?ProductID=197136&amp;CatalogueType=OLS"/>
    <hyperlink ref="B96" r:id="rId77" display="https://www.victoriassecret.com/sale/bras-special/strappy-back-demi-bra-cotton-lingerie?ProductID=207483&amp;CatalogueType=OLS"/>
    <hyperlink ref="B97" r:id="rId78" display="https://www.victoriassecret.com/sale/bras-special/front-close-demi-bra-sexy-tee?ProductID=180186&amp;CatalogueType=OLS"/>
    <hyperlink ref="B91" r:id="rId79" display="https://www.victoriassecret.com/sale/panties-special/lace-waist-cheeky-panty-cotton-lingerie?ProductID=157660&amp;CatalogueType=OLS"/>
    <hyperlink ref="B92" r:id="rId80" display="https://www.victoriassecret.com/sale/bras-special/front-close-push-up-bra-sexy-tee?ProductID=180183&amp;CatalogueType=OLS"/>
    <hyperlink ref="B93" r:id="rId81" display="https://www.victoriassecret.com/sale/bras/strappy-back-push-up-bra-cotton-lingerie?ProductID=207467&amp;CatalogueType=OLS"/>
    <hyperlink ref="B94" r:id="rId82" display="https://www.victoriassecret.com/sale/bras-special/push-up-bra-cotton-lingerie?ProductID=203106&amp;CatalogueType=OLS"/>
    <hyperlink ref="B95" r:id="rId83" display="https://www.victoriassecret.com/bras/top-rated/push-up-bra-sexy-tee?ProductID=207437&amp;CatalogueType=OLS"/>
    <hyperlink ref="B77" r:id="rId84" display="https://www.victoriassecret.com/panties/cheekies-and-cheekinis/victoriarsquos-secret-darling-mesh-thong-panty-angels-by-victorias-secret?ProductID=199836&amp;CatalogueType=OLS"/>
    <hyperlink ref="B78" r:id="rId85" display="https://www.victoriassecret.com//panties/shop-all-panties/no-show-sexy-cheeky-panty?ProductID=198782&amp;CatalogueType=OLS"/>
    <hyperlink ref="B86" r:id="rId86" display="https://www.victoriassecret.com/panties/shop-all-panties/no-show-sexy-hiphugger-panty?ProductID=198778&amp;CatalogueType=OLS"/>
    <hyperlink ref="B87" r:id="rId87" display="https://www.victoriassecret.com/panties/3-for-33-styles/dream-angels-lace-trim-cheekini-panty-angels-by-victorias-secret?ProductID=200689&amp;CatalogueType=OLS"/>
    <hyperlink ref="B85" r:id="rId88" display="https://www.victoriassecret.com/bras/shop-by-size/perfect-lace-push-up-bra-pink?ProductID=193603&amp;CatalogueType=OLS"/>
    <hyperlink ref="B84" r:id="rId89" display="https://www.victoriassecret.com/clothing/jackets-and-coats/quilted-faux-fur-trim-puffer?ProductID=149749&amp;CatalogueType=OLS"/>
    <hyperlink ref="B69" r:id="rId90" display="https://www.victoriassecret.com/beauty/all-makeup/kissaholic-aphrodisiac-lip-stain-booty-parlor?ProductID=101092&amp;CatalogueType=OLS"/>
    <hyperlink ref="B72" r:id="rId91" display="https://www.victoriassecret.com/beauty/vs-fantasies-bodycare-specials/mango-temptation-hydrating-body-lotion-vs-fantasies?ProductID=154865&amp;CatalogueType=OLS"/>
    <hyperlink ref="B76" r:id="rId92" display="https://www.victoriassecret.com/clothing/dresses-c/knit-turtleneck-dress?ProductID=65055&amp;CatalogueType=OLS"/>
    <hyperlink ref="B75" r:id="rId93" display="https://www.victoriassecret.com/beauty/vs-fantasies-bodycare-specials/secret-charm-daily-body-wash-vs-fantasies?ProductID=154929&amp;CatalogueType=OLS"/>
    <hyperlink ref="B104" r:id="rId94" display="https://www.victoriassecret.com/sale/panties/ruched-back-hiphugger-panty-cotton-lingerie?ProductID=202077&amp;CatalogueType=OLS"/>
    <hyperlink ref="B120" r:id="rId95" display="https://www.victoriassecret.com/sale/panties-special/lace-waist-cheeky-panty-cotton-lingerie?ProductID=157660&amp;CatalogueType=OLS"/>
    <hyperlink ref="B118" r:id="rId96" display="https://www.victoriassecret.com/sale/panties-special/low-rise-bikini-panty-cotton-lingerie?ProductID=181439&amp;CatalogueType=OLS"/>
    <hyperlink ref="B119" r:id="rId97" display="https://www.victoriassecret.com/sale/panties-special/lace-waist-cheeky-panty-cotton-lingerie?ProductID=202914&amp;CatalogueType=OLS"/>
    <hyperlink ref="B111" r:id="rId98" display="https://www.victoriassecret.com/sale/panties-special/lace-waist-cheeky-panty-cotton-lingerie?ProductID=157660&amp;CatalogueType=OLS"/>
    <hyperlink ref="B110" r:id="rId99" display="https://www.victoriassecret.com/sale/panties-special/lace-waist-cheeky-panty-cotton-lingerie?ProductID=202914&amp;CatalogueType=OLS"/>
    <hyperlink ref="B116" r:id="rId100" display="https://www.victoriassecret.com/sale/panties-special/low-rise-bikini-panty-cotton-lingerie?ProductID=181439&amp;CatalogueType=OLS"/>
    <hyperlink ref="B113" r:id="rId101" display="https://www.victoriassecret.com/sale/panties-special/rose-lace-cheekster-panty-pink?ProductID=195917&amp;CatalogueType=OLS"/>
    <hyperlink ref="B121" r:id="rId102" display="https://www.victoriassecret.com/sale/panties-special/hiphugger-panty-cotton-lingerie?ProductID=202751&amp;CatalogueType=OLS"/>
    <hyperlink ref="B115" r:id="rId103" display="https://www.victoriassecret.com/sale/panties-special/low-rise-bikini-panty-cotton-lingerie?ProductID=181439&amp;CatalogueType=OLS"/>
    <hyperlink ref="B114" r:id="rId104" display="https://www.victoriassecret.com/sale/panties-special/rose-lace-cheekster-panty-pink?ProductID=195917&amp;CatalogueType=OLS"/>
    <hyperlink ref="B117" r:id="rId105" display="https://www.victoriassecret.com/pink/panties-specials-mobile/leopard-lace-thong-panty-pink?ProductID=203347&amp;CatalogueType=OLS"/>
    <hyperlink ref="B112" r:id="rId106" display="https://www.victoriassecret.com//panties/cotton-panties/lace-waist-cheeky-panty-cotton-lingerie?ProductID=157660&amp;CatalogueType=OLS"/>
    <hyperlink ref="B101" r:id="rId107" display="https://www.victoriassecret.com/bras/lingerie-extras/low-back-straps-style-secrets?ProductID=178229&amp;CatalogueType=OLS"/>
    <hyperlink ref="B100" r:id="rId108" display="https://www.victoriassecret.com/clothing/dresses-c/ribbed-sweaterdress-a-kiss-of-cashmere?ProductID=140852&amp;CatalogueType=OLS"/>
    <hyperlink ref="B122" r:id="rId109" display="https://www.victoriassecret.com/sale/swim/bandeau-beach-sexy?ProductID=184107&amp;CatalogueType=OLS"/>
    <hyperlink ref="B123" r:id="rId110" display="https://www.victoriassecret.com/sale/swim/strappy-bottom-beach-sexy?ProductID=184108&amp;CatalogueType=OLS"/>
    <hyperlink ref="B124" r:id="rId111" display="https://www.victoriassecret.com/panties/shop-all-panties/fearless-cheekini-panty-very-sexy?ProductID=206268&amp;CatalogueType=OLS&amp;swatchImage=2FD"/>
    <hyperlink ref="B125" r:id="rId112" display="https://www.victoriassecret.com/bras/shop-all-bras/fearless-demi-push-up-bra-very-sexy?ProductID=207203&amp;CatalogueType=OLS"/>
    <hyperlink ref="B126" r:id="rId113" display="https://www.victoriassecret.com/clearance/clothing/embellished-bra-top?ProductID=203228&amp;CatalogueType=OLS"/>
    <hyperlink ref="B103" r:id="rId114" display="https://www.victoriassecret.com/shoes/uggs/classic-tall-boot-ugg-australia?ProductID=168529&amp;CatalogueType=OLS"/>
    <hyperlink ref="B99" r:id="rId115" display="https://www.victoriassecret.com/swimwear/cover-ups/wrap-cover-up?ProductID=168607&amp;CatalogueType=OLS"/>
    <hyperlink ref="B105" r:id="rId116" display="https://www.victoriassecret.com/clothing/kiss-of-cashmere/modern-sweatpant-a-kiss-of-cashmere?ProductID=65042&amp;CatalogueType=OLS"/>
    <hyperlink ref="B102" r:id="rId117" display="https://www.victoriassecret.com/catalogue/catalogue/hipster-bottom-forever-sexy?ProductID=178203&amp;CatalogueType=OLS&amp;cqo=true&amp;cqoCat=JP"/>
    <hyperlink ref="B127" r:id="rId118" display="https://www.victoriassecret.com/swimwear/bikinis/the-itsy-bottom-beach-sexy?ProductID=205331&amp;CatalogueType=OLS"/>
    <hyperlink ref="B128" r:id="rId119" display="https://www.victoriassecret.com/swimwear/bikinis/the-itsy-bottom-beach-sexy?ProductID=205331&amp;CatalogueType=OLS"/>
    <hyperlink ref="B129" r:id="rId120" display="https://www.victoriassecret.com/clearance/swim/crisscross-strap-bandeau-very-sexy?ProductID=193876&amp;CatalogueType=OLS"/>
    <hyperlink ref="B161" r:id="rId121" display="https://www.victoriassecret.com/sale/panties-special/lace-waist-hiphugger-panty-cotton-lingerie?ProductID=202746&amp;CatalogueType=OLS"/>
    <hyperlink ref="B160" r:id="rId122" display="https://www.victoriassecret.com/panties/fabulous-by-victorias-secret-hidden/lace-waist-hiphugger-panty-cotton-lingerie?ProductID=202746&amp;CatalogueType=OLS"/>
    <hyperlink ref="B140" r:id="rId123" display="https://www.victoriassecret.com/sale/bras/push-up-bra-cotton-lingerie?ProductID=203106&amp;CatalogueType=OLS"/>
    <hyperlink ref="B144" r:id="rId124" display="https://www.victoriassecret.com/panties/3-for-33-styles/hiphugger-panty-body-by-victoria?ProductID=208601&amp;CatalogueType=OLS"/>
    <hyperlink ref="B141" r:id="rId125" display="https://www.victoriassecret.com/sale/bras-special/multi-way-bra-cotton-lingerie?ProductID=203117&amp;CatalogueType=OLS"/>
    <hyperlink ref="B162" r:id="rId126" display="https://www.victoriassecret.com/beauty/all-makeup/sparkle-gloss-lip-shine-beauty-rush?ProductID=165133&amp;CatalogueType=OLS"/>
    <hyperlink ref="B137" r:id="rId127" display="https://www.victoriassecret.com/pink/sale-and-specials-clearance/lace-back-bikini-panty-pink?ProductID=185404&amp;CatalogueType=OLS"/>
    <hyperlink ref="B163" r:id="rId128" display="https://www.victoriassecret.com/beauty/all-makeup/shiny-kiss-flavored-gloss-beauty-rush?ProductID=195787&amp;CatalogueType=OLS"/>
    <hyperlink ref="B133" r:id="rId129" display="https://www.victoriassecret.com/panties/3-for-33-styles/cheekini-panty-body-by-victoria?ProductID=198794&amp;CatalogueType=OLS"/>
    <hyperlink ref="B147" r:id="rId130" display="https://www.victoriassecret.com/bras/push-up/push-up-bra-body-by-victoria?ProductID=208551&amp;CatalogueType=OLS"/>
    <hyperlink ref="B146" r:id="rId131" display="https://www.victoriassecret.com/clothing/all-tops/long-sleeve-crewneck-essential-tees?ProductID=197113&amp;CatalogueType=OLS"/>
    <hyperlink ref="B136" r:id="rId132" display="https://www.victoriassecret.com/bras/2-for-42-victorias-secret-pink/allover-lace-thong-panty-pink?ProductID=203181&amp;CatalogueType=OLS"/>
    <hyperlink ref="B145" r:id="rId133" display="https://www.victoriassecret.com/bras/push-up/thong-panty-body-by-victoria?ProductID=202497&amp;CatalogueType=OLS"/>
    <hyperlink ref="B149" r:id="rId134" display="https://www.victoriassecret.com/beauty/all-makeup/color-shine-gloss-beauty-rush?ProductID=199353&amp;CatalogueType=OLS"/>
    <hyperlink ref="B150" r:id="rId135" display="https://www.victoriassecret.com/beauty/all-makeup/color-shine-gloss-beauty-rush?ProductID=199353&amp;CatalogueType=OLS"/>
    <hyperlink ref="B151" r:id="rId136" display="https://www.victoriassecret.com/panties/5-for-26-styles/hiphugger-panty-cotton-lingerie?ProductID=209911&amp;CatalogueType=OLS"/>
    <hyperlink ref="B152" r:id="rId137" display="https://www.victoriassecret.com/panties/5-for-26-styles/bikini-panty-cotton-lingerie?ProductID=212020&amp;CatalogueType=OLS"/>
    <hyperlink ref="B157" r:id="rId138" display="https://www.victoriassecret.com/clothing/dresses-c/zip-front-shirtdress-a-kiss-of-cashmere?ProductID=199468&amp;CatalogueType=OLS"/>
    <hyperlink ref="B142" r:id="rId139" display="https://www.victoriassecret.com/panties/5-for-26-styles/low-rise-bikini-panty-cotton-lingerie?ProductID=210316&amp;CatalogueType=OLS"/>
    <hyperlink ref="B143" r:id="rId140" display="https://www.victoriassecret.com/clearance/clothing/the-christie-flare-pant-in-seasonless-stretch?ProductID=167066&amp;CatalogueType=OLS"/>
    <hyperlink ref="B148" r:id="rId141" display="https://www.victoriassecret.com/clothing/sweaters/lace-trim-pullover?ProductID=199430&amp;CatalogueType=OLS"/>
    <hyperlink ref="B134" r:id="rId142" display="https://www.victoriassecret.com/sale/clothing/keyhole-bra-top?ProductID=168551&amp;CatalogueType=OLS"/>
    <hyperlink ref="B135" r:id="rId143" display="https://www.victoriassecret.com/sale/clothing/lace-trim-plunge-dress-?ProductID=193036&amp;CatalogueType=OLS"/>
    <hyperlink ref="B138" r:id="rId144" display="https://www.victoriassecret.com/clearance/clothing/knife-pleat-maxi-dress-?ProductID=193821&amp;CatalogueType=OLS"/>
    <hyperlink ref="B193" r:id="rId145" display="https://www.victoriassecret.com/sale/clothing/ruched-minidress?ProductID=199487&amp;CatalogueType=OLS"/>
    <hyperlink ref="B186" r:id="rId146" display="https://www.victoriassecret.com/pink/bras-push-up/perfect-lace-push-up-bra-pink?ProductID=208669&amp;CatalogueType=OLS"/>
    <hyperlink ref="B175" r:id="rId147" display="https://www.victoriassecret.com/clearance/panties/cheekster-panty-pink?ProductID=185420&amp;CatalogueType=OLS"/>
    <hyperlink ref="B170" r:id="rId148" display="https://www.victoriassecret.com/clearance/clothing/knit-maxi-dress-a-kiss-of-cashmere?ProductID=153593&amp;CatalogueType=OLS"/>
    <hyperlink ref="B171" r:id="rId149" display="https://www.victoriassecret.com/clearance/clothing/foldover-multi-way-maxi-dress?ProductID=175676&amp;CatalogueType=OLS"/>
    <hyperlink ref="B169" r:id="rId150" display="https://www.victoriassecret.com/sale/clothing/the-henley-essential-tees?ProductID=197111&amp;CatalogueType=OLS"/>
    <hyperlink ref="B207" r:id="rId151" display="https://www.victoriassecret.com/sale/clothing/the-supermodel-sweatshirt-dress?ProductID=199729&amp;CatalogueType=OLS"/>
    <hyperlink ref="B187" r:id="rId152" display="https://www.victoriassecret.com/pink/panties/rose-lace-cheekster-panty-pink?ProductID=195916&amp;CatalogueType=OLS"/>
    <hyperlink ref="B188" r:id="rId153" display="https://www.victoriassecret.com/pink/panties/rose-lace-cheekster-panty-pink?ProductID=195916&amp;CatalogueType=OLS"/>
    <hyperlink ref="B189" r:id="rId154" display="https://www.victoriassecret.com/pink/panties/rose-lace-cheekster-panty-pink?ProductID=195916&amp;CatalogueType=OLS"/>
    <hyperlink ref="B190" r:id="rId155" display="https://www.victoriassecret.com/pink/panties/rose-lace-cheekster-panty-pink?ProductID=195916&amp;CatalogueType=OLS"/>
    <hyperlink ref="B191" r:id="rId156" display="https://www.victoriassecret.com/pink/panties/rose-lace-cheekster-panty-pink?ProductID=195916&amp;CatalogueType=OLS"/>
    <hyperlink ref="B168" r:id="rId157" display="https://www.victoriassecret.com/clearance/swim/triangle-top-beach-sexy?ProductID=169015&amp;CatalogueType=OLS"/>
    <hyperlink ref="B167" r:id="rId158" display="https://www.victoriassecret.com/clearance/swim/embellished-bottom-forever-sexy?ProductID=169602&amp;CatalogueType=OLS"/>
    <hyperlink ref="B166" r:id="rId159" display="https://www.victoriassecret.com/clearance/swim/convertible-halter-forever-sexy?ProductID=181774&amp;CatalogueType=OLS"/>
    <hyperlink ref="B202" r:id="rId160" display="https://www.victoriassecret.com/clothing/all-tops-c/the-supermodel-sweatshirt?ProductID=202096&amp;CatalogueType=OLS"/>
    <hyperlink ref="B201" r:id="rId161" display="https://www.victoriassecret.com/clothing/tops-and-tees-sale/boho-keyhole-blouse?ProductID=179862&amp;CatalogueType=OLS"/>
    <hyperlink ref="B203" r:id="rId162" display="https://www.victoriassecret.com/catalogue/perfect-coverage-bra-body-by-victoria?ProductID=191106&amp;CatalogueType=OLS&amp;cqo=true&amp;cqoCat=FZ"/>
    <hyperlink ref="B204" r:id="rId163" display="https://www.victoriassecret.com/catalogue/demi-bra-body-by-victoria?ProductID=191096&amp;CatalogueType=OLS&amp;cqo=true&amp;cqoCat=FZ"/>
    <hyperlink ref="B205" r:id="rId164" display="https://www.victoriassecret.com/catalogue/the-pillowtalk-tank-pajama?ProductID=191018&amp;CatalogueType=OLS&amp;cqo=true&amp;cqoCat=FZ"/>
    <hyperlink ref="B206" r:id="rId165" display="https://www.victoriassecret.com/catalogue/cap-sleeve-henley-tee-essential-tees?ProductID=185950&amp;CatalogueType=OLS&amp;cqo=true&amp;cqoCat=FW"/>
    <hyperlink ref="B183" r:id="rId166" display="https://www.victoriassecret.com/clearance/swim/flower-accent-triangle-top-beach-sexy?ProductID=160076&amp;CatalogueType=OLS"/>
    <hyperlink ref="B184" r:id="rId167" display="https://www.victoriassecret.com/clearance/swim/flower-accent-triangle-top-beach-sexy?ProductID=160076&amp;CatalogueType=OLS"/>
    <hyperlink ref="B208" r:id="rId168" display="https://www.victoriassecret.com/clearance/swim/mesh-inset-bandeau-very-sexy?ProductID=178260&amp;CatalogueType=OLS"/>
    <hyperlink ref="B209" r:id="rId169" display="https://www.victoriassecret.com/clearance/swim/mesh-low-rise-bottom-very-sexy?ProductID=192803&amp;CatalogueType=OLS"/>
    <hyperlink ref="B174" r:id="rId170" display="https://www.victoriassecret.com/clearance/swim/cheeky-bottom-beach-sexy?ProductID=183624&amp;CatalogueType=OLS"/>
    <hyperlink ref="B173" r:id="rId171" display="https://www.victoriassecret.com/clearance/swim/the-getaway-string-bottom-beach-sexy?ProductID=207557&amp;CatalogueType=OLS"/>
    <hyperlink ref="B172" r:id="rId172" display="https://www.victoriassecret.com/clearance/clothing/ruffle-hem-bra-top?ProductID=199156&amp;CatalogueType=OLS"/>
    <hyperlink ref="B199" r:id="rId173" display="https://www.victoriassecret.com/swimwear/bikinis/fringe-triangle-top-very-sexy?ProductID=210022&amp;CatalogueType=OLS"/>
    <hyperlink ref="B192" r:id="rId174" display="https://www.victoriassecret.com/clothing/sweaters/popcorn-stitch-crewneck-pullover-sweater?ProductID=211495&amp;CatalogueType=OLS"/>
    <hyperlink ref="B176" r:id="rId175" display="https://www.victoriassecret.com/clearance/swim/ruched-bandeau-top-pink?ProductID=188458&amp;CatalogueType=OLS"/>
    <hyperlink ref="B177" r:id="rId176" display="https://www.victoriassecret.com/clearance/swim/ruched-cheeky-bikini-bottom-pink?ProductID=188470&amp;CatalogueType=OLS"/>
    <hyperlink ref="B194" r:id="rId177" display="https://www.victoriassecret.com/catalogue/the-supermodel-sweatshirt?ProductID=185860&amp;CatalogueType=OLS&amp;cqo=true&amp;cqoCat=FW"/>
    <hyperlink ref="B165" r:id="rId178" display="https://www.victoriassecret.com/clothing/all-sale-and-specials/vs-siren-high-rise-skinny-jean?ProductID=210332&amp;CatalogueType=OLS"/>
    <hyperlink ref="B197" r:id="rId179" display="https://www.victoriassecret.com/clearance/clothing/embroidered-bell-sleeve-dress?ProductID=181050&amp;CatalogueType=OLS"/>
    <hyperlink ref="B195" r:id="rId180" display="https://www.victoriassecret.com/clearance/clothing/the-multi-way-dress-a-kiss-of-cashmere?ProductID=143819&amp;CatalogueType=OLS,"/>
    <hyperlink ref="B196" r:id="rId181" display="https://www.victoriassecret.com/clearance/clothing/cotton-crochet-trim-tank?ProductID=112863&amp;CatalogueType=OLS,"/>
    <hyperlink ref="B198" r:id="rId182" display="https://www.victoriassecret.com/clearance/clothing/track-short?ProductID=179947&amp;CatalogueType=OLS,"/>
    <hyperlink ref="B185" r:id="rId183" display="https://www.victoriassecret.com/clearance/clothing/knit-turtleneck-dress?ProductID=65055&amp;CatalogueType=OLS"/>
    <hyperlink ref="B213" r:id="rId184" display="https://www.victoriassecret.com/clearance/clothing/mixed-media-tee-dress?ProductID=184895&amp;CatalogueType=OLS"/>
    <hyperlink ref="L213" r:id="rId185" display="https://www.victoriassecret.com/clearance/clothing/mixed-media-tee-dress?ProductID=184895&amp;CatalogueType=OLS"/>
    <hyperlink ref="B220" r:id="rId186" display="https://www.victoriassecret.com/sale/panties-special/seamless-bikini-panty-pink?ProductID=207758&amp;CatalogueType=OLS"/>
    <hyperlink ref="B212" r:id="rId187" display="https://www.victoriassecret.com/clearance/clothing/ponte-racer-legging?ProductID=166396&amp;CatalogueType=OLS"/>
    <hyperlink ref="B214" r:id="rId188" display="https://www.victoriassecret.com/clearance/clothing/drapey-tank?ProductID=151096&amp;CatalogueType=OLS"/>
    <hyperlink ref="B218" r:id="rId189" display="https://www.victoriassecret.com/clothing/dresses-c/ruched-minidress?ProductID=199487&amp;CatalogueType=OLS"/>
    <hyperlink ref="B219" r:id="rId190" display="https://www.victoriassecret.com/clearance/clothing/ponte-racer-legging?ProductID=166396&amp;CatalogueType=OLS"/>
    <hyperlink ref="B223" r:id="rId191" display="https://www.victoriassecret.com/clothing/dresses-sale/henley-minidress-easy-mixers?ProductID=199406&amp;CatalogueType=OLS "/>
    <hyperlink ref="B215" r:id="rId192" display="https://www.victoriassecret.com/pink/bras-top-rated/perfect-lace-push-up-bra-pink?ProductID=193603&amp;CatalogueType=OLS"/>
    <hyperlink ref="B221" r:id="rId193" display="https://www.victoriassecret.com/pink/panties/leopard-lace-cheekster-panty-pink?ProductID=203019&amp;CatalogueType=OLS"/>
    <hyperlink ref="B216" r:id="rId194" display="https://www.victoriassecret.com/panties/5-for-26-styles/low-rise-bikini-panty-cotton-lingerie?ProductID=210316&amp;CatalogueType=OLS"/>
    <hyperlink ref="B217" r:id="rId195" display="https://www.victoriassecret.com/panties/5-for-26-styles/low-rise-bikini-panty-cotton-lingerie?ProductID=210316&amp;CatalogueType=OLS"/>
    <hyperlink ref="B222" r:id="rId196" display="https://www.victoriassecret.com/clearance/swim/looped-hipkini-bottom-beach-sexy?ProductID=180208&amp;CatalogueType=OLS"/>
    <hyperlink ref="B210" r:id="rId197" display="https://www.victoriassecret.com/sale/clothing/the-vs-denim-shirt?ProductID=179860&amp;CatalogueType=OLS."/>
    <hyperlink ref="B211" r:id="rId198" display="https://www.victoriassecret.com/clearance/swim/banded-low-rise-bottom-beach-sexy?ProductID=180289&amp;CatalogueType=OLS"/>
    <hyperlink ref="B225" r:id="rId199" display="https://www.victoriassecret.com/clothing/dresses-c/knit-turtleneck-dress?ProductID=65055&amp;CatalogueType=OLS"/>
    <hyperlink ref="B226" r:id="rId200" display="https://www.victoriassecret.com/clothing/dresses-c/knit-turtleneck-dress?ProductID=65055&amp;CatalogueType=OLS"/>
    <hyperlink ref="B224" r:id="rId201" display="https://www.victoriassecret.com/clothing/dresses-c/knit-turtleneck-dress?ProductID=65055&amp;CatalogueType=OLS"/>
    <hyperlink ref="B200" r:id="rId202" display="https://www.victoriassecret.com/swimwear/bikinis/fringe-triangle-top-very-sexy?ProductID=210022&amp;CatalogueType=OLS"/>
    <hyperlink ref="B253" r:id="rId203" display="https://www.victoriassecret.com/beauty/vs-fantasies-bodycare-specials/aqua-kiss-ultra-moisturizing-hand-and-body-cream-vs-fantasies?ProductID=154889&amp;CatalogueType=OLS"/>
    <hyperlink ref="B234" r:id="rId204" display="https://www.victoriassecret.com/clearance/swim/bandeau-beach-sexy?ProductID=185185&amp;CatalogueType=OLS"/>
    <hyperlink ref="B247" r:id="rId205" display="https://www.victoriassecret.com/pink/all-bras/wear-everywhere-push-up-bra-pink?ProductID=211943&amp;CatalogueType=OLS"/>
    <hyperlink ref="B249" r:id="rId206" display="https://www.victoriassecret.com//pink/campus-basics-shop/lace-trim-hipster-panty-pink?ProductID=212616&amp;CatalogueType=OLS"/>
    <hyperlink ref="B248" r:id="rId207" display="https://www.victoriassecret.com/pink/all-bras/wear-everywhere-push-up-bra-pink?ProductID=211943&amp;CatalogueType=OLS"/>
    <hyperlink ref="B250" r:id="rId208" display="https://www.victoriassecret.com/clearance/clothing/two-button-jacket?ProductID=199315&amp;CatalogueType=OLS"/>
    <hyperlink ref="B251" r:id="rId209" display="https://www.victoriassecret.com/clearance/swim/the-getaway-halter-beach-sexy?ProductID=205981&amp;CatalogueType=OLS"/>
    <hyperlink ref="B252" r:id="rId210" display="https://www.victoriassecret.com/clearance/swim/the-getaway-string-bottom-beach-sexy?ProductID=207557&amp;CatalogueType=OLS"/>
    <hyperlink ref="B280" r:id="rId211" display="https://www.victoriassecret.com/beauty/vs-fantasies-bodycare-specials/aqua-kiss-hydrating-body-lotion-vs-fantasies?ProductID=154872&amp;CatalogueType=OLS"/>
    <hyperlink ref="B281" r:id="rId212" display="https://www.victoriassecret.com/beauty/makeup-specials/give-me-sugar-flavored-shine-beauty-rush?ProductID=209322&amp;CatalogueType=OLS"/>
    <hyperlink ref="B282" r:id="rId213" display="https://www.victoriassecret.com/panties/5-for-26-styles/no-show-thong-panty-pink?ProductID=212446&amp;CatalogueType=OLS"/>
    <hyperlink ref="B283" r:id="rId214" display="https://www.victoriassecret.com/panties/5-for-26-styles/lace-waist-cheeky-panty-cotton-lingerie?ProductID=212032&amp;CatalogueType=OLS"/>
    <hyperlink ref="B284" r:id="rId215" display="https://www.victoriassecret.com/panties/5-for-26-styles/curved-hem-hipster-panty-pink?ProductID=212406&amp;CatalogueType=OLS"/>
    <hyperlink ref="B265" r:id="rId216" display="https://www.victoriassecret.com/pink/all-bras/wear-everywhere-push-up-bra-pink?ProductID=211490&amp;CatalogueType=OLS"/>
    <hyperlink ref="B266" r:id="rId217" display="https://www.victoriassecret.com/clearance/swim/convertible-halter-one-piece-forever-sexy?ProductID=180075&amp;CatalogueType=OLS"/>
    <hyperlink ref="B228" r:id="rId218" display="https://www.victoriassecret.com/catalogue/push-up-lounge-bra-pink?ProductID=188464&amp;CatalogueType=OLS&amp;cqo=true&amp;cqoCat=FW"/>
    <hyperlink ref="B273" r:id="rId219" display="https://www.victoriassecret.com/clearance/clothing/vs-siren-mid-rise-skinny-jean?ProductID=150191&amp;CatalogueType=OLS,"/>
    <hyperlink ref="B286" r:id="rId220" display="https://www.victoriassecret.com/beauty/vs-fantasies-bodycare-specials/secret-charm-deep-softening-body-butter-vs-fantasies?ProductID=154934&amp;CatalogueType=OLS"/>
    <hyperlink ref="B287" r:id="rId221" display="https://www.victoriassecret.com/beauty/vs-fantasies-bodycare-specials/aqua-kiss-deep-softening-body-butter-vs-fantasies?ProductID=154946&amp;CatalogueType=OLS"/>
    <hyperlink ref="B274" r:id="rId222" display="https://www.victoriassecret.com/clothing/dresses-sale/strapless-midi-dress-essential-tees?ProductID=199868&amp;CatalogueType=OLS"/>
    <hyperlink ref="B271" r:id="rId223" display="https://www.victoriassecret.com/sleepwear/pajamas/dreamer-flannel-pajama?ProductID=202920&amp;CatalogueType=OLS"/>
    <hyperlink ref="B272" r:id="rId224" display="https://www.victoriassecret.com/clearance/clothing/vs-siren-mid-rise-skinny-jean?ProductID=193049&amp;CatalogueType=OLS"/>
    <hyperlink ref="B254" r:id="rId225" display="https://www.victoriassecret.com/panties/5-for-26-styles/lace-cheekster-panty-pink?ProductID=195899&amp;CatalogueType=OLS"/>
    <hyperlink ref="B255" r:id="rId226" display="https://www.victoriassecret.com/panties/5-for-26-styles/rose-lace-cheekster-panty-pink?ProductID=152113&amp;CatalogueType=OLS"/>
    <hyperlink ref="B256" r:id="rId227" display="https://www.victoriassecret.com/panties/5-for-26-styles/allover-lace-thong-panty-pink?ProductID=197069&amp;CatalogueType=OLS"/>
    <hyperlink ref="B240" r:id="rId228" display="https://www.victoriassecret.com/panties/5-for-26-styles/cheekster-panty-pink?ProductID=212310&amp;CatalogueType=OLS"/>
    <hyperlink ref="B290" r:id="rId229" display="https://www.victoriassecret.com/panties/5-for-26-styles/lace-waist-cheeky-panty-cotton-lingerie?ProductID=212032&amp;CatalogueType=OLS"/>
    <hyperlink ref="B291" r:id="rId230" display="https://www.victoriassecret.com/panties/5-for-26-styles/lace-waist-cheeky-panty-cotton-lingerie?ProductID=212032&amp;CatalogueType=OLS"/>
    <hyperlink ref="B292" r:id="rId231" display="https://www.victoriassecret.com/panties/5-for-26-styles/lace-waist-cheeky-panty-cotton-lingerie?ProductID=212032&amp;CatalogueType=OLS"/>
    <hyperlink ref="B285" r:id="rId232" display="https://www.victoriassecret.com/clothing/dresses-sale/strapless-midi-dress-essential-tees?ProductID=199868&amp;CatalogueType=OLS"/>
    <hyperlink ref="B257" r:id="rId233" display="https://www.victoriassecret.com/panties/5-for-26-styles/low-rise-bikini-panty-cotton-lingerie?ProductID=210316&amp;CatalogueType=OLS"/>
    <hyperlink ref="B288" r:id="rId234" display="https://www.victoriassecret.com/beauty/vs-fantasies-bodycare-specials/amber-romance-deep-softening-body-butter-vs-fantasies?ProductID=154943&amp;CatalogueType=OLS"/>
    <hyperlink ref="B289" r:id="rId235" display="https://www.victoriassecret.com/beauty/vs-fantasies-bodycare-specials/such-a-flirt-deep-softening-body-butter-vs-fantasies?ProductID=154941&amp;CatalogueType=OLS"/>
    <hyperlink ref="B229" r:id="rId236" display="https://www.victoriassecret.com/beauty/makeup-specials/sparkle-gloss-lip-shine-beauty-rush?ProductID=182621&amp;CatalogueType=OLS"/>
    <hyperlink ref="B294" r:id="rId237" display="https://www.victoriassecret.com/beauty/makeup-specials/sparkle-gloss-lip-shine-beauty-rush?ProductID=182621&amp;CatalogueType=OLS"/>
    <hyperlink ref="B295" r:id="rId238" display="https://www.victoriassecret.com/beauty/makeup-specials/give-me-sugar-flavored-shine-beauty-rush?ProductID=209322&amp;CatalogueType=OLS"/>
    <hyperlink ref="B236" r:id="rId239" display="https://www.victoriassecret.com/sale/beauty/flavored-lip-scrub-beauty-rush?ProductID=199349&amp;CatalogueType=OLS"/>
    <hyperlink ref="B268" r:id="rId240" display="https://www.victoriassecret.com/panties/5-for-26-styles/floral-lace-trim-thong-panty-pink?ProductID=195912&amp;CatalogueType=OLS"/>
    <hyperlink ref="B269" r:id="rId241" display="https://www.victoriassecret.com/panties/5-for-26-styles/allover-tropical-floral-lace-thong-pink?ProductID=180302&amp;CatalogueType=OLS"/>
    <hyperlink ref="B270" r:id="rId242" display="https://www.victoriassecret.com/panties/5-for-26-styles/leopard-lace-mini-cheekster-panty-pink?ProductID=212514&amp;CatalogueType=OLS"/>
    <hyperlink ref="B241" r:id="rId243" display="https://www.victoriassecret.com/panties/5-for-26-styles/cheekster-panty-pink?ProductID=212310&amp;CatalogueType=OLS"/>
    <hyperlink ref="B243" r:id="rId244" display="https://www.victoriassecret.com/panties/5-for-26-styles/cheekster-panty-pink?ProductID=212310&amp;CatalogueType=OLS"/>
    <hyperlink ref="B244" r:id="rId245" display="https://www.victoriassecret.com/panties/5-for-26-styles/cheekster-panty-pink?ProductID=212310&amp;CatalogueType=OLS"/>
    <hyperlink ref="B261" r:id="rId246" display="https://www.victoriassecret.com/panties/5-for-26-styles/ruched-back-hiphugger-panty-cotton-lingerie?ProductID=212003&amp;CatalogueType=OLS"/>
    <hyperlink ref="B262" r:id="rId247" display="https://www.victoriassecret.com/panties/5-for-26-styles/hiphugger-panty-cotton-lingerie?ProductID=212007&amp;CatalogueType=OLS"/>
    <hyperlink ref="B263" r:id="rId248" display="https://www.victoriassecret.com/panties/5-for-26-styles/bikini-panty-allover-lace-from-cotton-lingerie?ProductID=212018&amp;CatalogueType=OLS"/>
    <hyperlink ref="B264" r:id="rId249" display="https://www.victoriassecret.com/panties/5-for-26-styles/ruched-back-hiphugger-panty-cotton-lingerie?ProductID=212003&amp;CatalogueType=OLS"/>
    <hyperlink ref="B275" r:id="rId250" display="https://www.victoriassecret.com/clearance/swim/strappy-add-2-cups-push-up-halter-bombshell-swim-tops?ProductID=178470&amp;CatalogueType=OLS."/>
    <hyperlink ref="B276" r:id="rId251" display="https://www.victoriassecret.com/clearance/swim/strappy-string-bottom-very-sexy?ProductID=209146&amp;CatalogueType=OLS."/>
    <hyperlink ref="B267" r:id="rId252" display="https://www.victoriassecret.com/beauty/vs-fantasies-bodycare-specials/mango-temptation-ultra-moisturizing-hand-and-body-cream-vs-fantasies?ProductID=154885&amp;CatalogueType=OLS"/>
    <hyperlink ref="B231" r:id="rId253" display="https://www.victoriassecret.com/beauty/vs-fantasies-bodycare-specials/strawberries-champagne-ultra-moisturizing-hand-and-body-cream-vs-fantasies?ProductID=154895&amp;CatalogueType=OLS"/>
    <hyperlink ref="B300" r:id="rId254" display="https://www.victoriassecret.com/panties/5-for-26-styles/lace-trim-hipster-panty-pink?ProductID=124093&amp;CatalogueType=OLS"/>
    <hyperlink ref="B299" r:id="rId255" display="https://www.victoriassecret.com/panties/5-for-26-styles/lace-waist-hiphugger-panty-cotton-lingerie?ProductID=212031&amp;CatalogueType=OLS"/>
    <hyperlink ref="B301" r:id="rId256" display="https://www.victoriassecret.com/panties/5-for-26-styles/string-bikini-panty-cotton-lingerie?ProductID=211990&amp;CatalogueType=OLS"/>
    <hyperlink ref="B302" r:id="rId257" display="https://www.victoriassecret.com/sale/panties-special/lace-waist-bikini-panty-cotton-lingerie?ProductID=211999&amp;CatalogueType=OLS"/>
    <hyperlink ref="B303" r:id="rId258" display="https://www.victoriassecret.com/sleepwear/sleepshirts-and-nighties/dreamer-flannel-slip?ProductID=212206&amp;CatalogueType=OLS"/>
    <hyperlink ref="B304" r:id="rId259" display="https://www.victoriassecret.com/catalogue/catalogue/ribbed-bateau-sweater?ProductID=208438&amp;CatalogueType=OLS&amp;cqo=true&amp;cqoCat=KN"/>
    <hyperlink ref="B305" r:id="rId260" display="https://www.victoriassecret.com/catalogue/ribbed-scoopneck-sweater-?ProductID=208333&amp;CatalogueType=OLS&amp;cqo=true&amp;cqoCat=KN"/>
    <hyperlink ref="B298" r:id="rId261" display="https://www.victoriassecret.com/clearance/clothing/knot-front-dress?ProductID=181111&amp;CatalogueType=OLS,"/>
    <hyperlink ref="B322" r:id="rId262" display="https://www.victoriassecret.com/clearance/clothing/ponte-racer-legging?ProductID=166396&amp;CatalogueType=OLS"/>
    <hyperlink ref="B316" r:id="rId263" display="https://www.victoriassecret.com/clothing/dresses-c/ruched-minidress?ProductID=199487&amp;CatalogueType=OLS"/>
    <hyperlink ref="B321" r:id="rId264" display="https://www.victoriassecret.com/clothing/dresses-sale/henley-minidress-easy-mixers?ProductID=199406&amp;CatalogueType=OLS "/>
    <hyperlink ref="B311" r:id="rId265" display="https://www.victoriassecret.com/clothing/dresses-c/knit-turtleneck-dress?ProductID=65055&amp;CatalogueType=OLS"/>
    <hyperlink ref="B324" r:id="rId266" display="https://www.victoriassecret.com/catalogue/fleece-crop-pant?ProductID=198565&amp;CatalogueType=OLS&amp;cqo=true&amp;cqoCat=CH"/>
    <hyperlink ref="B329" r:id="rId267" display="https://www.victoriassecret.com/catalogue/short-sleeve-sweater?ProductID=198282&amp;CatalogueType=OLS&amp;cqo=true&amp;cqoCat=CH"/>
    <hyperlink ref="B315" r:id="rId268" display="https://www.victoriassecret.com/clearance/swim/fringe-one-piece-pink?ProductID=141289&amp;CatalogueType=OLS"/>
    <hyperlink ref="B323" r:id="rId269" display="https://www.victoriassecret.com/catalogue/drop-shoulder-sweater?ProductID=198278&amp;CatalogueType=OLS&amp;cqo=true&amp;cqoCat=CH"/>
    <hyperlink ref="B325" r:id="rId270" display="https://www.victoriassecret.com/catalogue/trend-legging?ProductID=198291&amp;CatalogueType=OLS&amp;cqo=true&amp;cqoCat=CH"/>
    <hyperlink ref="B314" r:id="rId271" display="https://www.victoriassecret.com/clothing/all-sale-and-specials/the-multi-way-dress-a-kiss-of-cashmere?ProductID=143819&amp;CatalogueType=OLS"/>
    <hyperlink ref="B318" r:id="rId272" display="https://www.victoriassecret.com/clearance/swim/crochet-trim-bottom-beach-sexy?ProductID=182259&amp;CatalogueType=OLS"/>
    <hyperlink ref="B319" r:id="rId273" display="https://www.victoriassecret.com/clearance/swim/flounce-bandeau-top-pink?ProductID=141205&amp;CatalogueType=OLS"/>
    <hyperlink ref="B326" r:id="rId274" display="https://www.victoriassecret.com/clothing/dresses-c/drop-waist-sweaterdress-a-kiss-of-cashmere?ProductID=139268&amp;CatalogueType=OLS"/>
    <hyperlink ref="B312" r:id="rId275" display="https://www.victoriassecret.com/catalogue/colorblock-sequin-top-beach-sexy?ProductID=198339&amp;CatalogueType=OLS&amp;cqo=true&amp;cqoCat=CH"/>
    <hyperlink ref="B313" r:id="rId276" display="https://www.victoriassecret.com/catalogue/colorblock-sequin-top-beach-sexy?ProductID=198339&amp;CatalogueType=OLS&amp;cqo=true&amp;cqoCat=CH"/>
    <hyperlink ref="B317" r:id="rId277" display="https://www.victoriassecret.com/clearance/clothing/boyfriend-shirtdress?ProductID=202810&amp;CatalogueType=OLS"/>
    <hyperlink ref="B320" r:id="rId278" display="https://www.victoriassecret.com/sale/clothing/crewneck-sweater-essential-sweaters?ProductID=199418&amp;CatalogueType=OLS"/>
    <hyperlink ref="B310" r:id="rId279" display="https://www.victoriassecret.com/clearance/1265270232214/limited-edition-ocean-fragrance-mist-sexy-escape?ProductID=179971&amp;CatalogueType=OLS"/>
    <hyperlink ref="B309" r:id="rId280" display="https://www.victoriassecret.com/clearance/swim/fabulous-push-up-triangle-top-beach-sexy?ProductID=179465&amp;CatalogueType=OLS"/>
    <hyperlink ref="B350" r:id="rId281" display="https://www.victoriassecret.com/clothing/tunics-tops-leggings/miniskirt?ProductID=126678&amp;CatalogueType=OLS"/>
    <hyperlink ref="B352" r:id="rId282" display="https://www.victoriassecret.com/panties/5-for-26-styles/leopard-lace-cheekster-panty-pink?ProductID=199929&amp;CatalogueType=OLS"/>
    <hyperlink ref="B351" r:id="rId283" display="https://www.victoriassecret.com/sleepwear/our-top-pj-picks-b/the-sleepover-knit-pajama?ProductID=207368&amp;CatalogueType=OLS"/>
    <hyperlink ref="B342" r:id="rId284" display="https://www.victoriassecret.com/clearance/clothing/vs-hipster-bootcut-pant-in-corduroy?ProductID=143421&amp;CatalogueType=OLS"/>
    <hyperlink ref="B341" r:id="rId285" display="https://www.victoriassecret.com/victorias-secret-sport/shop-all/supersmooth-fleece-pullover-victorias-secret-sport?ProductID=209418&amp;CatalogueType=OLS"/>
    <hyperlink ref="B340" r:id="rId286" display="https://www.victoriassecret.com/clothing/all-tops-c/graphic-fleece-tunic?ProductID=201687&amp;CatalogueType=OLS"/>
    <hyperlink ref="B333" r:id="rId287" display="https://www.victoriassecret.com/clothing/all-sale-and-specials/cap-sleeve-jacquard-sweaterdress-a-kiss-of-cashmere?ProductID=202095&amp;CatalogueType=OLS"/>
    <hyperlink ref="B338" r:id="rId288" display="https://www.victoriassecret.com/clearance/clothing/boyfriend-shirtdress?ProductID=202810&amp;CatalogueType=OLS"/>
    <hyperlink ref="B334" r:id="rId289" display="https://www.victoriassecret.com/swimwear/bikinis/push-up-bandeau-beach-sexy?ProductID=212226&amp;CatalogueType=OLS"/>
    <hyperlink ref="B343" r:id="rId290" display="https://www.victoriassecret.com/clothing/all-tops-c/the-long-sleeve-v-neck-essential-tees?ProductID=188083&amp;CatalogueType=OLS"/>
    <hyperlink ref="B353" r:id="rId291" display="https://www.victoriassecret.com/panties/5-for-26-styles/curved-hem-hipster-panty-pink?ProductID=203033&amp;CatalogueType=OLS"/>
    <hyperlink ref="B354" r:id="rId292" display="https://www.victoriassecret.com/panties/5-for-26-styles/lace-waist-cheekini-panty-cotton-lingerie?ProductID=212024&amp;CatalogueType=OLS"/>
    <hyperlink ref="B355" r:id="rId293" display="https://www.victoriassecret.com/panties/5-for-26-styles/hiphugger-panty-cotton-lingerie?ProductID=212007&amp;CatalogueType=OLS"/>
    <hyperlink ref="B344" r:id="rId294" display="https://www.victoriassecret.com/beauty/shop-all-beauty/such-a-flirt-hydrating-body-lotion-vs-fantasies?ProductID=154878&amp;CatalogueType=OLS"/>
    <hyperlink ref="B345" r:id="rId295" display="https://www.victoriassecret.com/beauty/shop-all-beauty/such-a-flirt-ultra-moisturizing-hand-and-body-cream-vs-fantasies?ProductID=154898&amp;CatalogueType=OLS"/>
    <hyperlink ref="B346" r:id="rId296" display="https://www.victoriassecret.com/beauty/shop-all-beauty/such-a-flirt-daily-body-wash-vs-fantasies?ProductID=154944&amp;CatalogueType=OLS"/>
    <hyperlink ref="B347" r:id="rId297" display="https://www.victoriassecret.com/beauty/shop-all-beauty/amber-romance-daily-body-wash-vs-fantasies?ProductID=154921&amp;CatalogueType=OLS"/>
    <hyperlink ref="B348" r:id="rId298" display="https://www.victoriassecret.com/beauty/shop-all-beauty/mango-temptation-deep-softening-body-butter-vs-fantasies?ProductID=154939&amp;CatalogueType=OLS"/>
    <hyperlink ref="B356" r:id="rId299" display="https://www.victoriassecret.com/beauty/vs-fantasies-bodycare-specials/love-spell-deep-softening-body-butter-vs-fantasies?ProductID=166526&amp;CatalogueType=OLS"/>
    <hyperlink ref="B336" r:id="rId300" display="https://www.victoriassecret.com/beauty/vs-fantasies-bodycare-specials/coconut-passion-hydrating-body-lotion-vs-fantasies?ProductID=154870&amp;CatalogueType=OLS"/>
    <hyperlink ref="B335" r:id="rId301" display="https://www.victoriassecret.com/clearance/swim/double-string-bottom-beach-sexy?ProductID=178569&amp;CatalogueType=OLS"/>
    <hyperlink ref="B337" r:id="rId302" display="https://www.victoriassecret.com/clearance/panties/string-bikini-panty-cotton-lingerie?ProductID=182934&amp;CatalogueType=OLS"/>
    <hyperlink ref="B393" r:id="rId303" display="https://www.victoriassecret.com/clothing/dresses-c/knit-turtleneck-dress?ProductID=65055&amp;CatalogueType=OLS"/>
    <hyperlink ref="B388" r:id="rId304" display="https://www.victoriassecret.com/clothing/dresses-c/knit-turtleneck-dress?ProductID=65055&amp;CatalogueType=OLS"/>
    <hyperlink ref="B367" r:id="rId305" display="https://www.victoriassecret.com/panties/5-for-26-styles/low-rise-bikini-panty-cotton-lingerie?ProductID=210316&amp;CatalogueType=OLS"/>
    <hyperlink ref="B368" r:id="rId306" display="https://www.victoriassecret.com/panties/5-for-26-styles/low-rise-bikini-panty-cotton-lingerie?ProductID=210316&amp;CatalogueType=OLS"/>
    <hyperlink ref="B409" r:id="rId307" display="https://www.victoriassecret.com/panties/3-for-33-styles/strappy-v-string-panty-very-sexy?ProductID=212334&amp;CatalogueType=OLS"/>
    <hyperlink ref="B404" r:id="rId308" display="https://www.victoriassecret.com/catalogue/the-long-lean-cardi?ProductID=198240&amp;CatalogueType=OLS&amp;cqo=true&amp;cqoCat=CH"/>
    <hyperlink ref="B375" r:id="rId309" display="https://www.victoriassecret.com/panties/5-for-26-styles/bikini-panty-cotton-lingerie?ProductID=212021&amp;CatalogueType=OLS"/>
    <hyperlink ref="B386" r:id="rId310" display="https://www.victoriassecret.com/clearance/clothing/skinny-moto-pant?ProductID=201928&amp;CatalogueType=OLS"/>
    <hyperlink ref="B387" r:id="rId311" display="https://www.victoriassecret.com/clothing/dresses-c/open-back-lace-dress?ProductID=83885&amp;CatalogueType=OLS"/>
    <hyperlink ref="B405" r:id="rId312" display="https://www.victoriassecret.com/clearance/accessories/swim-tote-?ProductID=209086&amp;CatalogueType=OLS"/>
    <hyperlink ref="B394" r:id="rId313" display="https://www.victoriassecret.com/clothing/dresses-c/knit-turtleneck-dress?ProductID=65055&amp;CatalogueType=OLS"/>
    <hyperlink ref="B397" r:id="rId314" display="https://www.victoriassecret.com/clothing/dresses-c/ribbed-sweaterdress?ProductID=199458&amp;CatalogueType=OLS"/>
    <hyperlink ref="B391" r:id="rId315" display="https://www.victoriassecret.com/clearance/panties/no-show-sexy-bikini-panty-body-by-victoria?ProductID=169262&amp;CatalogueType=OLS"/>
    <hyperlink ref="B392" r:id="rId316" display="https://www.victoriassecret.com/clearance/panties/bikini-panty-cotton-lingerie?ProductID=185377&amp;CatalogueType=OLS"/>
    <hyperlink ref="B363" r:id="rId317" display="https://www.victoriassecret.com/panties/bikinis/low-rise-bikini-panty-cotton-lingerie?ProductID=210316&amp;CatalogueType=OLS"/>
    <hyperlink ref="B364" r:id="rId318" display="https://www.victoriassecret.com/panties/bikinis/low-rise-bikini-panty-cotton-lingerie?ProductID=210316&amp;CatalogueType=OLS"/>
    <hyperlink ref="B365" r:id="rId319" display="https://www.victoriassecret.com/panties/bikinis/low-rise-bikini-panty-cotton-lingerie?ProductID=210316&amp;CatalogueType=OLS"/>
    <hyperlink ref="B366" r:id="rId320" display="https://www.victoriassecret.com/panties/bikinis/low-rise-bikini-panty-cotton-lingerie?ProductID=210316&amp;CatalogueType=OLS"/>
    <hyperlink ref="B369" r:id="rId321" display="https://www.victoriassecret.com/panties/bikinis/low-rise-bikini-panty-cotton-lingerie?ProductID=210316&amp;CatalogueType=OLS"/>
    <hyperlink ref="B396" r:id="rId322" display="https://www.victoriassecret.com/clearance/clothing/bootcut-fleece-pant?ProductID=198022&amp;CatalogueType=OLS"/>
    <hyperlink ref="B395" r:id="rId323" display="https://www.victoriassecret.com/clearance/clothing/oversized-swing-top?ProductID=151570&amp;CatalogueType=OLS"/>
    <hyperlink ref="B383" r:id="rId324" display="https://www.victoriassecret.com/beauty/vs-fantasies-bodycare-specials/passion-struck-fragrance-mist-vs-fantasies?ProductID=166486&amp;CatalogueType=OLS"/>
    <hyperlink ref="B403" r:id="rId325" display="https://www.victoriassecret.com/panties/5-for-26-styles/lace-waist-hiphugger-panty-cotton-lingerie?ProductID=180504&amp;CatalogueType=OLS"/>
    <hyperlink ref="B378" r:id="rId326" display="https://www.victoriassecret.com/beauty/vs-fantasies-bodycare-specials/amber-romance-travel-size-fragrance-mist-vs-fantasies?ProductID=154969&amp;CatalogueType=OLS"/>
    <hyperlink ref="B370" r:id="rId327" display="https://www.victoriassecret.com/sale/panties-special/allover-lace-mini-cheekster-panty-pink?ProductID=197070&amp;CatalogueType=OLS"/>
    <hyperlink ref="B371" r:id="rId328" display="https://www.victoriassecret.com/sale/panties-special/allover-lace-thong-panty-pink?ProductID=197069&amp;CatalogueType=OLS"/>
    <hyperlink ref="B372" r:id="rId329" display="https://www.victoriassecret.com/sale/panties-special/lace-trim-thong-panty-pink?ProductID=169413&amp;CatalogueType=OLS"/>
    <hyperlink ref="B373" r:id="rId330" display="https://www.victoriassecret.com/sale/panties-special/lace-trim-thong-panty-pink?ProductID=169413&amp;CatalogueType=OLS"/>
    <hyperlink ref="B374" r:id="rId331" display="https://www.victoriassecret.com/sale/panties-special/low-rise-bikini-panty-cotton-lingerie?ProductID=210316&amp;CatalogueType=OLS"/>
    <hyperlink ref="B389" r:id="rId332" display="https://www.victoriassecret.com/clearance/swim/shirred-hipster-forever-sexy?ProductID=178316&amp;CatalogueType=OLS"/>
    <hyperlink ref="B390" r:id="rId333" display="https://www.victoriassecret.com/clearance/swim/push-up-triangle-top-very-sexy?ProductID=155924&amp;CatalogueType=OLS"/>
    <hyperlink ref="B408" r:id="rId334" display="http://www.nn.ru/user.php?user_id=242813&amp;page=gallery&amp;MFID=717889&amp;IID=17237791#comment27723107"/>
    <hyperlink ref="B406" r:id="rId335" display="https://www.victoriassecret.com/clearance/clothing/ruched-minidress?ProductID=199487&amp;CatalogueType=OLS,"/>
    <hyperlink ref="B382" r:id="rId336" display="https://www.victoriassecret.com/beauty/shop-all-beauty/pure-daydream-eau-de-toilette-vs-fantasies?ProductID=154960&amp;CatalogueType=OLS"/>
    <hyperlink ref="B381" r:id="rId337" display="https://www.victoriassecret.com/beauty/shop-all-beauty/amber-romance-eau-de-toilette-vs-fantasies?ProductID=154959&amp;CatalogueType=OLS"/>
    <hyperlink ref="B380" r:id="rId338" display="https://www.victoriassecret.com/beauty/shop-all-beauty/love-spell-eau-de-toilette-vs-fantasies?ProductID=166567&amp;CatalogueType=OLS"/>
    <hyperlink ref="B379" r:id="rId339" display="https://www.victoriassecret.com/beauty/shop-all-beauty/such-a-flirt-eau-de-toilette-vs-fantasies?ProductID=154971&amp;CatalogueType=OLS"/>
    <hyperlink ref="B377" r:id="rId340" display="https://www.victoriassecret.com/beauty/vs-fantasies-bodycare-specials/love-spell-eau-de-toilette-vs-fantasies?ProductID=166567&amp;CatalogueType=OLS"/>
    <hyperlink ref="B376" r:id="rId341" display="https://www.victoriassecret.com/beauty/vs-fantasies-bodycare-specials/amber-romance-eau-de-toilette-vs-fantasies?ProductID=154959&amp;CatalogueType=OLS"/>
    <hyperlink ref="B402" r:id="rId342" display="https://www.victoriassecret.com/beauty/shop-all-beauty/warm-ginger-fragrance-mist-vs-fantasies?ProductID=214878&amp;CatalogueType=OLS"/>
    <hyperlink ref="B359" r:id="rId343" display="https://www.victoriassecret.com/beauty/fragrance/heavenly-travel-angel-mist-victorias-secret?ProductID=183543&amp;CatalogueType=OLS"/>
    <hyperlink ref="B360" r:id="rId344" display="https://www.victoriassecret.com/beauty/fragrance/scandalous-eau-de-parfum-rollerball-victorias-secret?ProductID=209254&amp;CatalogueType=OLS"/>
    <hyperlink ref="B361" r:id="rId345" display="https://www.victoriassecret.com/beauty/fragrance/scandalous-eau-de-parfum-rollerball-victorias-secret?ProductID=209254&amp;CatalogueType=OLS"/>
    <hyperlink ref="B362" r:id="rId346" display="https://www.victoriassecret.com/beauty/fragrance/scandalous-eau-de-parfum-rollerball-victorias-secret?ProductID=209254&amp;CatalogueType=OLS"/>
    <hyperlink ref="B410" r:id="rId347" display="https://www.victoriassecret.com/panties/the-lacie/hiphugger-panty-the-lacie?ProductID=188072&amp;CatalogueType=OLS"/>
  </hyperlinks>
  <printOptions/>
  <pageMargins left="0.7" right="0.7" top="0.75" bottom="0.75" header="0.3" footer="0.3"/>
  <pageSetup horizontalDpi="600" verticalDpi="600" orientation="portrait" paperSize="9" r:id="rId3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2014-10-30T07:06:26Z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