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'Лист1'!$A$1:$T$408</definedName>
  </definedNames>
  <calcPr fullCalcOnLoad="1" refMode="R1C1"/>
</workbook>
</file>

<file path=xl/sharedStrings.xml><?xml version="1.0" encoding="utf-8"?>
<sst xmlns="http://schemas.openxmlformats.org/spreadsheetml/2006/main" count="2462" uniqueCount="1288">
  <si>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</si>
  <si>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</si>
  <si>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</si>
  <si>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</si>
  <si>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</si>
  <si>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</si>
  <si>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</si>
  <si>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</si>
  <si>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</si>
  <si>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</si>
  <si>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</si>
  <si>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</si>
  <si>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</si>
  <si>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</si>
  <si>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</si>
  <si>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</si>
  <si>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</si>
  <si>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</si>
  <si>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</si>
  <si>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</si>
  <si>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</si>
  <si>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</si>
  <si>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</si>
  <si>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</si>
  <si>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</si>
  <si>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</si>
  <si>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</si>
  <si>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</si>
  <si>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</si>
  <si>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</si>
  <si>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</si>
  <si>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</si>
  <si>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</si>
  <si>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</si>
  <si>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</si>
  <si>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</si>
  <si>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</si>
  <si>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</si>
  <si>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</si>
  <si>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</si>
  <si>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</si>
  <si>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</si>
  <si>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</si>
  <si>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</si>
  <si>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</si>
  <si>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</si>
  <si>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</si>
  <si>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</si>
  <si>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</si>
  <si>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</si>
  <si>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</si>
  <si>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</si>
  <si>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</si>
  <si>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</si>
  <si>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</si>
  <si>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</si>
  <si>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</si>
  <si>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</si>
  <si>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</si>
  <si>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</si>
  <si>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</si>
  <si>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</si>
  <si>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</si>
  <si>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</si>
  <si>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</si>
  <si>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</si>
  <si>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</si>
  <si>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</si>
  <si>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</si>
  <si>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</si>
  <si>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</si>
  <si>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</si>
  <si>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</si>
  <si>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</si>
  <si>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</si>
  <si>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</si>
  <si>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</si>
  <si>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</si>
  <si>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</si>
  <si>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</si>
  <si>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</si>
  <si>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</si>
  <si>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</si>
  <si>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</si>
  <si>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</si>
  <si>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</si>
  <si>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</si>
  <si>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</si>
  <si>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</si>
  <si>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</si>
  <si>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</si>
  <si>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</si>
  <si>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</si>
  <si>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</si>
  <si>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</si>
  <si>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</si>
  <si>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</si>
  <si>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</si>
  <si>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</si>
  <si>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</si>
  <si>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</si>
  <si>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</si>
  <si>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</si>
  <si>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</si>
  <si>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</si>
  <si>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</si>
  <si>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</si>
  <si>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</si>
  <si>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</si>
  <si>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</si>
  <si>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</si>
  <si>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</si>
  <si>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</si>
  <si>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</si>
  <si>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</si>
  <si>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</si>
  <si>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</si>
  <si>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</si>
  <si>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</si>
  <si>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</si>
  <si>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</si>
  <si>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</si>
  <si>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</si>
  <si>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</si>
  <si>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</si>
  <si>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</si>
  <si>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</si>
  <si>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</si>
  <si>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</si>
  <si>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</si>
  <si>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</si>
  <si>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</si>
  <si>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</si>
  <si>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</si>
  <si>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</si>
  <si>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</si>
  <si>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</si>
  <si>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</si>
  <si>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</si>
  <si>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</si>
  <si>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</si>
  <si>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</si>
  <si>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</si>
  <si>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</si>
  <si>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</si>
  <si>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</si>
  <si>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</si>
  <si>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</si>
  <si>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</si>
  <si>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</si>
  <si>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</si>
  <si>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</si>
  <si>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</si>
  <si>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</si>
  <si>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</si>
  <si>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</si>
  <si>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</si>
  <si>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</si>
  <si>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</si>
  <si>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</si>
  <si>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</si>
  <si>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</si>
  <si>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</si>
  <si>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</si>
  <si>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</si>
  <si>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</si>
  <si>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</si>
  <si>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</si>
  <si>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</si>
  <si>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</si>
  <si>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</si>
  <si>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</si>
  <si>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</si>
  <si>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</si>
  <si>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</si>
  <si>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</si>
  <si>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</si>
  <si>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</si>
  <si>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</si>
  <si>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</si>
  <si>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</si>
  <si>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</si>
  <si>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</si>
  <si>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</si>
  <si>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</si>
  <si>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</si>
  <si>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</si>
  <si>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</si>
  <si>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</si>
  <si>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</si>
  <si>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</si>
  <si>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</si>
  <si>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</si>
  <si>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</si>
  <si>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</si>
  <si>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</si>
  <si>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</si>
  <si>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</si>
  <si>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</si>
  <si>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</si>
  <si>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</si>
  <si>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</si>
  <si>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</si>
  <si>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</si>
  <si>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</si>
  <si>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</si>
  <si>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</si>
  <si>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</si>
  <si>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</si>
  <si>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</si>
  <si>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</si>
  <si>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</si>
  <si>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</si>
  <si>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</si>
  <si>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</si>
  <si>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</si>
  <si>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</si>
  <si>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</si>
  <si>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</si>
  <si>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</si>
  <si>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</si>
  <si>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</si>
  <si>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</si>
  <si>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</si>
  <si>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</si>
  <si>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</si>
  <si>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</si>
  <si>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</si>
  <si>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</si>
  <si>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</si>
  <si>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</si>
  <si>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</si>
  <si>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</si>
  <si>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</si>
  <si>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</si>
  <si>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</si>
  <si>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</si>
  <si>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</si>
  <si>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</si>
  <si>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</si>
  <si>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</si>
  <si>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</si>
  <si>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</si>
  <si>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</si>
  <si>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</si>
  <si>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</si>
  <si>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</si>
  <si>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</si>
  <si>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</si>
  <si>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</si>
  <si>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</si>
  <si>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</si>
  <si>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</si>
  <si>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</si>
  <si>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</si>
  <si>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</si>
  <si>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</si>
  <si>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</si>
  <si>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</si>
  <si>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</si>
  <si>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</si>
  <si>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</si>
  <si>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</si>
  <si>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</si>
  <si>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</si>
  <si>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</si>
  <si>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</si>
  <si>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</si>
  <si>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</si>
  <si>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</si>
  <si>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</si>
  <si>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</si>
  <si>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</si>
  <si>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</si>
  <si>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</si>
  <si>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</si>
  <si>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</si>
  <si>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</si>
  <si>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</si>
  <si>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</si>
  <si>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</si>
  <si>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</si>
  <si>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</si>
  <si>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</si>
  <si>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</si>
  <si>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</si>
  <si>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</si>
  <si>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</si>
  <si>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</si>
  <si>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</si>
  <si>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</si>
  <si>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</si>
  <si>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</si>
  <si>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</si>
  <si>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</si>
  <si>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</si>
  <si>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</si>
  <si>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</si>
  <si>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</si>
  <si>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</si>
  <si>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</si>
  <si>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</si>
  <si>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</si>
  <si>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</si>
  <si>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</si>
  <si>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</si>
  <si>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</si>
  <si>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</si>
  <si>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</si>
  <si>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</si>
  <si>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</si>
  <si>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</si>
  <si>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</si>
  <si>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</si>
  <si>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</si>
  <si>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</si>
  <si>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</si>
  <si>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</si>
  <si>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</si>
  <si>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</si>
  <si>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</si>
  <si>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</si>
  <si>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</si>
  <si>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</si>
  <si>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</si>
  <si>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</si>
  <si>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</si>
  <si>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</si>
  <si>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</si>
  <si>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</si>
  <si>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</si>
  <si>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</si>
  <si>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</si>
  <si>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</si>
  <si>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</si>
  <si>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</si>
  <si>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</si>
  <si>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</si>
  <si>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</si>
  <si>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</si>
  <si>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</si>
  <si>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</si>
  <si>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</si>
  <si>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</si>
  <si>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</si>
  <si>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</si>
  <si>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</si>
  <si>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</si>
  <si>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</si>
  <si>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</si>
  <si>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</si>
  <si>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</si>
  <si>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</si>
  <si>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</si>
  <si>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</si>
  <si>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</si>
  <si>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</si>
  <si>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</si>
  <si>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</si>
  <si>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</si>
  <si>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</si>
  <si>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</si>
  <si>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</si>
  <si>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</si>
  <si>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</si>
  <si>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</si>
  <si>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</si>
  <si>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</si>
  <si>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</si>
  <si>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</si>
  <si>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</si>
  <si>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</si>
  <si>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</si>
  <si>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</si>
  <si>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</si>
  <si>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</si>
  <si>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</si>
  <si>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</si>
  <si>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</si>
  <si>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</si>
  <si>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</si>
  <si>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</si>
  <si>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</si>
  <si>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</si>
  <si>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</si>
  <si>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</si>
  <si>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</si>
  <si>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</si>
  <si>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</si>
  <si>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</si>
  <si>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</si>
  <si>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</si>
  <si>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</si>
  <si>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</si>
  <si>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</si>
  <si>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</si>
  <si>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</si>
  <si>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</si>
  <si>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</si>
  <si>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</si>
  <si>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</si>
  <si>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</si>
  <si>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</si>
  <si>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</si>
  <si>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</si>
  <si>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</si>
  <si>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</si>
  <si>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</si>
  <si>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</si>
  <si>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</si>
  <si>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</si>
  <si>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</si>
  <si>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</si>
  <si>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</si>
  <si>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</si>
  <si>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</si>
  <si>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</si>
  <si>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</si>
  <si>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</si>
  <si>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</si>
  <si>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</si>
  <si>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</si>
  <si>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</si>
  <si>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</si>
  <si>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</si>
  <si>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</si>
  <si>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</si>
  <si>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</si>
  <si>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</si>
  <si>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</si>
  <si>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</si>
  <si>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</si>
  <si>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</si>
  <si>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</si>
  <si>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</si>
  <si>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</si>
  <si>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</si>
  <si>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</si>
  <si>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</si>
  <si>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</si>
  <si>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</si>
  <si>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</si>
  <si>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</si>
  <si>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</si>
  <si>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</si>
  <si>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</si>
  <si>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</si>
  <si>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</si>
  <si>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</si>
  <si>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</si>
  <si>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</si>
  <si>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</si>
  <si>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</si>
  <si>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</si>
  <si>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</si>
  <si>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</si>
  <si>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</si>
  <si>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</si>
  <si>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</si>
  <si>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</si>
  <si>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</si>
  <si>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</si>
  <si>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</si>
  <si>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</si>
  <si>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</si>
  <si>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</si>
  <si>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</si>
  <si>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</si>
  <si>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</si>
  <si>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</si>
  <si>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</si>
  <si>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</si>
  <si>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</si>
  <si>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</si>
  <si>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</si>
  <si>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</si>
  <si>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</si>
  <si>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</si>
  <si>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</si>
  <si>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</si>
  <si>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</si>
  <si>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</si>
  <si>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</si>
  <si>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</si>
  <si>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</si>
  <si>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</si>
  <si>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</si>
  <si>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</si>
  <si>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</si>
  <si>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</si>
  <si>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</si>
  <si>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</si>
  <si>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</si>
  <si>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</si>
  <si>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</si>
  <si>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</si>
  <si>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</si>
  <si>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</si>
  <si>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</si>
  <si>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</si>
  <si>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</si>
  <si>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</si>
  <si>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</si>
  <si>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</si>
  <si>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</si>
  <si>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</si>
  <si>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</si>
  <si>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</si>
  <si>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</si>
  <si>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</si>
  <si>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</si>
  <si>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</si>
  <si>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</si>
  <si>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</si>
  <si>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</si>
  <si>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</si>
  <si>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</si>
  <si>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</si>
  <si>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</si>
  <si>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</si>
  <si>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</si>
  <si>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</si>
  <si>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</si>
  <si>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</si>
  <si>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</si>
  <si>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</si>
  <si>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</si>
  <si>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</si>
  <si>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</si>
  <si>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</si>
  <si>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</si>
  <si>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</si>
  <si>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</si>
  <si>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</si>
  <si>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</si>
  <si>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</si>
  <si>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</si>
  <si>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</si>
  <si>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</si>
  <si>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</si>
  <si>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</si>
  <si>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</si>
  <si>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</si>
  <si>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</si>
  <si>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</si>
  <si>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</si>
  <si>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</si>
  <si>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</si>
  <si>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</si>
  <si>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</si>
  <si>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</si>
  <si>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</si>
  <si>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</si>
  <si>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</si>
  <si>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</si>
  <si>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</si>
  <si>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</si>
  <si>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</si>
  <si>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</si>
  <si>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</si>
  <si>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</si>
  <si>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</si>
  <si>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</si>
  <si>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</si>
  <si>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</si>
  <si>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</si>
  <si>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</si>
  <si>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</si>
  <si>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</si>
  <si>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</si>
  <si>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</si>
  <si>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</si>
  <si>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</si>
  <si>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</si>
  <si>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</si>
  <si>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</si>
  <si>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</si>
  <si>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</si>
  <si>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</si>
  <si>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</si>
  <si>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</si>
  <si>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</si>
  <si>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black orchid</t>
  </si>
  <si>
    <t>https://www.victoriassecret.com/clearance/clothing/foldover-multi-way-maxi-dress?ProductID=175676&amp;CatalogueType=OLS</t>
  </si>
  <si>
    <t xml:space="preserve">JS-312-910 </t>
  </si>
  <si>
    <t>ink blot/white или glazed guava/pop art pink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</si>
  <si>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</si>
  <si>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</si>
  <si>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</si>
  <si>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</si>
  <si>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</si>
  <si>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</si>
  <si>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</si>
  <si>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</si>
  <si>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</si>
  <si>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</si>
  <si>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</si>
  <si>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</si>
  <si>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</si>
  <si>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</si>
  <si>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</si>
  <si>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</si>
  <si>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</si>
  <si>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</si>
  <si>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</si>
  <si>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</si>
  <si>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</si>
  <si>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</si>
  <si>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</si>
  <si>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</si>
  <si>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</si>
  <si>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</si>
  <si>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</si>
  <si>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</si>
  <si>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</si>
  <si>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</si>
  <si>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</si>
  <si>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</si>
  <si>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</si>
  <si>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</si>
  <si>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</si>
  <si>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</si>
  <si>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</si>
  <si>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</si>
  <si>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</si>
  <si>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</si>
  <si>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</si>
  <si>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</si>
  <si>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</si>
  <si>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</si>
  <si>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</si>
  <si>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</si>
  <si>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</si>
  <si>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</si>
  <si>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</si>
  <si>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</si>
  <si>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</si>
  <si>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</si>
  <si>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</si>
  <si>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</si>
  <si>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</si>
  <si>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</si>
  <si>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</si>
  <si>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</si>
  <si>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</si>
  <si>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</si>
  <si>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</si>
  <si>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</si>
  <si>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</si>
  <si>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</si>
  <si>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</si>
  <si>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</si>
  <si>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</si>
  <si>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</si>
  <si>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</si>
  <si>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</si>
  <si>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</si>
  <si>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</si>
  <si>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</si>
  <si>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</si>
  <si>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</si>
  <si>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</si>
  <si>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</si>
  <si>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</si>
  <si>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</si>
  <si>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</si>
  <si>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</si>
  <si>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</si>
  <si>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</si>
  <si>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</si>
  <si>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</si>
  <si>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</si>
  <si>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</si>
  <si>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</si>
  <si>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</si>
  <si>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</si>
  <si>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</si>
  <si>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</si>
  <si>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</si>
  <si>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</si>
  <si>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</si>
  <si>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</si>
  <si>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</si>
  <si>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</si>
  <si>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</si>
  <si>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</si>
  <si>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</si>
  <si>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</si>
  <si>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</si>
  <si>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</si>
  <si>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</si>
  <si>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</si>
  <si>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</si>
  <si>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</si>
  <si>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</si>
  <si>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</si>
  <si>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</si>
  <si>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</si>
  <si>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</si>
  <si>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</si>
  <si>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</si>
  <si>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</si>
  <si>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</si>
  <si>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</si>
  <si>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</si>
  <si>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</si>
  <si>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</si>
  <si>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</si>
  <si>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</si>
  <si>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</si>
  <si>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</si>
  <si>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</si>
  <si>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</si>
  <si>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</si>
  <si>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</si>
  <si>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</si>
  <si>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</si>
  <si>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</si>
  <si>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</si>
  <si>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</si>
  <si>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</si>
  <si>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</si>
  <si>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</si>
  <si>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</si>
  <si>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</si>
  <si>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</si>
  <si>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</si>
  <si>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</si>
  <si>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</si>
  <si>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</si>
  <si>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</si>
  <si>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</si>
  <si>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</si>
  <si>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</si>
  <si>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</si>
  <si>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</si>
  <si>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</si>
  <si>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</si>
  <si>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</si>
  <si>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</si>
  <si>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</si>
  <si>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</si>
  <si>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</si>
  <si>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</si>
  <si>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</si>
  <si>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</si>
  <si>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</si>
  <si>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</si>
  <si>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</si>
  <si>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</si>
  <si>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</si>
  <si>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</si>
  <si>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</si>
  <si>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</si>
  <si>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</si>
  <si>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</si>
  <si>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</si>
  <si>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</si>
  <si>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</si>
  <si>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</si>
  <si>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</si>
  <si>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</si>
  <si>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</si>
  <si>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</si>
  <si>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</si>
  <si>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</si>
  <si>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</si>
  <si>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</si>
  <si>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</si>
  <si>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</si>
  <si>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</si>
  <si>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</si>
  <si>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</si>
  <si>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</si>
  <si>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</si>
  <si>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</si>
  <si>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</si>
  <si>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</si>
  <si>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</si>
  <si>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</si>
  <si>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</si>
  <si>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</si>
  <si>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</si>
  <si>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</si>
  <si>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</si>
  <si>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</si>
  <si>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</si>
  <si>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</si>
  <si>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</si>
  <si>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</si>
  <si>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</si>
  <si>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</si>
  <si>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</si>
  <si>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</si>
  <si>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</si>
  <si>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</si>
  <si>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</si>
  <si>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</si>
  <si>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</si>
  <si>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</si>
  <si>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</si>
  <si>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</si>
  <si>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</si>
  <si>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</si>
  <si>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</si>
  <si>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</si>
  <si>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</si>
  <si>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</si>
  <si>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</si>
  <si>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</si>
  <si>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</si>
  <si>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</si>
  <si>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</si>
  <si>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</si>
  <si>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</si>
  <si>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</si>
  <si>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</si>
  <si>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</si>
  <si>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</si>
  <si>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</si>
  <si>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</si>
  <si>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</si>
  <si>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</si>
  <si>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</si>
  <si>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</si>
  <si>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</si>
  <si>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</si>
  <si>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</si>
  <si>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</si>
  <si>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</si>
  <si>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</si>
  <si>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</si>
  <si>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</si>
  <si>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</si>
  <si>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</si>
  <si>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</si>
  <si>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</si>
  <si>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</si>
  <si>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</si>
  <si>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</si>
  <si>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</si>
  <si>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</si>
  <si>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</si>
  <si>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</si>
  <si>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</si>
  <si>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</si>
  <si>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</si>
  <si>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</si>
  <si>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</si>
  <si>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</si>
  <si>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</si>
  <si>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</si>
  <si>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</si>
  <si>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</si>
  <si>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</si>
  <si>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</si>
  <si>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</si>
  <si>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</si>
  <si>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</si>
  <si>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</si>
  <si>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</si>
  <si>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</si>
  <si>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</si>
  <si>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</si>
  <si>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</si>
  <si>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</si>
  <si>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</si>
  <si>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</si>
  <si>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</si>
  <si>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</si>
  <si>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</si>
  <si>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</si>
  <si>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</si>
  <si>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</si>
  <si>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</si>
  <si>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</si>
  <si>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</si>
  <si>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</si>
  <si>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</si>
  <si>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</si>
  <si>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</si>
  <si>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</si>
  <si>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</si>
  <si>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</si>
  <si>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</si>
  <si>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</si>
  <si>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</si>
  <si>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</si>
  <si>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</si>
  <si>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</si>
  <si>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</si>
  <si>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</si>
  <si>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</si>
  <si>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</si>
  <si>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</si>
  <si>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</si>
  <si>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</si>
  <si>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</si>
  <si>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</si>
  <si>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</si>
  <si>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</si>
  <si>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</si>
  <si>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</si>
  <si>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</si>
  <si>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</si>
  <si>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</si>
  <si>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</si>
  <si>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</si>
  <si>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</si>
  <si>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</si>
  <si>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</si>
  <si>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</si>
  <si>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</si>
  <si>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</si>
  <si>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</si>
  <si>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</si>
  <si>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</si>
  <si>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</si>
  <si>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</si>
  <si>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</si>
  <si>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</si>
  <si>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</si>
  <si>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</si>
  <si>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</si>
  <si>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</si>
  <si>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</si>
  <si>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</si>
  <si>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</si>
  <si>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</si>
  <si>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</si>
  <si>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</si>
  <si>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</si>
  <si>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</si>
  <si>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</si>
  <si>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</si>
  <si>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</si>
  <si>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</si>
  <si>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</si>
  <si>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</si>
  <si>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</si>
  <si>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</si>
  <si>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</si>
  <si>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</si>
  <si>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</si>
  <si>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</si>
  <si>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</si>
  <si>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</si>
  <si>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</si>
  <si>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</si>
  <si>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</si>
  <si>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</si>
  <si>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</si>
  <si>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</si>
  <si>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</si>
  <si>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</si>
  <si>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</si>
  <si>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</si>
  <si>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</si>
  <si>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</si>
  <si>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</si>
  <si>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</si>
  <si>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</si>
  <si>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</si>
  <si>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</si>
  <si>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</si>
  <si>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</si>
  <si>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</si>
  <si>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</si>
  <si>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</si>
  <si>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</si>
  <si>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</si>
  <si>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</si>
  <si>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</si>
  <si>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</si>
  <si>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</si>
  <si>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</si>
  <si>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</si>
  <si>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</si>
  <si>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</si>
  <si>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</si>
  <si>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</si>
  <si>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</si>
  <si>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</si>
  <si>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</si>
  <si>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</si>
  <si>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</si>
  <si>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</si>
  <si>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</si>
  <si>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</si>
  <si>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</si>
  <si>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</si>
  <si>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</si>
  <si>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</si>
  <si>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</si>
  <si>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</si>
  <si>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</si>
  <si>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</si>
  <si>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</si>
  <si>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</si>
  <si>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</si>
  <si>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</si>
  <si>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</si>
  <si>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</si>
  <si>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</si>
  <si>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</si>
  <si>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</si>
  <si>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</si>
  <si>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</si>
  <si>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</si>
  <si>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</si>
  <si>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</si>
  <si>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</si>
  <si>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</si>
  <si>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</si>
  <si>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</si>
  <si>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</si>
  <si>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</si>
  <si>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</si>
  <si>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</si>
  <si>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</si>
  <si>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</si>
  <si>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</si>
  <si>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</si>
  <si>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</si>
  <si>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</si>
  <si>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</si>
  <si>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</si>
  <si>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</si>
  <si>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</si>
  <si>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</si>
  <si>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</si>
  <si>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</si>
  <si>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</si>
  <si>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</si>
  <si>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</si>
  <si>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</si>
  <si>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</si>
  <si>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</si>
  <si>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</si>
  <si>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</si>
  <si>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</si>
  <si>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</si>
  <si>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</si>
  <si>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</si>
  <si>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</si>
  <si>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</si>
  <si>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</si>
  <si>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</si>
  <si>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</si>
  <si>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</si>
  <si>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</si>
  <si>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</si>
  <si>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</si>
  <si>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</si>
  <si>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БУДЕТ В СЛЕДУЮЩЕМ ВЫКУПЕ</t>
  </si>
  <si>
    <t>http://www.nn.ru/user.php?user_id=242813&amp;page=gallery&amp;MFID=717889&amp;IID=17237791#comment27723107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</si>
  <si>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</si>
  <si>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</si>
  <si>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</si>
  <si>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</si>
  <si>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</si>
  <si>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</si>
  <si>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</si>
  <si>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</si>
  <si>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</si>
  <si>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</si>
  <si>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</si>
  <si>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</si>
  <si>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</si>
  <si>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</si>
  <si>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</si>
  <si>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</si>
  <si>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</si>
  <si>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</si>
  <si>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</si>
  <si>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</si>
  <si>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</si>
  <si>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</si>
  <si>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</si>
  <si>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</si>
  <si>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</si>
  <si>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</si>
  <si>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</si>
  <si>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</si>
  <si>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</si>
  <si>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</si>
  <si>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</si>
  <si>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</si>
  <si>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</si>
  <si>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</si>
  <si>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</si>
  <si>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</si>
  <si>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</si>
  <si>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</si>
  <si>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</si>
  <si>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</si>
  <si>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</si>
  <si>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</si>
  <si>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</si>
  <si>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</si>
  <si>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</si>
  <si>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</si>
  <si>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</si>
  <si>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</si>
  <si>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</si>
  <si>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</si>
  <si>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JR-324-316</t>
  </si>
  <si>
    <t>iconic stripe prints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</si>
  <si>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</si>
  <si>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</si>
  <si>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</si>
  <si>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</si>
  <si>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</si>
  <si>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</si>
  <si>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</si>
  <si>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</si>
  <si>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</si>
  <si>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</si>
  <si>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</si>
  <si>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</si>
  <si>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</si>
  <si>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</si>
  <si>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</si>
  <si>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</si>
  <si>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</si>
  <si>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</si>
  <si>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</si>
  <si>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</si>
  <si>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</si>
  <si>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</si>
  <si>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</si>
  <si>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</si>
  <si>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</si>
  <si>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</si>
  <si>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</si>
  <si>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</si>
  <si>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</si>
  <si>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</si>
  <si>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</si>
  <si>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</si>
  <si>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</si>
  <si>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</si>
  <si>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</si>
  <si>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</si>
  <si>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</si>
  <si>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</si>
  <si>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</si>
  <si>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</si>
  <si>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</si>
  <si>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</si>
  <si>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</si>
  <si>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</si>
  <si>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</si>
  <si>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</si>
  <si>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</si>
  <si>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</si>
  <si>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</si>
  <si>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https://www.victoriassecret.com/beauty/shop-all-beauty/winter-cranberry-fragrance-mist-vs-fantasies?ProductID=214881&amp;CatalogueType=OLS</t>
  </si>
  <si>
    <t>Winter Cranberry (154)</t>
  </si>
  <si>
    <t>Estimated Ship: Nov. 13</t>
  </si>
  <si>
    <t>https://www.victoriassecret.com/beauty/shop-all-beauty/warm-ginger-fragrance-mist-vs-fantasies?ProductID=214878&amp;CatalogueType=OLS</t>
  </si>
  <si>
    <t>https://www.victoriassecret.com/beauty/shop-all-beauty/for-him-travel-all-over-deo-body-spray-very-sexy?ProductID=178493&amp;CatalogueType=OLS</t>
  </si>
  <si>
    <t>КУРС 43р</t>
  </si>
  <si>
    <t xml:space="preserve">Order Date: 04/11/2014 </t>
  </si>
  <si>
    <t>https://www.victoriassecret.com/clothing/sexy-steals-pants-shorts/vs-siren-mid-rise-skinny-jean?ProductID=201699&amp;CatalogueType=OLS</t>
  </si>
  <si>
    <t>VS SIREN MID-RISE SKINNY JEAN</t>
  </si>
  <si>
    <t>JF-313-127</t>
  </si>
  <si>
    <t>2 regular</t>
  </si>
  <si>
    <t>блеск</t>
  </si>
  <si>
    <t>JF-324-038</t>
  </si>
  <si>
    <t>Dazzlemint (S40)</t>
  </si>
  <si>
    <t>https://www.victoriassecret.com/beauty/makeup-specials/give-me-sugar-flavored-gloss-beauty-rush?ProductID=209318&amp;CatalogueType=OLS</t>
  </si>
  <si>
    <t>JF-324-035</t>
  </si>
  <si>
    <t>Berry Bling (3H7)</t>
  </si>
  <si>
    <t>https://www.victoriassecret.com/beauty/makeup-specials/color-shine-gloss-beauty-rush?ProductID=199353&amp;CatalogueType=OLS</t>
  </si>
  <si>
    <t>JF-318-814</t>
  </si>
  <si>
    <t>https://www.victoriassecret.com/beauty/makeup-specials/limited-edition-gilded-glow-flavored-gloss-beauty-rush?ProductID=199378&amp;CatalogueType=OLS</t>
  </si>
  <si>
    <t>JF-318-883</t>
  </si>
  <si>
    <t>Golden Delicious (E65)</t>
  </si>
  <si>
    <t>AnnetteZ</t>
  </si>
  <si>
    <t>https://www.victoriassecret.com/bras/very-sexy/lace-strappy-back-push-up-bra-very-sexy?ProductID=212327&amp;CatalogueType=OLS</t>
  </si>
  <si>
    <t>LACE STRAPPY BACK PUSH-UP BRA</t>
  </si>
  <si>
    <t>JF-316-900</t>
  </si>
  <si>
    <t>Black (46C)</t>
  </si>
  <si>
    <t>https://www.victoriassecret.com/bras/very-sexy/chantilly-lace-strappy-thong-panty-very-sexy?ProductID=181737&amp;CatalogueType=OLS</t>
  </si>
  <si>
    <t>CHANTILLY LACE STRAPPY THONG PANTY</t>
  </si>
  <si>
    <t>JF-315-912</t>
  </si>
  <si>
    <t>https://www.victoriassecret.com/bras/t-shirt-bra-offer/perfect-shape-bra-the-t-shirt?ProductID=217098&amp;CatalogueType=OLS</t>
  </si>
  <si>
    <t>JF-323-926</t>
  </si>
  <si>
    <t>Academy Blue Marl (2Z3)</t>
  </si>
  <si>
    <t>https://www.victoriassecret.com/catalogue/knit-turtleneck-dress?ProductID=208280&amp;CatalogueType=OLS&amp;cqo=true&amp;cqoCat=KN</t>
  </si>
  <si>
    <t>KN-312-908</t>
  </si>
  <si>
    <t>Blonde Heather</t>
  </si>
  <si>
    <t>https://www.victoriassecret.com/catalogue/ribbed-v-neck-sweater?ProductID=208329&amp;CatalogueType=OLS&amp;cqo=true&amp;cqoCat=KN</t>
  </si>
  <si>
    <t>Ribbed V-neck Sweater</t>
  </si>
  <si>
    <t>KN-319-026</t>
  </si>
  <si>
    <t>319-026</t>
  </si>
  <si>
    <t>medium heather grey</t>
  </si>
  <si>
    <t>https://www.victoriassecret.com/catalogue/double-v-neck-tunic-a-kiss-of-cashmere?ProductID=208256&amp;CatalogueType=OLS&amp;cqo=true&amp;cqoCat=KN</t>
  </si>
  <si>
    <t>KN-304-551</t>
  </si>
  <si>
    <t>juliawinter</t>
  </si>
  <si>
    <t>https://www.victoriassecret.com/swimwear/shop-by-size/lattice-push-up-bandeau-forever-sexy?ProductID=206567&amp;CatalogueType=OLS</t>
  </si>
  <si>
    <t>JF-311-996 </t>
  </si>
  <si>
    <t>JF-317-799 </t>
  </si>
  <si>
    <t>JF-317-767</t>
  </si>
  <si>
    <t>Sensual Blush (22U)</t>
  </si>
  <si>
    <t>terrii</t>
  </si>
  <si>
    <t>JF-317-845</t>
  </si>
  <si>
    <t>JF-320-380</t>
  </si>
  <si>
    <t>Estimated Ship: 11/13</t>
  </si>
  <si>
    <t>https://www.victoriassecret.com/beauty/vs-fantasies-bodycare-specials/passion-struck-deep-softening-body-butter-vs-fantasies?ProductID=166528&amp;CatalogueType=OLS</t>
  </si>
  <si>
    <t>JF-320-379</t>
  </si>
  <si>
    <t>Marta Kauffman</t>
  </si>
  <si>
    <t>блеск для губ</t>
  </si>
  <si>
    <t>JR-324-035</t>
  </si>
  <si>
    <t>Glitter And Spice (GQ3)</t>
  </si>
  <si>
    <t>JR-318-814</t>
  </si>
  <si>
    <t>Electric (26T)</t>
  </si>
  <si>
    <t>https://www.victoriassecret.com/clearance/clothing/pleated-colorblock-shift-dress?ProductID=167966&amp;CatalogueType=OLS</t>
  </si>
  <si>
    <t>JN-302-372</t>
  </si>
  <si>
    <t>Paradise Peach/White Colorblock </t>
  </si>
  <si>
    <t>https://www.victoriassecret.com/clearance/swim/add-2-cups-push-up-halter-bombshell-swim-tops?ProductID=188017&amp;CatalogueType=OLS</t>
  </si>
  <si>
    <t>JN-322-301</t>
  </si>
  <si>
    <t>Indigo (3JB)</t>
  </si>
  <si>
    <t>https://www.victoriassecret.com/clearance/swim/ruched-side-bottom-very-sexy?ProductID=192812&amp;CatalogueType=OLS</t>
  </si>
  <si>
    <t>JN-322-302</t>
  </si>
  <si>
    <t>https://www.victoriassecret.com/clearance/panties/cheekini-panty-the-lacie?ProductID=182964&amp;CatalogueType=OLS</t>
  </si>
  <si>
    <t>CHEEKINI PANTY</t>
  </si>
  <si>
    <t>JN-322-878</t>
  </si>
  <si>
    <t>Spa Blue (48Z)</t>
  </si>
  <si>
    <t>https://www.victoriassecret.com/clearance/panties/lace-waist-hiphugger-panty-cotton-lingerie?ProductID=211801&amp;CatalogueType=OLS</t>
  </si>
  <si>
    <t>LACE-WAIST HIPHUGGER PANTY</t>
  </si>
  <si>
    <t>JN-320-233</t>
  </si>
  <si>
    <t>https://www.victoriassecret.com/clearance/clothing/suede-zipper-legging?ProductID=199509&amp;CatalogueType=OLS</t>
  </si>
  <si>
    <t>JN-319-315</t>
  </si>
  <si>
    <t>https://www.victoriassecret.com/sale/clothing/the-essential-shirt?ProductID=169732&amp;CatalogueType=OLS</t>
  </si>
  <si>
    <t>JF-311-851</t>
  </si>
  <si>
    <t>JN-318-878</t>
  </si>
  <si>
    <t>https://www.victoriassecret.com/clearance/victorias-secret-sport/knockout-by-victoria39s-secret-tight-victorias-secret-sport?ProductID=190402&amp;CatalogueType=OLS&amp;swatchImage=K78</t>
  </si>
  <si>
    <t>JN-324-019</t>
  </si>
  <si>
    <t>Black/Spray Paint/Black Mesh (K78)</t>
  </si>
  <si>
    <t>https://www.victoriassecret.com/clearance/victorias-secret-sport/showtime-by-victorias-secret-tight-victorias-secret-sport?ProductID=214078&amp;CatalogueType=OLS</t>
  </si>
  <si>
    <t>https://www.victoriassecret.com/catalogue/glitter-wedge-flip-flop-colin-stuart?ProductID=194521&amp;CatalogueType=OLS&amp;cqo=true&amp;cqoCat=JA</t>
  </si>
  <si>
    <t>JA-276-931</t>
  </si>
  <si>
    <t>Neon Pink (H29)</t>
  </si>
  <si>
    <t>https://www.victoriassecret.com/clearance/swim/bandeau-halter-very-sexy?ProductID=169694&amp;CatalogueType=OLS</t>
  </si>
  <si>
    <t>JN-313-802</t>
  </si>
  <si>
    <t>Palm/Animal (5SF)</t>
  </si>
  <si>
    <t>JN-313-910</t>
  </si>
  <si>
    <t>https://www.victoriassecret.com//beauty/shop-all-beauty/amber-romance-eau-de-toilette-vs-fantasies?ProductID=154959&amp;CatalogueType=OLS&amp;search=true</t>
  </si>
  <si>
    <t>AMBER ROMANCE EAU DE TOILETTE</t>
  </si>
  <si>
    <t>https://www.victoriassecret.com/sale/yoga-pants-and-leggings/the-most-loved-yoga-legging?ProductID=211203&amp;CatalogueType=OLS</t>
  </si>
  <si>
    <t>JF-290-290</t>
  </si>
  <si>
    <t xml:space="preserve">XS </t>
  </si>
  <si>
    <t>Pretty Floral (AK3)</t>
  </si>
  <si>
    <t>peevish</t>
  </si>
  <si>
    <t>https://www.victoriassecret.com/sleepwear/babydolls-and-slips/georgette-halter-babydoll-very-sexy?ProductID=5585&amp;CatalogueType=OLS</t>
  </si>
  <si>
    <t>JF-218-855</t>
  </si>
  <si>
    <t>https://www.victoriassecret.com/sleepwear/pajamas/the-afterhours-satin-pajama?ProductID=215979&amp;CatalogueType=OLS</t>
  </si>
  <si>
    <t>JF-324-223</t>
  </si>
  <si>
    <t>Jade Romantic Floral (3VB)</t>
  </si>
  <si>
    <t>https://www.victoriassecret.com/sleepwear/babydolls-and-slips/satin-slip-dream-angels?ProductID=213108&amp;CatalogueType=OLS</t>
  </si>
  <si>
    <t>JF-328-495</t>
  </si>
  <si>
    <t>Pinky Cheeks (S54)</t>
  </si>
  <si>
    <t>https://www.victoriassecret.com/swimwear/halter/metallic-triangle-top-very-sexy?ProductID=160138&amp;CatalogueType=OLS</t>
  </si>
  <si>
    <t>JF-312-506</t>
  </si>
  <si>
    <t>JF-312-472</t>
  </si>
  <si>
    <t>Veryvera</t>
  </si>
  <si>
    <t>https://www.victoriassecret.com/catalogue/add-2-cups-push-up-bra-bombshell?ProductID=193949&amp;CatalogueType=OLS&amp;cqo=true&amp;cqoCat=CG</t>
  </si>
  <si>
    <t>CG-292-162</t>
  </si>
  <si>
    <t>34В</t>
  </si>
  <si>
    <t>https://www.victoriassecret.com/sale/panty-special/thong-panty-allover-lace-from-cotton-lingerie?ProductID=212013&amp;CatalogueType=OLS</t>
  </si>
  <si>
    <t>JF-313-836</t>
  </si>
  <si>
    <t xml:space="preserve">inkblot(K95) </t>
  </si>
  <si>
    <t>Nude(608)</t>
  </si>
  <si>
    <t xml:space="preserve">Black (DL3) </t>
  </si>
  <si>
    <t xml:space="preserve">Under the sea blue (2AW) </t>
  </si>
  <si>
    <t>учтена переплата с августа 706р</t>
  </si>
  <si>
    <t>сломанная сова</t>
  </si>
  <si>
    <t>https://www.victoriassecret.com/pink/panty-special-mobile/the-date-mini-cheekster-panty-pink?ProductID=193194&amp;CatalogueType=OLS</t>
  </si>
  <si>
    <t>JF-325-033</t>
  </si>
  <si>
    <t>Riviera Pink (4GD)</t>
  </si>
  <si>
    <t>https://www.victoriassecret.com/pink/panty-special-mobile/floral-lace-trim-thong-panty-pink?ProductID=195912&amp;CatalogueType=OLS</t>
  </si>
  <si>
    <t>JF-327-642</t>
  </si>
  <si>
    <t>Rockstar Pink (CO8)</t>
  </si>
  <si>
    <t>Heather Anthracite (W19)</t>
  </si>
  <si>
    <t>https://www.victoriassecret.com/pink/panty-special-mobile/allover-tropical-floral-lace-thong-pink?ProductID=180302&amp;CatalogueType=OLS</t>
  </si>
  <si>
    <t>JF-317-972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</si>
</sst>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sz val="14"/>
      <color indexed="63"/>
      <name val="Times New Roman"/>
      <family val="1"/>
    </font>
    <font>
      <sz val="14"/>
      <color indexed="23"/>
      <name val="Times New Roman"/>
      <family val="1"/>
    </font>
    <font>
      <sz val="12"/>
      <color indexed="14"/>
      <name val="Arial"/>
      <family val="2"/>
    </font>
    <font>
      <b/>
      <sz val="10"/>
      <color indexed="23"/>
      <name val="Calibri"/>
      <family val="2"/>
    </font>
    <font>
      <sz val="14"/>
      <color indexed="10"/>
      <name val="Times New Roman"/>
      <family val="1"/>
    </font>
    <font>
      <sz val="8"/>
      <color indexed="10"/>
      <name val="VictoriaOne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0"/>
      <name val="Times New Roman"/>
      <family val="1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17"/>
      <name val="Calibri"/>
      <family val="2"/>
    </font>
    <font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4"/>
      <color rgb="FF222222"/>
      <name val="Times New Roman"/>
      <family val="1"/>
    </font>
    <font>
      <sz val="14"/>
      <color rgb="FF666666"/>
      <name val="Times New Roman"/>
      <family val="1"/>
    </font>
    <font>
      <sz val="12"/>
      <color rgb="FFFF3399"/>
      <name val="Arial"/>
      <family val="2"/>
    </font>
    <font>
      <sz val="14"/>
      <color rgb="FFFF0000"/>
      <name val="Times New Roman"/>
      <family val="1"/>
    </font>
    <font>
      <sz val="8"/>
      <color rgb="FFFF0000"/>
      <name val="VictoriaOne"/>
      <family val="0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00B050"/>
      <name val="Calibri"/>
      <family val="2"/>
    </font>
    <font>
      <sz val="11"/>
      <color rgb="FF000000"/>
      <name val="Arial"/>
      <family val="2"/>
    </font>
    <font>
      <sz val="9"/>
      <color rgb="FF6666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66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6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80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6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81" fillId="0" borderId="0" xfId="0" applyNumberFormat="1" applyFont="1" applyFill="1" applyBorder="1" applyAlignment="1">
      <alignment/>
    </xf>
    <xf numFmtId="0" fontId="82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80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78" fillId="0" borderId="0" xfId="0" applyFont="1" applyFill="1" applyAlignment="1">
      <alignment/>
    </xf>
    <xf numFmtId="0" fontId="66" fillId="0" borderId="0" xfId="42" applyFill="1" applyAlignment="1">
      <alignment/>
    </xf>
    <xf numFmtId="0" fontId="85" fillId="0" borderId="0" xfId="0" applyFont="1" applyFill="1" applyAlignment="1">
      <alignment horizontal="left"/>
    </xf>
    <xf numFmtId="0" fontId="86" fillId="0" borderId="0" xfId="0" applyFont="1" applyFill="1" applyAlignment="1">
      <alignment/>
    </xf>
    <xf numFmtId="166" fontId="8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7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8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81" fillId="0" borderId="11" xfId="0" applyNumberFormat="1" applyFont="1" applyFill="1" applyBorder="1" applyAlignment="1">
      <alignment/>
    </xf>
    <xf numFmtId="166" fontId="8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8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80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89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90" fillId="0" borderId="10" xfId="42" applyFont="1" applyFill="1" applyBorder="1" applyAlignment="1">
      <alignment/>
    </xf>
    <xf numFmtId="168" fontId="78" fillId="0" borderId="10" xfId="0" applyNumberFormat="1" applyFont="1" applyFill="1" applyBorder="1" applyAlignment="1">
      <alignment/>
    </xf>
    <xf numFmtId="166" fontId="78" fillId="0" borderId="10" xfId="0" applyNumberFormat="1" applyFont="1" applyFill="1" applyBorder="1" applyAlignment="1">
      <alignment/>
    </xf>
    <xf numFmtId="0" fontId="91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6" fontId="78" fillId="0" borderId="12" xfId="0" applyNumberFormat="1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166" fontId="80" fillId="0" borderId="0" xfId="0" applyNumberFormat="1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66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3" fillId="0" borderId="11" xfId="42" applyFont="1" applyFill="1" applyBorder="1" applyAlignment="1">
      <alignment/>
    </xf>
    <xf numFmtId="0" fontId="44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3" fillId="0" borderId="0" xfId="42" applyFont="1" applyFill="1" applyBorder="1" applyAlignment="1">
      <alignment/>
    </xf>
    <xf numFmtId="0" fontId="44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86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80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90" fillId="0" borderId="0" xfId="42" applyFont="1" applyFill="1" applyAlignment="1">
      <alignment/>
    </xf>
    <xf numFmtId="168" fontId="78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66" fillId="0" borderId="11" xfId="42" applyNumberFormat="1" applyFill="1" applyBorder="1" applyAlignment="1" applyProtection="1">
      <alignment/>
      <protection/>
    </xf>
    <xf numFmtId="166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88" fillId="0" borderId="11" xfId="0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78" fillId="0" borderId="11" xfId="0" applyFont="1" applyFill="1" applyBorder="1" applyAlignment="1">
      <alignment/>
    </xf>
    <xf numFmtId="0" fontId="8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90" fillId="0" borderId="0" xfId="42" applyFont="1" applyFill="1" applyBorder="1" applyAlignment="1">
      <alignment/>
    </xf>
    <xf numFmtId="0" fontId="94" fillId="0" borderId="0" xfId="0" applyFont="1" applyFill="1" applyAlignment="1">
      <alignment/>
    </xf>
    <xf numFmtId="0" fontId="81" fillId="0" borderId="10" xfId="0" applyFont="1" applyFill="1" applyBorder="1" applyAlignment="1">
      <alignment/>
    </xf>
    <xf numFmtId="166" fontId="78" fillId="0" borderId="11" xfId="0" applyNumberFormat="1" applyFont="1" applyFill="1" applyBorder="1" applyAlignment="1">
      <alignment/>
    </xf>
    <xf numFmtId="168" fontId="78" fillId="0" borderId="11" xfId="0" applyNumberFormat="1" applyFont="1" applyFill="1" applyBorder="1" applyAlignment="1">
      <alignment/>
    </xf>
    <xf numFmtId="168" fontId="78" fillId="0" borderId="0" xfId="0" applyNumberFormat="1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66" fillId="0" borderId="11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95" fillId="0" borderId="10" xfId="0" applyFont="1" applyFill="1" applyBorder="1" applyAlignment="1">
      <alignment horizontal="left" vertical="center"/>
    </xf>
    <xf numFmtId="0" fontId="9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9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43" fillId="0" borderId="0" xfId="42" applyFont="1" applyFill="1" applyAlignment="1">
      <alignment/>
    </xf>
    <xf numFmtId="0" fontId="9" fillId="0" borderId="10" xfId="0" applyFont="1" applyFill="1" applyBorder="1" applyAlignment="1">
      <alignment/>
    </xf>
    <xf numFmtId="166" fontId="78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81" fillId="0" borderId="0" xfId="0" applyNumberFormat="1" applyFont="1" applyFill="1" applyAlignment="1">
      <alignment/>
    </xf>
    <xf numFmtId="166" fontId="8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10" xfId="42" applyFont="1" applyFill="1" applyBorder="1" applyAlignment="1">
      <alignment/>
    </xf>
    <xf numFmtId="0" fontId="66" fillId="0" borderId="0" xfId="42" applyFont="1" applyFill="1" applyBorder="1" applyAlignment="1">
      <alignment/>
    </xf>
    <xf numFmtId="0" fontId="66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5" fillId="0" borderId="12" xfId="0" applyFont="1" applyFill="1" applyBorder="1" applyAlignment="1">
      <alignment/>
    </xf>
    <xf numFmtId="0" fontId="8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left"/>
    </xf>
    <xf numFmtId="0" fontId="97" fillId="0" borderId="0" xfId="0" applyFont="1" applyFill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7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1" fillId="0" borderId="0" xfId="0" applyFont="1" applyFill="1" applyAlignment="1">
      <alignment/>
    </xf>
    <xf numFmtId="0" fontId="78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43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6" fillId="0" borderId="10" xfId="0" applyFont="1" applyFill="1" applyBorder="1" applyAlignment="1">
      <alignment/>
    </xf>
    <xf numFmtId="0" fontId="57" fillId="0" borderId="0" xfId="0" applyFont="1" applyFill="1" applyAlignment="1">
      <alignment horizontal="left"/>
    </xf>
    <xf numFmtId="0" fontId="56" fillId="0" borderId="10" xfId="0" applyFont="1" applyFill="1" applyBorder="1" applyAlignment="1">
      <alignment horizontal="center"/>
    </xf>
    <xf numFmtId="168" fontId="56" fillId="0" borderId="10" xfId="0" applyNumberFormat="1" applyFont="1" applyFill="1" applyBorder="1" applyAlignment="1">
      <alignment/>
    </xf>
    <xf numFmtId="166" fontId="56" fillId="0" borderId="10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9" fillId="0" borderId="10" xfId="0" applyFont="1" applyFill="1" applyBorder="1" applyAlignment="1">
      <alignment horizontal="left"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left"/>
    </xf>
    <xf numFmtId="0" fontId="10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104" fillId="0" borderId="0" xfId="0" applyFont="1" applyFill="1" applyAlignment="1">
      <alignment/>
    </xf>
    <xf numFmtId="0" fontId="57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6" fontId="105" fillId="0" borderId="10" xfId="0" applyNumberFormat="1" applyFont="1" applyFill="1" applyBorder="1" applyAlignment="1">
      <alignment/>
    </xf>
    <xf numFmtId="0" fontId="106" fillId="0" borderId="0" xfId="0" applyFont="1" applyFill="1" applyAlignment="1">
      <alignment/>
    </xf>
    <xf numFmtId="0" fontId="107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knit-maxi-dress-a-kiss-of-cashmere?ProductID=153593&amp;CatalogueType=OLS" TargetMode="External" /><Relationship Id="rId31" Type="http://schemas.openxmlformats.org/officeDocument/2006/relationships/hyperlink" Target="https://www.victoriassecret.com/clearance/clothing/foldover-multi-way-maxi-dress?ProductID=175676&amp;CatalogueType=OLS" TargetMode="External" /><Relationship Id="rId32" Type="http://schemas.openxmlformats.org/officeDocument/2006/relationships/hyperlink" Target="https://www.victoriassecret.com/sale/clothing/the-henley-essential-tees?ProductID=197111&amp;CatalogueType=OLS" TargetMode="External" /><Relationship Id="rId33" Type="http://schemas.openxmlformats.org/officeDocument/2006/relationships/hyperlink" Target="https://www.victoriassecret.com/sale/clothing/keyhole-bra-top?ProductID=168551&amp;CatalogueType=OLS" TargetMode="External" /><Relationship Id="rId34" Type="http://schemas.openxmlformats.org/officeDocument/2006/relationships/hyperlink" Target="https://www.victoriassecret.com/clearance/swim/cheeky-hipkini-bottom-beach-sexy?ProductID=205978&amp;CatalogueType=OLS" TargetMode="External" /><Relationship Id="rId35" Type="http://schemas.openxmlformats.org/officeDocument/2006/relationships/hyperlink" Target="https://www.victoriassecret.com/panties/cheekies-and-cheekinis/rose-lace-cheekster-panty-pink?ProductID=152113&amp;CatalogueType=OLS" TargetMode="External" /><Relationship Id="rId36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7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8" Type="http://schemas.openxmlformats.org/officeDocument/2006/relationships/hyperlink" Target="https://www.victoriassecret.com/panties/5-for-26-styles/no-show-thong-panty-pink?ProductID=196392&amp;CatalogueType=OLS" TargetMode="External" /><Relationship Id="rId39" Type="http://schemas.openxmlformats.org/officeDocument/2006/relationships/hyperlink" Target="https://www.victoriassecret.com/sale/dresses-sale/double-v-dress?ProductID=196515&amp;CatalogueType=OLS" TargetMode="External" /><Relationship Id="rId40" Type="http://schemas.openxmlformats.org/officeDocument/2006/relationships/hyperlink" Target="https://www.victoriassecret.com/swimwear/shop-by-size/paisley-push-up-halter-beach-sexy?ProductID=189717&amp;CatalogueType=OLS" TargetMode="External" /><Relationship Id="rId41" Type="http://schemas.openxmlformats.org/officeDocument/2006/relationships/hyperlink" Target="https://www.victoriassecret.com/swimwear/shop-by-size/paisley-push-up-halter-beach-sexy?ProductID=189717&amp;CatalogueType=OLS" TargetMode="External" /><Relationship Id="rId42" Type="http://schemas.openxmlformats.org/officeDocument/2006/relationships/hyperlink" Target="https://www.victoriassecret.com/clothing/all-tops-c/long-sleeve-v-neck-tee-vintage-tees?ProductID=168154&amp;CatalogueType=OLS" TargetMode="External" /><Relationship Id="rId43" Type="http://schemas.openxmlformats.org/officeDocument/2006/relationships/hyperlink" Target="https://www.victoriassecret.com/clothing/pants-denim/vs-mid-rise-barely-flare-jean?ProductID=201527&amp;CatalogueType=OLS" TargetMode="External" /><Relationship Id="rId44" Type="http://schemas.openxmlformats.org/officeDocument/2006/relationships/hyperlink" Target="https://www.victoriassecret.com/sale/clothing/ruched-minidress?ProductID=199487&amp;CatalogueType=OLS&amp;swatchImage=3SW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ace-trim-thong-panty-pink?ProductID=169413&amp;CatalogueType=OLS" TargetMode="External" /><Relationship Id="rId47" Type="http://schemas.openxmlformats.org/officeDocument/2006/relationships/hyperlink" Target="https://www.victoriassecret.com/sale/panties-special/no-show-thong-panty-pink?ProductID=196392&amp;CatalogueType=OLS" TargetMode="External" /><Relationship Id="rId48" Type="http://schemas.openxmlformats.org/officeDocument/2006/relationships/hyperlink" Target="https://www.victoriassecret.com/sale/panties-special/rose-lace-cheekster-panty-pink?ProductID=195917&amp;CatalogueType=OLS" TargetMode="External" /><Relationship Id="rId49" Type="http://schemas.openxmlformats.org/officeDocument/2006/relationships/hyperlink" Target="https://www.victoriassecret.com/sale/panties-special/no-show-cheekster-panty-pink?ProductID=196383&amp;CatalogueType=OLS" TargetMode="External" /><Relationship Id="rId50" Type="http://schemas.openxmlformats.org/officeDocument/2006/relationships/hyperlink" Target="https://www.victoriassecret.com/sale/panties-special/leopard-lace-thong-panty-pink?ProductID=203347&amp;CatalogueType=OLS" TargetMode="External" /><Relationship Id="rId51" Type="http://schemas.openxmlformats.org/officeDocument/2006/relationships/hyperlink" Target="https://www.victoriassecret.com/sale/panties-special/leopard-lace-thong-panty-pink?ProductID=203347&amp;CatalogueType=OLS" TargetMode="External" /><Relationship Id="rId52" Type="http://schemas.openxmlformats.org/officeDocument/2006/relationships/hyperlink" Target="https://www.victoriassecret.com/sale/panties-special/no-show-cheekster-panty-pink?ProductID=196383&amp;CatalogueType=OLS" TargetMode="External" /><Relationship Id="rId53" Type="http://schemas.openxmlformats.org/officeDocument/2006/relationships/hyperlink" Target="https://www.victoriassecret.com/sale/panties-special/rose-lace-cheekster-panty-pink?ProductID=152113&amp;CatalogueType=OLS" TargetMode="External" /><Relationship Id="rId54" Type="http://schemas.openxmlformats.org/officeDocument/2006/relationships/hyperlink" Target="https://www.victoriassecret.com/clearance/clothing/ponte-racer-legging?ProductID=166396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swimwear/shop-by-size/ruffle-push-up-triangle-top-beach-sexy?ProductID=189743&amp;CatalogueType=OLS" TargetMode="External" /><Relationship Id="rId57" Type="http://schemas.openxmlformats.org/officeDocument/2006/relationships/hyperlink" Target="https://www.victoriassecret.com/clearance/clothing/oversized-swing-top?ProductID=151570&amp;CatalogueType=OLS" TargetMode="External" /><Relationship Id="rId58" Type="http://schemas.openxmlformats.org/officeDocument/2006/relationships/hyperlink" Target="https://www.victoriassecret.com/pink/sale-and-specials-clearance/fresh-freesia-body-lotion-pink?ProductID=195076&amp;CatalogueType=OLS" TargetMode="External" /><Relationship Id="rId59" Type="http://schemas.openxmlformats.org/officeDocument/2006/relationships/hyperlink" Target="https://www.victoriassecret.com/pink/sale-and-specials-clearance/ruched-cheeky-bikini-pink?ProductID=108877&amp;CatalogueType=OLS" TargetMode="External" /><Relationship Id="rId60" Type="http://schemas.openxmlformats.org/officeDocument/2006/relationships/hyperlink" Target="https://www.victoriassecret.com/clearance/pink/ruched-side-bikini-bottom-pink?ProductID=203172&amp;CatalogueType=OLS" TargetMode="External" /><Relationship Id="rId61" Type="http://schemas.openxmlformats.org/officeDocument/2006/relationships/hyperlink" Target="https://www.victoriassecret.com/clearance/clothing/long-sleeve-v-neck-tee?ProductID=194439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3" Type="http://schemas.openxmlformats.org/officeDocument/2006/relationships/hyperlink" Target="https://www.victoriassecret.com/sale/bras/push-up-bra-cotton-lingerie?ProductID=203106&amp;CatalogueType=OLS" TargetMode="External" /><Relationship Id="rId124" Type="http://schemas.openxmlformats.org/officeDocument/2006/relationships/hyperlink" Target="https://www.victoriassecret.com/panties/3-for-33-styles/hiphugger-panty-body-by-victoria?ProductID=208601&amp;CatalogueType=OLS" TargetMode="External" /><Relationship Id="rId125" Type="http://schemas.openxmlformats.org/officeDocument/2006/relationships/hyperlink" Target="https://www.victoriassecret.com/sale/bras-special/multi-way-bra-cotton-lingerie?ProductID=203117&amp;CatalogueType=OLS" TargetMode="External" /><Relationship Id="rId126" Type="http://schemas.openxmlformats.org/officeDocument/2006/relationships/hyperlink" Target="https://www.victoriassecret.com/beauty/all-makeup/sparkle-gloss-lip-shine-beauty-rush?ProductID=165133&amp;CatalogueType=OLS" TargetMode="External" /><Relationship Id="rId127" Type="http://schemas.openxmlformats.org/officeDocument/2006/relationships/hyperlink" Target="https://www.victoriassecret.com/pink/sale-and-specials-clearance/lace-back-bikini-panty-pink?ProductID=185404&amp;CatalogueType=OLS" TargetMode="External" /><Relationship Id="rId128" Type="http://schemas.openxmlformats.org/officeDocument/2006/relationships/hyperlink" Target="https://www.victoriassecret.com/beauty/all-makeup/shiny-kiss-flavored-gloss-beauty-rush?ProductID=195787&amp;CatalogueType=OLS" TargetMode="External" /><Relationship Id="rId129" Type="http://schemas.openxmlformats.org/officeDocument/2006/relationships/hyperlink" Target="https://www.victoriassecret.com/panties/3-for-33-styles/cheekini-panty-body-by-victoria?ProductID=198794&amp;CatalogueType=OLS" TargetMode="External" /><Relationship Id="rId130" Type="http://schemas.openxmlformats.org/officeDocument/2006/relationships/hyperlink" Target="https://www.victoriassecret.com/bras/push-up/push-up-bra-body-by-victoria?ProductID=208551&amp;CatalogueType=OLS" TargetMode="External" /><Relationship Id="rId131" Type="http://schemas.openxmlformats.org/officeDocument/2006/relationships/hyperlink" Target="https://www.victoriassecret.com/clothing/all-tops/long-sleeve-crewneck-essential-tees?ProductID=197113&amp;CatalogueType=OLS" TargetMode="External" /><Relationship Id="rId132" Type="http://schemas.openxmlformats.org/officeDocument/2006/relationships/hyperlink" Target="https://www.victoriassecret.com/bras/2-for-42-victorias-secret-pink/allover-lace-thong-panty-pink?ProductID=203181&amp;CatalogueType=OLS" TargetMode="External" /><Relationship Id="rId133" Type="http://schemas.openxmlformats.org/officeDocument/2006/relationships/hyperlink" Target="https://www.victoriassecret.com/bras/push-up/thong-panty-body-by-victoria?ProductID=202497&amp;CatalogueType=OLS" TargetMode="External" /><Relationship Id="rId134" Type="http://schemas.openxmlformats.org/officeDocument/2006/relationships/hyperlink" Target="https://www.victoriassecret.com/beauty/all-makeup/color-shine-gloss-beauty-rush?ProductID=199353&amp;CatalogueType=OLS" TargetMode="External" /><Relationship Id="rId135" Type="http://schemas.openxmlformats.org/officeDocument/2006/relationships/hyperlink" Target="https://www.victoriassecret.com/beauty/all-makeup/color-shine-gloss-beauty-rush?ProductID=199353&amp;CatalogueType=OLS" TargetMode="External" /><Relationship Id="rId136" Type="http://schemas.openxmlformats.org/officeDocument/2006/relationships/hyperlink" Target="https://www.victoriassecret.com/panties/5-for-26-styles/hiphugger-panty-cotton-lingerie?ProductID=209911&amp;CatalogueType=OLS" TargetMode="External" /><Relationship Id="rId137" Type="http://schemas.openxmlformats.org/officeDocument/2006/relationships/hyperlink" Target="https://www.victoriassecret.com/panties/5-for-26-styles/bikini-panty-cotton-lingerie?ProductID=212020&amp;CatalogueType=OLS" TargetMode="External" /><Relationship Id="rId138" Type="http://schemas.openxmlformats.org/officeDocument/2006/relationships/hyperlink" Target="https://www.victoriassecret.com/clothing/dresses-c/zip-front-shirtdress-a-kiss-of-cashmere?ProductID=199468&amp;CatalogueType=OLS" TargetMode="External" /><Relationship Id="rId139" Type="http://schemas.openxmlformats.org/officeDocument/2006/relationships/hyperlink" Target="https://www.victoriassecret.com/panties/5-for-26-styles/low-rise-bikini-panty-cotton-lingerie?ProductID=210316&amp;CatalogueType=OLS" TargetMode="External" /><Relationship Id="rId140" Type="http://schemas.openxmlformats.org/officeDocument/2006/relationships/hyperlink" Target="https://www.victoriassecret.com/clearance/clothing/the-christie-flare-pant-in-seasonless-stretch?ProductID=167066&amp;CatalogueType=OLS" TargetMode="External" /><Relationship Id="rId141" Type="http://schemas.openxmlformats.org/officeDocument/2006/relationships/hyperlink" Target="https://www.victoriassecret.com/clothing/sweaters/lace-trim-pullover?ProductID=199430&amp;CatalogueType=OLS" TargetMode="External" /><Relationship Id="rId142" Type="http://schemas.openxmlformats.org/officeDocument/2006/relationships/hyperlink" Target="https://www.victoriassecret.com/sale/clothing/keyhole-bra-top?ProductID=168551&amp;CatalogueType=OLS" TargetMode="External" /><Relationship Id="rId143" Type="http://schemas.openxmlformats.org/officeDocument/2006/relationships/hyperlink" Target="https://www.victoriassecret.com/sale/clothing/lace-trim-plunge-dress-?ProductID=193036&amp;CatalogueType=OLS" TargetMode="External" /><Relationship Id="rId144" Type="http://schemas.openxmlformats.org/officeDocument/2006/relationships/hyperlink" Target="https://www.victoriassecret.com/clearance/clothing/knife-pleat-maxi-dress-?ProductID=193821&amp;CatalogueType=OLS" TargetMode="External" /><Relationship Id="rId145" Type="http://schemas.openxmlformats.org/officeDocument/2006/relationships/hyperlink" Target="https://www.victoriassecret.com/sale/clothing/ruched-minidress?ProductID=199487&amp;CatalogueType=OLS" TargetMode="External" /><Relationship Id="rId146" Type="http://schemas.openxmlformats.org/officeDocument/2006/relationships/hyperlink" Target="https://www.victoriassecret.com/pink/bras-push-up/perfect-lace-push-up-bra-pink?ProductID=208669&amp;CatalogueType=OLS" TargetMode="External" /><Relationship Id="rId147" Type="http://schemas.openxmlformats.org/officeDocument/2006/relationships/hyperlink" Target="https://www.victoriassecret.com/clearance/panties/cheekster-panty-pink?ProductID=185420&amp;CatalogueType=OLS" TargetMode="External" /><Relationship Id="rId148" Type="http://schemas.openxmlformats.org/officeDocument/2006/relationships/hyperlink" Target="https://www.victoriassecret.com/clearance/clothing/knit-maxi-dress-a-kiss-of-cashmere?ProductID=153593&amp;CatalogueType=OLS" TargetMode="External" /><Relationship Id="rId149" Type="http://schemas.openxmlformats.org/officeDocument/2006/relationships/hyperlink" Target="https://www.victoriassecret.com/clearance/clothing/foldover-multi-way-maxi-dress?ProductID=175676&amp;CatalogueType=OLS" TargetMode="External" /><Relationship Id="rId150" Type="http://schemas.openxmlformats.org/officeDocument/2006/relationships/hyperlink" Target="https://www.victoriassecret.com/sale/clothing/the-henley-essential-tees?ProductID=197111&amp;CatalogueType=OLS" TargetMode="External" /><Relationship Id="rId151" Type="http://schemas.openxmlformats.org/officeDocument/2006/relationships/hyperlink" Target="https://www.victoriassecret.com/sale/clothing/the-supermodel-sweatshirt-dress?ProductID=199729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pink/panties/rose-lace-cheekster-panty-pink?ProductID=195916&amp;CatalogueType=OLS" TargetMode="External" /><Relationship Id="rId154" Type="http://schemas.openxmlformats.org/officeDocument/2006/relationships/hyperlink" Target="https://www.victoriassecret.com/pink/panties/rose-lace-cheekster-panty-pink?ProductID=195916&amp;CatalogueType=OLS" TargetMode="External" /><Relationship Id="rId155" Type="http://schemas.openxmlformats.org/officeDocument/2006/relationships/hyperlink" Target="https://www.victoriassecret.com/pink/panties/rose-lace-cheekster-panty-pink?ProductID=195916&amp;CatalogueType=OLS" TargetMode="External" /><Relationship Id="rId156" Type="http://schemas.openxmlformats.org/officeDocument/2006/relationships/hyperlink" Target="https://www.victoriassecret.com/pink/panties/rose-lace-cheekster-panty-pink?ProductID=195916&amp;CatalogueType=OLS" TargetMode="External" /><Relationship Id="rId157" Type="http://schemas.openxmlformats.org/officeDocument/2006/relationships/hyperlink" Target="https://www.victoriassecret.com/clearance/swim/triangle-top-beach-sexy?ProductID=169015&amp;CatalogueType=OLS" TargetMode="External" /><Relationship Id="rId158" Type="http://schemas.openxmlformats.org/officeDocument/2006/relationships/hyperlink" Target="https://www.victoriassecret.com/clearance/swim/embellished-bottom-forever-sexy?ProductID=169602&amp;CatalogueType=OLS" TargetMode="External" /><Relationship Id="rId159" Type="http://schemas.openxmlformats.org/officeDocument/2006/relationships/hyperlink" Target="https://www.victoriassecret.com/clearance/swim/convertible-halter-forever-sexy?ProductID=181774&amp;CatalogueType=OLS" TargetMode="External" /><Relationship Id="rId160" Type="http://schemas.openxmlformats.org/officeDocument/2006/relationships/hyperlink" Target="https://www.victoriassecret.com/clothing/all-tops-c/the-supermodel-sweatshirt?ProductID=202096&amp;CatalogueType=OLS" TargetMode="External" /><Relationship Id="rId161" Type="http://schemas.openxmlformats.org/officeDocument/2006/relationships/hyperlink" Target="https://www.victoriassecret.com/clothing/tops-and-tees-sale/boho-keyhole-blouse?ProductID=179862&amp;CatalogueType=OLS" TargetMode="External" /><Relationship Id="rId162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63" Type="http://schemas.openxmlformats.org/officeDocument/2006/relationships/hyperlink" Target="https://www.victoriassecret.com/catalogue/demi-bra-body-by-victoria?ProductID=191096&amp;CatalogueType=OLS&amp;cqo=true&amp;cqoCat=FZ" TargetMode="External" /><Relationship Id="rId164" Type="http://schemas.openxmlformats.org/officeDocument/2006/relationships/hyperlink" Target="https://www.victoriassecret.com/catalogue/the-pillowtalk-tank-pajama?ProductID=191018&amp;CatalogueType=OLS&amp;cqo=true&amp;cqoCat=FZ" TargetMode="External" /><Relationship Id="rId165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6" Type="http://schemas.openxmlformats.org/officeDocument/2006/relationships/hyperlink" Target="https://www.victoriassecret.com/clearance/swim/flower-accent-triangle-top-beach-sexy?ProductID=160076&amp;CatalogueType=OLS" TargetMode="External" /><Relationship Id="rId167" Type="http://schemas.openxmlformats.org/officeDocument/2006/relationships/hyperlink" Target="https://www.victoriassecret.com/clearance/swim/flower-accent-triangle-top-beach-sexy?ProductID=160076&amp;CatalogueType=OLS" TargetMode="External" /><Relationship Id="rId168" Type="http://schemas.openxmlformats.org/officeDocument/2006/relationships/hyperlink" Target="https://www.victoriassecret.com/clearance/swim/mesh-inset-bandeau-very-sexy?ProductID=178260&amp;CatalogueType=OLS" TargetMode="External" /><Relationship Id="rId169" Type="http://schemas.openxmlformats.org/officeDocument/2006/relationships/hyperlink" Target="https://www.victoriassecret.com/clearance/swim/mesh-low-rise-bottom-very-sexy?ProductID=192803&amp;CatalogueType=OLS" TargetMode="External" /><Relationship Id="rId170" Type="http://schemas.openxmlformats.org/officeDocument/2006/relationships/hyperlink" Target="https://www.victoriassecret.com/clearance/swim/cheeky-bottom-beach-sexy?ProductID=183624&amp;CatalogueType=OLS" TargetMode="External" /><Relationship Id="rId171" Type="http://schemas.openxmlformats.org/officeDocument/2006/relationships/hyperlink" Target="https://www.victoriassecret.com/clearance/swim/the-getaway-string-bottom-beach-sexy?ProductID=207557&amp;CatalogueType=OLS" TargetMode="External" /><Relationship Id="rId172" Type="http://schemas.openxmlformats.org/officeDocument/2006/relationships/hyperlink" Target="https://www.victoriassecret.com/clearance/clothing/ruffle-hem-bra-top?ProductID=199156&amp;CatalogueType=OLS" TargetMode="External" /><Relationship Id="rId173" Type="http://schemas.openxmlformats.org/officeDocument/2006/relationships/hyperlink" Target="https://www.victoriassecret.com/swimwear/bikinis/fringe-triangle-top-very-sexy?ProductID=210022&amp;CatalogueType=OLS" TargetMode="External" /><Relationship Id="rId174" Type="http://schemas.openxmlformats.org/officeDocument/2006/relationships/hyperlink" Target="https://www.victoriassecret.com/clothing/sweaters/popcorn-stitch-crewneck-pullover-sweater?ProductID=211495&amp;CatalogueType=OLS" TargetMode="External" /><Relationship Id="rId175" Type="http://schemas.openxmlformats.org/officeDocument/2006/relationships/hyperlink" Target="https://www.victoriassecret.com/clearance/swim/ruched-bandeau-top-pink?ProductID=188458&amp;CatalogueType=OLS" TargetMode="External" /><Relationship Id="rId176" Type="http://schemas.openxmlformats.org/officeDocument/2006/relationships/hyperlink" Target="https://www.victoriassecret.com/clearance/swim/ruched-cheeky-bikini-bottom-pink?ProductID=188470&amp;CatalogueType=OLS" TargetMode="External" /><Relationship Id="rId177" Type="http://schemas.openxmlformats.org/officeDocument/2006/relationships/hyperlink" Target="https://www.victoriassecret.com/catalogue/the-supermodel-sweatshirt?ProductID=185860&amp;CatalogueType=OLS&amp;cqo=true&amp;cqoCat=FW" TargetMode="External" /><Relationship Id="rId178" Type="http://schemas.openxmlformats.org/officeDocument/2006/relationships/hyperlink" Target="https://www.victoriassecret.com/clothing/all-sale-and-specials/vs-siren-high-rise-skinny-jean?ProductID=210332&amp;CatalogueType=OLS" TargetMode="External" /><Relationship Id="rId179" Type="http://schemas.openxmlformats.org/officeDocument/2006/relationships/hyperlink" Target="https://www.victoriassecret.com/clearance/clothing/embroidered-bell-sleeve-dress?ProductID=181050&amp;CatalogueType=OLS" TargetMode="External" /><Relationship Id="rId180" Type="http://schemas.openxmlformats.org/officeDocument/2006/relationships/hyperlink" Target="https://www.victoriassecret.com/clearance/clothing/the-multi-way-dress-a-kiss-of-cashmere?ProductID=143819&amp;CatalogueType=OLS," TargetMode="External" /><Relationship Id="rId181" Type="http://schemas.openxmlformats.org/officeDocument/2006/relationships/hyperlink" Target="https://www.victoriassecret.com/clearance/clothing/cotton-crochet-trim-tank?ProductID=112863&amp;CatalogueType=OLS," TargetMode="External" /><Relationship Id="rId182" Type="http://schemas.openxmlformats.org/officeDocument/2006/relationships/hyperlink" Target="https://www.victoriassecret.com/clearance/clothing/track-short?ProductID=179947&amp;CatalogueType=OLS," TargetMode="External" /><Relationship Id="rId183" Type="http://schemas.openxmlformats.org/officeDocument/2006/relationships/hyperlink" Target="https://www.victoriassecret.com/clearance/clothing/knit-turtleneck-dress?ProductID=65055&amp;CatalogueType=OLS" TargetMode="External" /><Relationship Id="rId184" Type="http://schemas.openxmlformats.org/officeDocument/2006/relationships/hyperlink" Target="https://www.victoriassecret.com/clearance/clothing/mixed-media-tee-dress?ProductID=184895&amp;CatalogueType=OLS" TargetMode="External" /><Relationship Id="rId185" Type="http://schemas.openxmlformats.org/officeDocument/2006/relationships/hyperlink" Target="https://www.victoriassecret.com/clearance/clothing/mixed-media-tee-dress?ProductID=184895&amp;CatalogueType=OLS" TargetMode="External" /><Relationship Id="rId186" Type="http://schemas.openxmlformats.org/officeDocument/2006/relationships/hyperlink" Target="https://www.victoriassecret.com/sale/panties-special/seamless-bikini-panty-pink?ProductID=207758&amp;CatalogueType=OLS" TargetMode="External" /><Relationship Id="rId187" Type="http://schemas.openxmlformats.org/officeDocument/2006/relationships/hyperlink" Target="https://www.victoriassecret.com/clearance/clothing/ponte-racer-legging?ProductID=166396&amp;CatalogueType=OLS" TargetMode="External" /><Relationship Id="rId188" Type="http://schemas.openxmlformats.org/officeDocument/2006/relationships/hyperlink" Target="https://www.victoriassecret.com/clearance/clothing/drapey-tank?ProductID=151096&amp;CatalogueType=OLS" TargetMode="External" /><Relationship Id="rId189" Type="http://schemas.openxmlformats.org/officeDocument/2006/relationships/hyperlink" Target="https://www.victoriassecret.com/clothing/dresses-c/ruched-minidress?ProductID=199487&amp;CatalogueType=OLS" TargetMode="External" /><Relationship Id="rId190" Type="http://schemas.openxmlformats.org/officeDocument/2006/relationships/hyperlink" Target="https://www.victoriassecret.com/clearance/clothing/ponte-racer-legging?ProductID=166396&amp;CatalogueType=OLS" TargetMode="External" /><Relationship Id="rId191" Type="http://schemas.openxmlformats.org/officeDocument/2006/relationships/hyperlink" Target="https://www.victoriassecret.com/clothing/dresses-sale/henley-minidress-easy-mixers?ProductID=199406&amp;CatalogueType=OLS" TargetMode="External" /><Relationship Id="rId192" Type="http://schemas.openxmlformats.org/officeDocument/2006/relationships/hyperlink" Target="https://www.victoriassecret.com/pink/bras-top-rated/perfect-lace-push-up-bra-pink?ProductID=193603&amp;CatalogueType=OLS" TargetMode="External" /><Relationship Id="rId193" Type="http://schemas.openxmlformats.org/officeDocument/2006/relationships/hyperlink" Target="https://www.victoriassecret.com/pink/panties/leopard-lace-cheekster-panty-pink?ProductID=203019&amp;CatalogueType=OLS" TargetMode="External" /><Relationship Id="rId194" Type="http://schemas.openxmlformats.org/officeDocument/2006/relationships/hyperlink" Target="https://www.victoriassecret.com/panties/5-for-26-styles/low-rise-bikini-panty-cotton-lingerie?ProductID=210316&amp;CatalogueType=OLS" TargetMode="External" /><Relationship Id="rId195" Type="http://schemas.openxmlformats.org/officeDocument/2006/relationships/hyperlink" Target="https://www.victoriassecret.com/panties/5-for-26-styles/low-rise-bikini-panty-cotton-lingerie?ProductID=210316&amp;CatalogueType=OLS" TargetMode="External" /><Relationship Id="rId196" Type="http://schemas.openxmlformats.org/officeDocument/2006/relationships/hyperlink" Target="https://www.victoriassecret.com/clearance/swim/looped-hipkini-bottom-beach-sexy?ProductID=180208&amp;CatalogueType=OLS" TargetMode="External" /><Relationship Id="rId197" Type="http://schemas.openxmlformats.org/officeDocument/2006/relationships/hyperlink" Target="https://www.victoriassecret.com/sale/clothing/the-vs-denim-shirt?ProductID=179860&amp;CatalogueType=OLS." TargetMode="External" /><Relationship Id="rId198" Type="http://schemas.openxmlformats.org/officeDocument/2006/relationships/hyperlink" Target="https://www.victoriassecret.com/clearance/swim/banded-low-rise-bottom-beach-sexy?ProductID=180289&amp;CatalogueType=OLS" TargetMode="External" /><Relationship Id="rId199" Type="http://schemas.openxmlformats.org/officeDocument/2006/relationships/hyperlink" Target="https://www.victoriassecret.com/clothing/dresses-c/knit-turtleneck-dress?ProductID=65055&amp;CatalogueType=OLS" TargetMode="External" /><Relationship Id="rId200" Type="http://schemas.openxmlformats.org/officeDocument/2006/relationships/hyperlink" Target="https://www.victoriassecret.com/clothing/dresses-c/knit-turtleneck-dress?ProductID=65055&amp;CatalogueType=OLS" TargetMode="External" /><Relationship Id="rId201" Type="http://schemas.openxmlformats.org/officeDocument/2006/relationships/hyperlink" Target="https://www.victoriassecret.com/clothing/dresses-c/knit-turtleneck-dress?ProductID=65055&amp;CatalogueType=OLS" TargetMode="External" /><Relationship Id="rId202" Type="http://schemas.openxmlformats.org/officeDocument/2006/relationships/hyperlink" Target="https://www.victoriassecret.com/swimwear/bikinis/fringe-triangle-top-very-sexy?ProductID=210022&amp;CatalogueType=OLS" TargetMode="External" /><Relationship Id="rId203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04" Type="http://schemas.openxmlformats.org/officeDocument/2006/relationships/hyperlink" Target="https://www.victoriassecret.com/clearance/swim/bandeau-beach-sexy?ProductID=185185&amp;CatalogueType=OLS" TargetMode="External" /><Relationship Id="rId205" Type="http://schemas.openxmlformats.org/officeDocument/2006/relationships/hyperlink" Target="https://www.victoriassecret.com/pink/all-bras/wear-everywhere-push-up-bra-pink?ProductID=211943&amp;CatalogueType=OLS" TargetMode="External" /><Relationship Id="rId206" Type="http://schemas.openxmlformats.org/officeDocument/2006/relationships/hyperlink" Target="https://www.victoriassecret.com/pink/campus-basics-shop/lace-trim-hipster-panty-pink?ProductID=212616&amp;CatalogueType=OLS" TargetMode="External" /><Relationship Id="rId207" Type="http://schemas.openxmlformats.org/officeDocument/2006/relationships/hyperlink" Target="https://www.victoriassecret.com/pink/all-bras/wear-everywhere-push-up-bra-pink?ProductID=211943&amp;CatalogueType=OLS" TargetMode="External" /><Relationship Id="rId208" Type="http://schemas.openxmlformats.org/officeDocument/2006/relationships/hyperlink" Target="https://www.victoriassecret.com/clearance/clothing/two-button-jacket?ProductID=199315&amp;CatalogueType=OLS" TargetMode="External" /><Relationship Id="rId209" Type="http://schemas.openxmlformats.org/officeDocument/2006/relationships/hyperlink" Target="https://www.victoriassecret.com/clearance/swim/the-getaway-halter-beach-sexy?ProductID=205981&amp;CatalogueType=OLS" TargetMode="External" /><Relationship Id="rId210" Type="http://schemas.openxmlformats.org/officeDocument/2006/relationships/hyperlink" Target="https://www.victoriassecret.com/clearance/swim/the-getaway-string-bottom-beach-sexy?ProductID=207557&amp;CatalogueType=OLS" TargetMode="External" /><Relationship Id="rId211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12" Type="http://schemas.openxmlformats.org/officeDocument/2006/relationships/hyperlink" Target="https://www.victoriassecret.com/beauty/makeup-specials/give-me-sugar-flavored-shine-beauty-rush?ProductID=209322&amp;CatalogueType=OLS" TargetMode="External" /><Relationship Id="rId213" Type="http://schemas.openxmlformats.org/officeDocument/2006/relationships/hyperlink" Target="https://www.victoriassecret.com/panties/5-for-26-styles/no-show-thong-panty-pink?ProductID=212446&amp;CatalogueType=OLS" TargetMode="External" /><Relationship Id="rId214" Type="http://schemas.openxmlformats.org/officeDocument/2006/relationships/hyperlink" Target="https://www.victoriassecret.com/panties/5-for-26-styles/lace-waist-cheeky-panty-cotton-lingerie?ProductID=212032&amp;CatalogueType=OLS" TargetMode="External" /><Relationship Id="rId215" Type="http://schemas.openxmlformats.org/officeDocument/2006/relationships/hyperlink" Target="https://www.victoriassecret.com/panties/5-for-26-styles/curved-hem-hipster-panty-pink?ProductID=212406&amp;CatalogueType=OLS" TargetMode="External" /><Relationship Id="rId216" Type="http://schemas.openxmlformats.org/officeDocument/2006/relationships/hyperlink" Target="https://www.victoriassecret.com/pink/all-bras/wear-everywhere-push-up-bra-pink?ProductID=211490&amp;CatalogueType=OLS" TargetMode="External" /><Relationship Id="rId217" Type="http://schemas.openxmlformats.org/officeDocument/2006/relationships/hyperlink" Target="https://www.victoriassecret.com/clearance/swim/convertible-halter-one-piece-forever-sexy?ProductID=180075&amp;CatalogueType=OLS" TargetMode="External" /><Relationship Id="rId218" Type="http://schemas.openxmlformats.org/officeDocument/2006/relationships/hyperlink" Target="https://www.victoriassecret.com/catalogue/push-up-lounge-bra-pink?ProductID=188464&amp;CatalogueType=OLS&amp;cqo=true&amp;cqoCat=FW" TargetMode="External" /><Relationship Id="rId219" Type="http://schemas.openxmlformats.org/officeDocument/2006/relationships/hyperlink" Target="https://www.victoriassecret.com/clearance/clothing/vs-siren-mid-rise-skinny-jean?ProductID=150191&amp;CatalogueType=OLS," TargetMode="External" /><Relationship Id="rId220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21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22" Type="http://schemas.openxmlformats.org/officeDocument/2006/relationships/hyperlink" Target="https://www.victoriassecret.com/clothing/dresses-sale/strapless-midi-dress-essential-tees?ProductID=199868&amp;CatalogueType=OLS" TargetMode="External" /><Relationship Id="rId223" Type="http://schemas.openxmlformats.org/officeDocument/2006/relationships/hyperlink" Target="https://www.victoriassecret.com/sleepwear/pajamas/dreamer-flannel-pajama?ProductID=202920&amp;CatalogueType=OLS" TargetMode="External" /><Relationship Id="rId224" Type="http://schemas.openxmlformats.org/officeDocument/2006/relationships/hyperlink" Target="https://www.victoriassecret.com/clearance/clothing/vs-siren-mid-rise-skinny-jean?ProductID=193049&amp;CatalogueType=OLS" TargetMode="External" /><Relationship Id="rId225" Type="http://schemas.openxmlformats.org/officeDocument/2006/relationships/hyperlink" Target="https://www.victoriassecret.com/panties/5-for-26-styles/lace-cheekster-panty-pink?ProductID=195899&amp;CatalogueType=OLS" TargetMode="External" /><Relationship Id="rId226" Type="http://schemas.openxmlformats.org/officeDocument/2006/relationships/hyperlink" Target="https://www.victoriassecret.com/panties/5-for-26-styles/rose-lace-cheekster-panty-pink?ProductID=152113&amp;CatalogueType=OLS" TargetMode="External" /><Relationship Id="rId227" Type="http://schemas.openxmlformats.org/officeDocument/2006/relationships/hyperlink" Target="https://www.victoriassecret.com/panties/5-for-26-styles/allover-lace-thong-panty-pink?ProductID=197069&amp;CatalogueType=OLS" TargetMode="External" /><Relationship Id="rId228" Type="http://schemas.openxmlformats.org/officeDocument/2006/relationships/hyperlink" Target="https://www.victoriassecret.com/panties/5-for-26-styles/cheekster-panty-pink?ProductID=212310&amp;CatalogueType=OLS" TargetMode="External" /><Relationship Id="rId229" Type="http://schemas.openxmlformats.org/officeDocument/2006/relationships/hyperlink" Target="https://www.victoriassecret.com/panties/5-for-26-styles/lace-waist-cheeky-panty-cotton-lingerie?ProductID=212032&amp;CatalogueType=OLS" TargetMode="External" /><Relationship Id="rId230" Type="http://schemas.openxmlformats.org/officeDocument/2006/relationships/hyperlink" Target="https://www.victoriassecret.com/panties/5-for-26-styles/lace-waist-cheeky-panty-cotton-lingerie?ProductID=212032&amp;CatalogueType=OLS" TargetMode="External" /><Relationship Id="rId231" Type="http://schemas.openxmlformats.org/officeDocument/2006/relationships/hyperlink" Target="https://www.victoriassecret.com/panties/5-for-26-styles/lace-waist-cheeky-panty-cotton-lingerie?ProductID=212032&amp;CatalogueType=OLS" TargetMode="External" /><Relationship Id="rId232" Type="http://schemas.openxmlformats.org/officeDocument/2006/relationships/hyperlink" Target="https://www.victoriassecret.com/clothing/dresses-sale/strapless-midi-dress-essential-tees?ProductID=199868&amp;CatalogueType=OLS" TargetMode="External" /><Relationship Id="rId233" Type="http://schemas.openxmlformats.org/officeDocument/2006/relationships/hyperlink" Target="https://www.victoriassecret.com/panties/5-for-26-styles/low-rise-bikini-panty-cotton-lingerie?ProductID=210316&amp;CatalogueType=OLS" TargetMode="External" /><Relationship Id="rId234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35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36" Type="http://schemas.openxmlformats.org/officeDocument/2006/relationships/hyperlink" Target="https://www.victoriassecret.com/beauty/makeup-specials/sparkle-gloss-lip-shine-beauty-rush?ProductID=182621&amp;CatalogueType=OLS" TargetMode="External" /><Relationship Id="rId237" Type="http://schemas.openxmlformats.org/officeDocument/2006/relationships/hyperlink" Target="https://www.victoriassecret.com/beauty/makeup-specials/sparkle-gloss-lip-shine-beauty-rush?ProductID=182621&amp;CatalogueType=OLS" TargetMode="External" /><Relationship Id="rId238" Type="http://schemas.openxmlformats.org/officeDocument/2006/relationships/hyperlink" Target="https://www.victoriassecret.com/beauty/makeup-specials/give-me-sugar-flavored-shine-beauty-rush?ProductID=209322&amp;CatalogueType=OLS" TargetMode="External" /><Relationship Id="rId239" Type="http://schemas.openxmlformats.org/officeDocument/2006/relationships/hyperlink" Target="https://www.victoriassecret.com/sale/beauty/flavored-lip-scrub-beauty-rush?ProductID=199349&amp;CatalogueType=OLS" TargetMode="External" /><Relationship Id="rId240" Type="http://schemas.openxmlformats.org/officeDocument/2006/relationships/hyperlink" Target="https://www.victoriassecret.com/panties/5-for-26-styles/floral-lace-trim-thong-panty-pink?ProductID=195912&amp;CatalogueType=OLS" TargetMode="External" /><Relationship Id="rId241" Type="http://schemas.openxmlformats.org/officeDocument/2006/relationships/hyperlink" Target="https://www.victoriassecret.com/panties/5-for-26-styles/allover-tropical-floral-lace-thong-pink?ProductID=180302&amp;CatalogueType=OLS" TargetMode="External" /><Relationship Id="rId242" Type="http://schemas.openxmlformats.org/officeDocument/2006/relationships/hyperlink" Target="https://www.victoriassecret.com/panties/5-for-26-styles/leopard-lace-mini-cheekster-panty-pink?ProductID=212514&amp;CatalogueType=OLS" TargetMode="External" /><Relationship Id="rId243" Type="http://schemas.openxmlformats.org/officeDocument/2006/relationships/hyperlink" Target="https://www.victoriassecret.com/panties/5-for-26-styles/cheekster-panty-pink?ProductID=212310&amp;CatalogueType=OLS" TargetMode="External" /><Relationship Id="rId244" Type="http://schemas.openxmlformats.org/officeDocument/2006/relationships/hyperlink" Target="https://www.victoriassecret.com/panties/5-for-26-styles/cheekster-panty-pink?ProductID=212310&amp;CatalogueType=OLS" TargetMode="External" /><Relationship Id="rId245" Type="http://schemas.openxmlformats.org/officeDocument/2006/relationships/hyperlink" Target="https://www.victoriassecret.com/panties/5-for-26-styles/cheekster-panty-pink?ProductID=212310&amp;CatalogueType=OLS" TargetMode="External" /><Relationship Id="rId246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7" Type="http://schemas.openxmlformats.org/officeDocument/2006/relationships/hyperlink" Target="https://www.victoriassecret.com/panties/5-for-26-styles/hiphugger-panty-cotton-lingerie?ProductID=212007&amp;CatalogueType=OLS" TargetMode="External" /><Relationship Id="rId248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9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50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51" Type="http://schemas.openxmlformats.org/officeDocument/2006/relationships/hyperlink" Target="https://www.victoriassecret.com/clearance/swim/strappy-string-bottom-very-sexy?ProductID=209146&amp;CatalogueType=OLS." TargetMode="External" /><Relationship Id="rId252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53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54" Type="http://schemas.openxmlformats.org/officeDocument/2006/relationships/hyperlink" Target="https://www.victoriassecret.com/panties/5-for-26-styles/lace-trim-hipster-panty-pink?ProductID=124093&amp;CatalogueType=OLS" TargetMode="External" /><Relationship Id="rId255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56" Type="http://schemas.openxmlformats.org/officeDocument/2006/relationships/hyperlink" Target="https://www.victoriassecret.com/panties/5-for-26-styles/string-bikini-panty-cotton-lingerie?ProductID=211990&amp;CatalogueType=OLS" TargetMode="External" /><Relationship Id="rId257" Type="http://schemas.openxmlformats.org/officeDocument/2006/relationships/hyperlink" Target="https://www.victoriassecret.com/sale/panties-special/lace-waist-bikini-panty-cotton-lingerie?ProductID=211999&amp;CatalogueType=OLS" TargetMode="External" /><Relationship Id="rId258" Type="http://schemas.openxmlformats.org/officeDocument/2006/relationships/hyperlink" Target="https://www.victoriassecret.com/sleepwear/sleepshirts-and-nighties/dreamer-flannel-slip?ProductID=212206&amp;CatalogueType=OLS" TargetMode="External" /><Relationship Id="rId259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60" Type="http://schemas.openxmlformats.org/officeDocument/2006/relationships/hyperlink" Target="https://www.victoriassecret.com/catalogue/ribbed-scoopneck-sweater-?ProductID=208333&amp;CatalogueType=OLS&amp;cqo=true&amp;cqoCat=KN" TargetMode="External" /><Relationship Id="rId261" Type="http://schemas.openxmlformats.org/officeDocument/2006/relationships/hyperlink" Target="https://www.victoriassecret.com/clearance/clothing/knot-front-dress?ProductID=181111&amp;CatalogueType=OLS," TargetMode="External" /><Relationship Id="rId262" Type="http://schemas.openxmlformats.org/officeDocument/2006/relationships/hyperlink" Target="https://www.victoriassecret.com/catalogue/the-long-lean-cardi?ProductID=198240&amp;CatalogueType=OLS&amp;cqo=true&amp;cqoCat=CH" TargetMode="External" /><Relationship Id="rId263" Type="http://schemas.openxmlformats.org/officeDocument/2006/relationships/hyperlink" Target="https://www.victoriassecret.com/clearance/accessories/swim-tote-?ProductID=209086&amp;CatalogueType=OLS" TargetMode="External" /><Relationship Id="rId264" Type="http://schemas.openxmlformats.org/officeDocument/2006/relationships/hyperlink" Target="https://www.victoriassecret.com/panties/5-for-26-styles/lace-waist-hiphugger-panty-cotton-lingerie?ProductID=180504&amp;CatalogueType=OLS" TargetMode="External" /><Relationship Id="rId265" Type="http://schemas.openxmlformats.org/officeDocument/2006/relationships/hyperlink" Target="https://www.victoriassecret.com/panties/3-for-33-styles/strappy-v-string-panty-very-sexy?ProductID=212334&amp;CatalogueType=OLS" TargetMode="External" /><Relationship Id="rId266" Type="http://schemas.openxmlformats.org/officeDocument/2006/relationships/hyperlink" Target="http://www.nn.ru/user.php?user_id=242813&amp;page=gallery&amp;MFID=717889&amp;IID=17237791#comment27723107" TargetMode="External" /><Relationship Id="rId267" Type="http://schemas.openxmlformats.org/officeDocument/2006/relationships/hyperlink" Target="https://www.victoriassecret.com/panties/the-lacie/hiphugger-panty-the-lacie?ProductID=188072&amp;CatalogueType=OLS" TargetMode="External" /><Relationship Id="rId268" Type="http://schemas.openxmlformats.org/officeDocument/2006/relationships/hyperlink" Target="https://www.victoriassecret.com/clothing/sexy-steals-pants-shorts/vs-siren-mid-rise-skinny-jean?ProductID=201699&amp;CatalogueType=OLS" TargetMode="External" /><Relationship Id="rId269" Type="http://schemas.openxmlformats.org/officeDocument/2006/relationships/hyperlink" Target="https://www.victoriassecret.com/beauty/shop-all-beauty/amber-romance-eau-de-toilette-vs-fantasies?ProductID=154959&amp;CatalogueType=OLS&amp;search=true" TargetMode="External" /><Relationship Id="rId270" Type="http://schemas.openxmlformats.org/officeDocument/2006/relationships/hyperlink" Target="https://www.victoriassecret.com/bras/very-sexy/lace-strappy-back-push-up-bra-very-sexy?ProductID=212327&amp;CatalogueType=OLS" TargetMode="External" /><Relationship Id="rId271" Type="http://schemas.openxmlformats.org/officeDocument/2006/relationships/hyperlink" Target="https://www.victoriassecret.com/bras/very-sexy/chantilly-lace-strappy-thong-panty-very-sexy?ProductID=181737&amp;CatalogueType=OLS" TargetMode="External" /><Relationship Id="rId272" Type="http://schemas.openxmlformats.org/officeDocument/2006/relationships/hyperlink" Target="https://www.victoriassecret.com/beauty/shop-all-beauty/warm-ginger-fragrance-mist-vs-fantasies?ProductID=214878&amp;CatalogueType=OLS" TargetMode="External" /><Relationship Id="rId273" Type="http://schemas.openxmlformats.org/officeDocument/2006/relationships/hyperlink" Target="https://www.victoriassecret.com/beauty/shop-all-beauty/winter-cranberry-fragrance-mist-vs-fantasies?ProductID=214881&amp;CatalogueType=OLS" TargetMode="External" /><Relationship Id="rId274" Type="http://schemas.openxmlformats.org/officeDocument/2006/relationships/hyperlink" Target="https://www.victoriassecret.com/bras/t-shirt-bra-offer/perfect-shape-bra-the-t-shirt?ProductID=217098&amp;CatalogueType=OLS" TargetMode="External" /><Relationship Id="rId275" Type="http://schemas.openxmlformats.org/officeDocument/2006/relationships/hyperlink" Target="https://www.victoriassecret.com/catalogue/knit-turtleneck-dress?ProductID=208280&amp;CatalogueType=OLS&amp;cqo=true&amp;cqoCat=KN" TargetMode="External" /><Relationship Id="rId276" Type="http://schemas.openxmlformats.org/officeDocument/2006/relationships/hyperlink" Target="https://www.victoriassecret.com/catalogue/ribbed-v-neck-sweater?ProductID=208329&amp;CatalogueType=OLS&amp;cqo=true&amp;cqoCat=KN" TargetMode="External" /><Relationship Id="rId277" Type="http://schemas.openxmlformats.org/officeDocument/2006/relationships/hyperlink" Target="https://www.victoriassecret.com/catalogue/ribbed-v-neck-sweater?ProductID=208329&amp;CatalogueType=OLS&amp;cqo=true&amp;cqoCat=KN" TargetMode="External" /><Relationship Id="rId278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279" Type="http://schemas.openxmlformats.org/officeDocument/2006/relationships/hyperlink" Target="https://www.victoriassecret.com/clearance/swim/add-2-cups-push-up-halter-bombshell-swim-tops?ProductID=188017&amp;CatalogueType=OLS" TargetMode="External" /><Relationship Id="rId280" Type="http://schemas.openxmlformats.org/officeDocument/2006/relationships/hyperlink" Target="https://www.victoriassecret.com/clearance/swim/ruched-side-bottom-very-sexy?ProductID=192812&amp;CatalogueType=OLS" TargetMode="External" /><Relationship Id="rId281" Type="http://schemas.openxmlformats.org/officeDocument/2006/relationships/hyperlink" Target="https://www.victoriassecret.com/clearance/panties/cheekini-panty-the-lacie?ProductID=182964&amp;CatalogueType=OLS" TargetMode="External" /><Relationship Id="rId282" Type="http://schemas.openxmlformats.org/officeDocument/2006/relationships/hyperlink" Target="https://www.victoriassecret.com/clearance/panties/lace-waist-hiphugger-panty-cotton-lingerie?ProductID=211801&amp;CatalogueType=OLS" TargetMode="External" /><Relationship Id="rId283" Type="http://schemas.openxmlformats.org/officeDocument/2006/relationships/hyperlink" Target="https://www.victoriassecret.com/sleepwear/pajamas/the-afterhours-satin-pajama?ProductID=215979&amp;CatalogueType=OLS" TargetMode="External" /><Relationship Id="rId284" Type="http://schemas.openxmlformats.org/officeDocument/2006/relationships/hyperlink" Target="https://www.victoriassecret.com/beauty/makeup-specials/give-me-sugar-flavored-gloss-beauty-rush?ProductID=209318&amp;CatalogueType=OLS" TargetMode="External" /><Relationship Id="rId285" Type="http://schemas.openxmlformats.org/officeDocument/2006/relationships/hyperlink" Target="https://www.victoriassecret.com/beauty/makeup-specials/color-shine-gloss-beauty-rush?ProductID=199353&amp;CatalogueType=OLS" TargetMode="External" /><Relationship Id="rId286" Type="http://schemas.openxmlformats.org/officeDocument/2006/relationships/hyperlink" Target="https://www.victoriassecret.com/sleepwear/babydolls-and-slips/satin-slip-dream-angels?ProductID=213108&amp;CatalogueType=OLS" TargetMode="External" /><Relationship Id="rId287" Type="http://schemas.openxmlformats.org/officeDocument/2006/relationships/hyperlink" Target="https://www.victoriassecret.com/beauty/makeup-specials/give-me-sugar-flavored-shine-beauty-rush?ProductID=209322&amp;CatalogueType=OLS" TargetMode="External" /><Relationship Id="rId288" Type="http://schemas.openxmlformats.org/officeDocument/2006/relationships/hyperlink" Target="https://www.victoriassecret.com/beauty/makeup-specials/give-me-sugar-flavored-gloss-beauty-rush?ProductID=209318&amp;CatalogueType=OLS" TargetMode="External" /><Relationship Id="rId289" Type="http://schemas.openxmlformats.org/officeDocument/2006/relationships/hyperlink" Target="https://www.victoriassecret.com/beauty/makeup-specials/color-shine-gloss-beauty-rush?ProductID=199353&amp;CatalogueType=OLS" TargetMode="External" /><Relationship Id="rId290" Type="http://schemas.openxmlformats.org/officeDocument/2006/relationships/hyperlink" Target="https://www.victoriassecret.com/beauty/makeup-specials/limited-edition-gilded-glow-flavored-gloss-beauty-rush?ProductID=199378&amp;CatalogueType=OLS" TargetMode="External" /><Relationship Id="rId291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92" Type="http://schemas.openxmlformats.org/officeDocument/2006/relationships/hyperlink" Target="https://www.victoriassecret.com/beauty/vs-fantasies-bodycare-specials/sensual-blush-hydrating-body-lotion-vs-fantasies?ProductID=154861&amp;CatalogueType=OLS" TargetMode="External" /><Relationship Id="rId293" Type="http://schemas.openxmlformats.org/officeDocument/2006/relationships/hyperlink" Target="https://www.victoriassecret.com/sale/yoga-pants-and-leggings/the-most-loved-yoga-legging?ProductID=211203&amp;CatalogueType=OLS" TargetMode="External" /><Relationship Id="rId294" Type="http://schemas.openxmlformats.org/officeDocument/2006/relationships/hyperlink" Target="https://www.victoriassecret.com/clearance/clothing/pleated-colorblock-shift-dress?ProductID=167966&amp;CatalogueType=OLS" TargetMode="External" /><Relationship Id="rId295" Type="http://schemas.openxmlformats.org/officeDocument/2006/relationships/hyperlink" Target="https://www.victoriassecret.com/clearance/clothing/ponte-racer-legging?ProductID=166396&amp;CatalogueType=OLS" TargetMode="External" /><Relationship Id="rId296" Type="http://schemas.openxmlformats.org/officeDocument/2006/relationships/hyperlink" Target="https://www.victoriassecret.com/clothing/dresses-c/ruched-minidress?ProductID=199487&amp;CatalogueType=OLS" TargetMode="External" /><Relationship Id="rId297" Type="http://schemas.openxmlformats.org/officeDocument/2006/relationships/hyperlink" Target="https://www.victoriassecret.com/clothing/dresses-sale/henley-minidress-easy-mixers?ProductID=199406&amp;CatalogueType=OLS" TargetMode="External" /><Relationship Id="rId298" Type="http://schemas.openxmlformats.org/officeDocument/2006/relationships/hyperlink" Target="https://www.victoriassecret.com/clothing/dresses-c/knit-turtleneck-dress?ProductID=65055&amp;CatalogueType=OLS" TargetMode="External" /><Relationship Id="rId299" Type="http://schemas.openxmlformats.org/officeDocument/2006/relationships/hyperlink" Target="https://www.victoriassecret.com/catalogue/fleece-crop-pant?ProductID=198565&amp;CatalogueType=OLS&amp;cqo=true&amp;cqoCat=CH" TargetMode="External" /><Relationship Id="rId300" Type="http://schemas.openxmlformats.org/officeDocument/2006/relationships/hyperlink" Target="https://www.victoriassecret.com/catalogue/short-sleeve-sweater?ProductID=198282&amp;CatalogueType=OLS&amp;cqo=true&amp;cqoCat=CH" TargetMode="External" /><Relationship Id="rId301" Type="http://schemas.openxmlformats.org/officeDocument/2006/relationships/hyperlink" Target="https://www.victoriassecret.com/clearance/swim/fringe-one-piece-pink?ProductID=141289&amp;CatalogueType=OLS" TargetMode="External" /><Relationship Id="rId302" Type="http://schemas.openxmlformats.org/officeDocument/2006/relationships/hyperlink" Target="https://www.victoriassecret.com/catalogue/drop-shoulder-sweater?ProductID=198278&amp;CatalogueType=OLS&amp;cqo=true&amp;cqoCat=CH" TargetMode="External" /><Relationship Id="rId303" Type="http://schemas.openxmlformats.org/officeDocument/2006/relationships/hyperlink" Target="https://www.victoriassecret.com/catalogue/trend-legging?ProductID=198291&amp;CatalogueType=OLS&amp;cqo=true&amp;cqoCat=CH" TargetMode="External" /><Relationship Id="rId304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305" Type="http://schemas.openxmlformats.org/officeDocument/2006/relationships/hyperlink" Target="https://www.victoriassecret.com/clearance/swim/crochet-trim-bottom-beach-sexy?ProductID=182259&amp;CatalogueType=OLS" TargetMode="External" /><Relationship Id="rId306" Type="http://schemas.openxmlformats.org/officeDocument/2006/relationships/hyperlink" Target="https://www.victoriassecret.com/clearance/swim/flounce-bandeau-top-pink?ProductID=141205&amp;CatalogueType=OLS" TargetMode="External" /><Relationship Id="rId307" Type="http://schemas.openxmlformats.org/officeDocument/2006/relationships/hyperlink" Target="https://www.victoriassecret.com/clothing/dresses-c/drop-waist-sweaterdress-a-kiss-of-cashmere?ProductID=139268&amp;CatalogueType=OLS" TargetMode="External" /><Relationship Id="rId308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309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310" Type="http://schemas.openxmlformats.org/officeDocument/2006/relationships/hyperlink" Target="https://www.victoriassecret.com/clearance/clothing/boyfriend-shirtdress?ProductID=202810&amp;CatalogueType=OLS" TargetMode="External" /><Relationship Id="rId311" Type="http://schemas.openxmlformats.org/officeDocument/2006/relationships/hyperlink" Target="https://www.victoriassecret.com/sale/clothing/crewneck-sweater-essential-sweaters?ProductID=199418&amp;CatalogueType=OLS" TargetMode="External" /><Relationship Id="rId312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313" Type="http://schemas.openxmlformats.org/officeDocument/2006/relationships/hyperlink" Target="https://www.victoriassecret.com/clearance/swim/fabulous-push-up-triangle-top-beach-sexy?ProductID=179465&amp;CatalogueType=OLS" TargetMode="External" /><Relationship Id="rId314" Type="http://schemas.openxmlformats.org/officeDocument/2006/relationships/hyperlink" Target="https://www.victoriassecret.com/clothing/dresses-c/ruched-minidress?ProductID=199487&amp;CatalogueType=OLS" TargetMode="External" /><Relationship Id="rId315" Type="http://schemas.openxmlformats.org/officeDocument/2006/relationships/hyperlink" Target="https://www.victoriassecret.com/clothing/tunics-tops-leggings/miniskirt?ProductID=126678&amp;CatalogueType=OLS" TargetMode="External" /><Relationship Id="rId316" Type="http://schemas.openxmlformats.org/officeDocument/2006/relationships/hyperlink" Target="https://www.victoriassecret.com/clearance/clothing/boyfriend-shirtdress?ProductID=202810&amp;CatalogueType=OLS" TargetMode="External" /><Relationship Id="rId317" Type="http://schemas.openxmlformats.org/officeDocument/2006/relationships/hyperlink" Target="https://www.victoriassecret.com/panties/5-for-26-styles/leopard-lace-cheekster-panty-pink?ProductID=199929&amp;CatalogueType=OLS" TargetMode="External" /><Relationship Id="rId318" Type="http://schemas.openxmlformats.org/officeDocument/2006/relationships/hyperlink" Target="https://www.victoriassecret.com/clearance/panties/string-bikini-panty-cotton-lingerie?ProductID=182934&amp;CatalogueType=OLS" TargetMode="External" /><Relationship Id="rId319" Type="http://schemas.openxmlformats.org/officeDocument/2006/relationships/hyperlink" Target="https://www.victoriassecret.com/sleepwear/our-top-pj-picks-b/the-sleepover-knit-pajama?ProductID=207368&amp;CatalogueType=OLS" TargetMode="External" /><Relationship Id="rId320" Type="http://schemas.openxmlformats.org/officeDocument/2006/relationships/hyperlink" Target="https://www.victoriassecret.com/clearance/clothing/vs-hipster-bootcut-pant-in-corduroy?ProductID=143421&amp;CatalogueType=OLS" TargetMode="External" /><Relationship Id="rId321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322" Type="http://schemas.openxmlformats.org/officeDocument/2006/relationships/hyperlink" Target="https://www.victoriassecret.com/clothing/all-tops-c/graphic-fleece-tunic?ProductID=201687&amp;CatalogueType=OLS" TargetMode="External" /><Relationship Id="rId323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324" Type="http://schemas.openxmlformats.org/officeDocument/2006/relationships/hyperlink" Target="https://www.victoriassecret.com/swimwear/bikinis/ruched-hipkini-beach-sexy?ProductID=205404&amp;CatalogueType=OLS" TargetMode="External" /><Relationship Id="rId325" Type="http://schemas.openxmlformats.org/officeDocument/2006/relationships/hyperlink" Target="https://www.victoriassecret.com/swimwear/bikinis/push-up-bandeau-beach-sexy?ProductID=212226&amp;CatalogueType=OLS" TargetMode="External" /><Relationship Id="rId326" Type="http://schemas.openxmlformats.org/officeDocument/2006/relationships/hyperlink" Target="https://www.victoriassecret.com/clothing/all-tops-c/the-long-sleeve-v-neck-essential-tees?ProductID=188083&amp;CatalogueType=OLS" TargetMode="External" /><Relationship Id="rId327" Type="http://schemas.openxmlformats.org/officeDocument/2006/relationships/hyperlink" Target="https://www.victoriassecret.com/panties/5-for-26-styles/curved-hem-hipster-panty-pink?ProductID=203033&amp;CatalogueType=OLS" TargetMode="External" /><Relationship Id="rId328" Type="http://schemas.openxmlformats.org/officeDocument/2006/relationships/hyperlink" Target="https://www.victoriassecret.com/panties/5-for-26-styles/lace-waist-cheekini-panty-cotton-lingerie?ProductID=212024&amp;CatalogueType=OLS" TargetMode="External" /><Relationship Id="rId329" Type="http://schemas.openxmlformats.org/officeDocument/2006/relationships/hyperlink" Target="https://www.victoriassecret.com/panties/5-for-26-styles/hiphugger-panty-cotton-lingerie?ProductID=212007&amp;CatalogueType=OLS" TargetMode="External" /><Relationship Id="rId330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331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332" Type="http://schemas.openxmlformats.org/officeDocument/2006/relationships/hyperlink" Target="https://www.victoriassecret.com/beauty/shop-all-beauty/such-a-flirt-daily-body-wash-vs-fantasies?ProductID=154944&amp;CatalogueType=OLS" TargetMode="External" /><Relationship Id="rId333" Type="http://schemas.openxmlformats.org/officeDocument/2006/relationships/hyperlink" Target="https://www.victoriassecret.com/beauty/shop-all-beauty/amber-romance-daily-body-wash-vs-fantasies?ProductID=154921&amp;CatalogueType=OLS" TargetMode="External" /><Relationship Id="rId334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335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36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37" Type="http://schemas.openxmlformats.org/officeDocument/2006/relationships/hyperlink" Target="https://www.victoriassecret.com/clearance/swim/double-string-bottom-beach-sexy?ProductID=178569&amp;CatalogueType=OLS" TargetMode="External" /><Relationship Id="rId338" Type="http://schemas.openxmlformats.org/officeDocument/2006/relationships/hyperlink" Target="https://www.victoriassecret.com/clothing/dresses-c/knit-turtleneck-dress?ProductID=65055&amp;CatalogueType=OLS" TargetMode="External" /><Relationship Id="rId339" Type="http://schemas.openxmlformats.org/officeDocument/2006/relationships/hyperlink" Target="https://www.victoriassecret.com/clothing/dresses-c/knit-turtleneck-dress?ProductID=65055&amp;CatalogueType=OLS" TargetMode="External" /><Relationship Id="rId340" Type="http://schemas.openxmlformats.org/officeDocument/2006/relationships/hyperlink" Target="https://www.victoriassecret.com/panties/5-for-26-styles/low-rise-bikini-panty-cotton-lingerie?ProductID=210316&amp;CatalogueType=OLS" TargetMode="External" /><Relationship Id="rId341" Type="http://schemas.openxmlformats.org/officeDocument/2006/relationships/hyperlink" Target="https://www.victoriassecret.com/panties/5-for-26-styles/low-rise-bikini-panty-cotton-lingerie?ProductID=210316&amp;CatalogueType=OLS" TargetMode="External" /><Relationship Id="rId342" Type="http://schemas.openxmlformats.org/officeDocument/2006/relationships/hyperlink" Target="https://www.victoriassecret.com/panties/5-for-26-styles/bikini-panty-cotton-lingerie?ProductID=212021&amp;CatalogueType=OLS" TargetMode="External" /><Relationship Id="rId343" Type="http://schemas.openxmlformats.org/officeDocument/2006/relationships/hyperlink" Target="https://www.victoriassecret.com/clearance/clothing/skinny-moto-pant?ProductID=201928&amp;CatalogueType=OLS" TargetMode="External" /><Relationship Id="rId344" Type="http://schemas.openxmlformats.org/officeDocument/2006/relationships/hyperlink" Target="https://www.victoriassecret.com/clothing/dresses-c/open-back-lace-dress?ProductID=83885&amp;CatalogueType=OLS" TargetMode="External" /><Relationship Id="rId345" Type="http://schemas.openxmlformats.org/officeDocument/2006/relationships/hyperlink" Target="https://www.victoriassecret.com/clothing/dresses-c/knit-turtleneck-dress?ProductID=65055&amp;CatalogueType=OLS" TargetMode="External" /><Relationship Id="rId346" Type="http://schemas.openxmlformats.org/officeDocument/2006/relationships/hyperlink" Target="https://www.victoriassecret.com/clothing/dresses-c/ribbed-sweaterdress?ProductID=199458&amp;CatalogueType=OLS" TargetMode="External" /><Relationship Id="rId347" Type="http://schemas.openxmlformats.org/officeDocument/2006/relationships/hyperlink" Target="https://www.victoriassecret.com/clearance/panties/no-show-sexy-bikini-panty-body-by-victoria?ProductID=169262&amp;CatalogueType=OLS" TargetMode="External" /><Relationship Id="rId348" Type="http://schemas.openxmlformats.org/officeDocument/2006/relationships/hyperlink" Target="https://www.victoriassecret.com/clearance/panties/bikini-panty-cotton-lingerie?ProductID=185377&amp;CatalogueType=OLS" TargetMode="External" /><Relationship Id="rId349" Type="http://schemas.openxmlformats.org/officeDocument/2006/relationships/hyperlink" Target="https://www.victoriassecret.com/panties/bikinis/low-rise-bikini-panty-cotton-lingerie?ProductID=210316&amp;CatalogueType=OLS" TargetMode="External" /><Relationship Id="rId350" Type="http://schemas.openxmlformats.org/officeDocument/2006/relationships/hyperlink" Target="https://www.victoriassecret.com/panties/bikinis/low-rise-bikini-panty-cotton-lingerie?ProductID=210316&amp;CatalogueType=OLS" TargetMode="External" /><Relationship Id="rId351" Type="http://schemas.openxmlformats.org/officeDocument/2006/relationships/hyperlink" Target="https://www.victoriassecret.com/panties/bikinis/low-rise-bikini-panty-cotton-lingerie?ProductID=210316&amp;CatalogueType=OLS" TargetMode="External" /><Relationship Id="rId352" Type="http://schemas.openxmlformats.org/officeDocument/2006/relationships/hyperlink" Target="https://www.victoriassecret.com/panties/bikinis/low-rise-bikini-panty-cotton-lingerie?ProductID=210316&amp;CatalogueType=OLS" TargetMode="External" /><Relationship Id="rId353" Type="http://schemas.openxmlformats.org/officeDocument/2006/relationships/hyperlink" Target="https://www.victoriassecret.com/panties/bikinis/low-rise-bikini-panty-cotton-lingerie?ProductID=210316&amp;CatalogueType=OLS" TargetMode="External" /><Relationship Id="rId354" Type="http://schemas.openxmlformats.org/officeDocument/2006/relationships/hyperlink" Target="https://www.victoriassecret.com/clearance/clothing/bootcut-fleece-pant?ProductID=198022&amp;CatalogueType=OLS" TargetMode="External" /><Relationship Id="rId355" Type="http://schemas.openxmlformats.org/officeDocument/2006/relationships/hyperlink" Target="https://www.victoriassecret.com/clearance/clothing/oversized-swing-top?ProductID=151570&amp;CatalogueType=OLS" TargetMode="External" /><Relationship Id="rId356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57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58" Type="http://schemas.openxmlformats.org/officeDocument/2006/relationships/hyperlink" Target="https://www.victoriassecret.com/sale/panties-special/allover-lace-mini-cheekster-panty-pink?ProductID=197070&amp;CatalogueType=OLS" TargetMode="External" /><Relationship Id="rId359" Type="http://schemas.openxmlformats.org/officeDocument/2006/relationships/hyperlink" Target="https://www.victoriassecret.com/sale/panties-special/allover-lace-thong-panty-pink?ProductID=197069&amp;CatalogueType=OLS" TargetMode="External" /><Relationship Id="rId360" Type="http://schemas.openxmlformats.org/officeDocument/2006/relationships/hyperlink" Target="https://www.victoriassecret.com/sale/panties-special/lace-trim-thong-panty-pink?ProductID=169413&amp;CatalogueType=OLS" TargetMode="External" /><Relationship Id="rId361" Type="http://schemas.openxmlformats.org/officeDocument/2006/relationships/hyperlink" Target="https://www.victoriassecret.com/sale/panties-special/lace-trim-thong-panty-pink?ProductID=169413&amp;CatalogueType=OLS" TargetMode="External" /><Relationship Id="rId362" Type="http://schemas.openxmlformats.org/officeDocument/2006/relationships/hyperlink" Target="https://www.victoriassecret.com/sale/panties-special/low-rise-bikini-panty-cotton-lingerie?ProductID=210316&amp;CatalogueType=OLS" TargetMode="External" /><Relationship Id="rId363" Type="http://schemas.openxmlformats.org/officeDocument/2006/relationships/hyperlink" Target="https://www.victoriassecret.com/clearance/swim/shirred-hipster-forever-sexy?ProductID=178316&amp;CatalogueType=OLS" TargetMode="External" /><Relationship Id="rId364" Type="http://schemas.openxmlformats.org/officeDocument/2006/relationships/hyperlink" Target="https://www.victoriassecret.com/clearance/swim/push-up-triangle-top-very-sexy?ProductID=155924&amp;CatalogueType=OLS" TargetMode="External" /><Relationship Id="rId365" Type="http://schemas.openxmlformats.org/officeDocument/2006/relationships/hyperlink" Target="https://www.victoriassecret.com/beauty/shop-all-beauty/pure-daydream-eau-de-toilette-vs-fantasies?ProductID=154960&amp;CatalogueType=OLS" TargetMode="External" /><Relationship Id="rId366" Type="http://schemas.openxmlformats.org/officeDocument/2006/relationships/hyperlink" Target="https://www.victoriassecret.com/beauty/shop-all-beauty/amber-romance-eau-de-toilette-vs-fantasies?ProductID=154959&amp;CatalogueType=OLS" TargetMode="External" /><Relationship Id="rId367" Type="http://schemas.openxmlformats.org/officeDocument/2006/relationships/hyperlink" Target="https://www.victoriassecret.com/beauty/shop-all-beauty/love-spell-eau-de-toilette-vs-fantasies?ProductID=166567&amp;CatalogueType=OLS" TargetMode="External" /><Relationship Id="rId368" Type="http://schemas.openxmlformats.org/officeDocument/2006/relationships/hyperlink" Target="https://www.victoriassecret.com/beauty/shop-all-beauty/such-a-flirt-eau-de-toilette-vs-fantasies?ProductID=154971&amp;CatalogueType=OLS" TargetMode="External" /><Relationship Id="rId369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70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71" Type="http://schemas.openxmlformats.org/officeDocument/2006/relationships/hyperlink" Target="https://www.victoriassecret.com/beauty/fragrance/heavenly-travel-angel-mist-victorias-secret?ProductID=183543&amp;CatalogueType=OLS" TargetMode="External" /><Relationship Id="rId372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73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74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PageLayoutView="0" workbookViewId="0" topLeftCell="A1">
      <pane ySplit="1" topLeftCell="A307" activePane="bottomLeft" state="frozen"/>
      <selection pane="topLeft" activeCell="A1" sqref="A1"/>
      <selection pane="bottomLeft" activeCell="B398" sqref="B398"/>
    </sheetView>
  </sheetViews>
  <sheetFormatPr defaultColWidth="9.140625" defaultRowHeight="15"/>
  <cols>
    <col min="1" max="1" width="11.57421875" style="9" customWidth="1"/>
    <col min="2" max="3" width="9.140625" style="9" customWidth="1"/>
    <col min="4" max="4" width="11.140625" style="9" customWidth="1"/>
    <col min="5" max="5" width="9.140625" style="9" customWidth="1"/>
    <col min="6" max="6" width="29.28125" style="9" customWidth="1"/>
    <col min="7" max="7" width="9.140625" style="9" customWidth="1"/>
    <col min="8" max="8" width="9.140625" style="39" customWidth="1"/>
    <col min="9" max="9" width="20.8515625" style="9" bestFit="1" customWidth="1"/>
    <col min="10" max="10" width="20.421875" style="9" bestFit="1" customWidth="1"/>
    <col min="11" max="11" width="30.00390625" style="9" customWidth="1"/>
    <col min="12" max="16384" width="9.140625" style="9" customWidth="1"/>
  </cols>
  <sheetData>
    <row r="1" spans="1:20" ht="15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5</v>
      </c>
      <c r="G1" s="24" t="s">
        <v>6</v>
      </c>
      <c r="H1" s="26" t="s">
        <v>7</v>
      </c>
      <c r="I1" s="27" t="s">
        <v>8</v>
      </c>
      <c r="J1" s="27" t="s">
        <v>9</v>
      </c>
      <c r="L1" s="24"/>
      <c r="M1" s="24"/>
      <c r="N1" s="24"/>
      <c r="O1" s="25"/>
      <c r="P1" s="24"/>
      <c r="Q1" s="24"/>
      <c r="R1" s="26"/>
      <c r="S1" s="27"/>
      <c r="T1" s="27"/>
    </row>
    <row r="2" spans="1:20" ht="15">
      <c r="A2" s="23" t="s">
        <v>169</v>
      </c>
      <c r="B2" s="24"/>
      <c r="C2" s="24"/>
      <c r="D2" s="28"/>
      <c r="E2" s="25"/>
      <c r="F2" s="93" t="s">
        <v>586</v>
      </c>
      <c r="G2" s="24"/>
      <c r="H2" s="26"/>
      <c r="I2" s="27"/>
      <c r="J2" s="27"/>
      <c r="L2" s="24"/>
      <c r="M2" s="24"/>
      <c r="N2" s="24"/>
      <c r="O2" s="25"/>
      <c r="P2" s="24"/>
      <c r="Q2" s="24"/>
      <c r="R2" s="26"/>
      <c r="S2" s="27"/>
      <c r="T2" s="27"/>
    </row>
    <row r="3" spans="1:20" ht="15.75">
      <c r="A3" s="22" t="s">
        <v>20</v>
      </c>
      <c r="B3" s="4" t="s">
        <v>24</v>
      </c>
      <c r="C3" s="22" t="s">
        <v>25</v>
      </c>
      <c r="D3" s="29" t="s">
        <v>26</v>
      </c>
      <c r="E3" s="22" t="s">
        <v>27</v>
      </c>
      <c r="F3" s="22" t="s">
        <v>96</v>
      </c>
      <c r="G3" s="22">
        <v>1</v>
      </c>
      <c r="H3" s="30">
        <v>29.5</v>
      </c>
      <c r="I3" s="31">
        <f>G3*H3*39*0.9</f>
        <v>1035.45</v>
      </c>
      <c r="J3" s="32"/>
      <c r="K3" s="33" t="s">
        <v>131</v>
      </c>
      <c r="L3" s="22"/>
      <c r="M3" s="22"/>
      <c r="N3" s="22"/>
      <c r="O3" s="22"/>
      <c r="P3" s="22"/>
      <c r="Q3" s="22"/>
      <c r="R3" s="22"/>
      <c r="S3" s="32"/>
      <c r="T3" s="32"/>
    </row>
    <row r="4" spans="1:20" ht="15.75">
      <c r="A4" s="22" t="s">
        <v>20</v>
      </c>
      <c r="B4" s="34" t="s">
        <v>28</v>
      </c>
      <c r="C4" s="22" t="s">
        <v>25</v>
      </c>
      <c r="D4" s="29" t="s">
        <v>23</v>
      </c>
      <c r="E4" s="22" t="s">
        <v>27</v>
      </c>
      <c r="F4" s="35" t="s">
        <v>132</v>
      </c>
      <c r="G4" s="22">
        <v>1</v>
      </c>
      <c r="H4" s="30">
        <v>34.5</v>
      </c>
      <c r="I4" s="31">
        <f>G4*H4*39*0.9</f>
        <v>1210.95</v>
      </c>
      <c r="J4" s="32"/>
      <c r="L4" s="22"/>
      <c r="M4" s="22"/>
      <c r="N4" s="22"/>
      <c r="O4" s="22"/>
      <c r="P4" s="22"/>
      <c r="Q4" s="22"/>
      <c r="R4" s="22"/>
      <c r="S4" s="32"/>
      <c r="T4" s="32"/>
    </row>
    <row r="5" spans="1:20" ht="15">
      <c r="A5" s="22" t="s">
        <v>20</v>
      </c>
      <c r="B5" s="4" t="s">
        <v>21</v>
      </c>
      <c r="D5" s="9" t="s">
        <v>22</v>
      </c>
      <c r="E5" s="22">
        <v>8</v>
      </c>
      <c r="F5" s="9" t="s">
        <v>96</v>
      </c>
      <c r="G5" s="22">
        <v>1</v>
      </c>
      <c r="H5" s="30">
        <v>165</v>
      </c>
      <c r="I5" s="31">
        <f>G5*H5*39*1.17</f>
        <v>7528.95</v>
      </c>
      <c r="J5" s="32"/>
      <c r="L5" s="22"/>
      <c r="M5" s="22"/>
      <c r="N5" s="22"/>
      <c r="O5" s="22"/>
      <c r="P5" s="22"/>
      <c r="Q5" s="22"/>
      <c r="R5" s="30"/>
      <c r="S5" s="32">
        <f>Q5*R5*39*1.17</f>
        <v>0</v>
      </c>
      <c r="T5" s="32">
        <f>Q5*R5*39*1.22</f>
        <v>0</v>
      </c>
    </row>
    <row r="6" spans="1:10" ht="15.75">
      <c r="A6" s="3" t="s">
        <v>73</v>
      </c>
      <c r="B6" s="4" t="s">
        <v>74</v>
      </c>
      <c r="C6" s="3" t="s">
        <v>75</v>
      </c>
      <c r="D6" s="5" t="s">
        <v>76</v>
      </c>
      <c r="E6" s="3" t="s">
        <v>77</v>
      </c>
      <c r="F6" s="3" t="s">
        <v>130</v>
      </c>
      <c r="G6" s="3">
        <v>1</v>
      </c>
      <c r="H6" s="6">
        <v>52</v>
      </c>
      <c r="I6" s="7">
        <f>G6*H6*39*0.9</f>
        <v>1825.2</v>
      </c>
      <c r="J6" s="8"/>
    </row>
    <row r="7" spans="1:10" ht="15.75">
      <c r="A7" s="3" t="s">
        <v>73</v>
      </c>
      <c r="B7" s="4" t="s">
        <v>78</v>
      </c>
      <c r="C7" s="3" t="s">
        <v>79</v>
      </c>
      <c r="D7" s="36" t="s">
        <v>134</v>
      </c>
      <c r="E7" s="3" t="s">
        <v>63</v>
      </c>
      <c r="F7" s="3" t="s">
        <v>133</v>
      </c>
      <c r="G7" s="3">
        <v>1</v>
      </c>
      <c r="H7" s="6">
        <v>7.12</v>
      </c>
      <c r="I7" s="7">
        <f>G7*H7*39*0.9</f>
        <v>249.912</v>
      </c>
      <c r="J7" s="8"/>
    </row>
    <row r="8" spans="1:10" ht="15.75">
      <c r="A8" s="3" t="s">
        <v>73</v>
      </c>
      <c r="B8" s="4" t="s">
        <v>78</v>
      </c>
      <c r="C8" s="3" t="s">
        <v>79</v>
      </c>
      <c r="D8" s="5" t="s">
        <v>80</v>
      </c>
      <c r="E8" s="3" t="s">
        <v>63</v>
      </c>
      <c r="F8" s="10" t="s">
        <v>135</v>
      </c>
      <c r="G8" s="3">
        <v>1</v>
      </c>
      <c r="H8" s="6">
        <v>7.12</v>
      </c>
      <c r="I8" s="7">
        <f>G8*H8*39*0.9</f>
        <v>249.912</v>
      </c>
      <c r="J8" s="8"/>
    </row>
    <row r="9" spans="1:10" ht="15.75">
      <c r="A9" s="3" t="s">
        <v>73</v>
      </c>
      <c r="B9" s="4" t="s">
        <v>78</v>
      </c>
      <c r="C9" s="3" t="s">
        <v>79</v>
      </c>
      <c r="D9" s="5" t="s">
        <v>80</v>
      </c>
      <c r="E9" s="3" t="s">
        <v>63</v>
      </c>
      <c r="F9" s="10" t="s">
        <v>136</v>
      </c>
      <c r="G9" s="3">
        <v>1</v>
      </c>
      <c r="H9" s="6">
        <v>7.12</v>
      </c>
      <c r="I9" s="7">
        <f>G9*H9*39*0.9</f>
        <v>249.912</v>
      </c>
      <c r="J9" s="8"/>
    </row>
    <row r="10" spans="1:10" ht="15.75">
      <c r="A10" s="3" t="s">
        <v>73</v>
      </c>
      <c r="B10" s="3" t="s">
        <v>78</v>
      </c>
      <c r="C10" s="3" t="s">
        <v>79</v>
      </c>
      <c r="D10" s="5" t="s">
        <v>80</v>
      </c>
      <c r="E10" s="3" t="s">
        <v>63</v>
      </c>
      <c r="F10" s="10" t="s">
        <v>136</v>
      </c>
      <c r="G10" s="3">
        <v>1</v>
      </c>
      <c r="H10" s="6">
        <v>7.12</v>
      </c>
      <c r="I10" s="7">
        <f>G10*H10*39*0.9</f>
        <v>249.912</v>
      </c>
      <c r="J10" s="8"/>
    </row>
    <row r="11" spans="1:20" ht="15.75">
      <c r="A11" s="3" t="s">
        <v>73</v>
      </c>
      <c r="B11" s="11" t="s">
        <v>117</v>
      </c>
      <c r="C11" s="12" t="s">
        <v>142</v>
      </c>
      <c r="D11" s="16" t="s">
        <v>118</v>
      </c>
      <c r="E11" s="12" t="s">
        <v>149</v>
      </c>
      <c r="F11" s="12" t="s">
        <v>165</v>
      </c>
      <c r="G11" s="12">
        <v>1</v>
      </c>
      <c r="H11" s="14">
        <f>43.99</f>
        <v>43.99</v>
      </c>
      <c r="I11" s="37">
        <f>G11*H11*39*1.17</f>
        <v>2007.2637</v>
      </c>
      <c r="J11" s="15"/>
      <c r="L11" s="38"/>
      <c r="M11" s="38"/>
      <c r="N11" s="16"/>
      <c r="O11" s="38"/>
      <c r="P11" s="38"/>
      <c r="R11" s="39"/>
      <c r="S11" s="40"/>
      <c r="T11" s="40"/>
    </row>
    <row r="12" spans="1:10" ht="15.75">
      <c r="A12" s="41" t="s">
        <v>84</v>
      </c>
      <c r="B12" s="11" t="s">
        <v>85</v>
      </c>
      <c r="C12" s="12"/>
      <c r="D12" s="36" t="s">
        <v>86</v>
      </c>
      <c r="E12" s="12" t="s">
        <v>12</v>
      </c>
      <c r="F12" s="13" t="s">
        <v>87</v>
      </c>
      <c r="G12" s="12">
        <v>1</v>
      </c>
      <c r="H12" s="14">
        <v>29.5</v>
      </c>
      <c r="I12" s="15"/>
      <c r="J12" s="17">
        <f>G12*H12*39*0.94</f>
        <v>1081.47</v>
      </c>
    </row>
    <row r="13" spans="1:20" ht="15.75">
      <c r="A13" s="41" t="s">
        <v>84</v>
      </c>
      <c r="B13" s="11" t="s">
        <v>88</v>
      </c>
      <c r="C13" s="41"/>
      <c r="D13" s="36" t="s">
        <v>90</v>
      </c>
      <c r="E13" s="41" t="s">
        <v>12</v>
      </c>
      <c r="F13" s="42" t="s">
        <v>89</v>
      </c>
      <c r="G13" s="41">
        <v>1</v>
      </c>
      <c r="H13" s="43">
        <v>39.99</v>
      </c>
      <c r="I13" s="44"/>
      <c r="J13" s="45">
        <f aca="true" t="shared" si="0" ref="J13:J18">G13*H13*39*1.22</f>
        <v>1902.7242</v>
      </c>
      <c r="S13" s="40"/>
      <c r="T13" s="40"/>
    </row>
    <row r="14" spans="1:10" ht="15.75">
      <c r="A14" s="41" t="s">
        <v>84</v>
      </c>
      <c r="B14" s="34" t="s">
        <v>97</v>
      </c>
      <c r="D14" s="36" t="s">
        <v>99</v>
      </c>
      <c r="E14" s="41" t="s">
        <v>70</v>
      </c>
      <c r="F14" s="42" t="s">
        <v>98</v>
      </c>
      <c r="G14" s="41">
        <v>1</v>
      </c>
      <c r="H14" s="39">
        <v>19.99</v>
      </c>
      <c r="I14" s="44"/>
      <c r="J14" s="45">
        <f t="shared" si="0"/>
        <v>951.1241999999999</v>
      </c>
    </row>
    <row r="15" spans="1:20" ht="15.75">
      <c r="A15" s="46" t="s">
        <v>115</v>
      </c>
      <c r="B15" s="11" t="s">
        <v>110</v>
      </c>
      <c r="C15" s="41"/>
      <c r="D15" s="36" t="s">
        <v>113</v>
      </c>
      <c r="E15" s="9" t="s">
        <v>111</v>
      </c>
      <c r="F15" s="9" t="s">
        <v>112</v>
      </c>
      <c r="G15" s="22">
        <v>1</v>
      </c>
      <c r="H15" s="30">
        <v>16.99</v>
      </c>
      <c r="I15" s="47">
        <f>G15*H15*39*1.17</f>
        <v>775.2536999999999</v>
      </c>
      <c r="J15" s="48"/>
      <c r="S15" s="40"/>
      <c r="T15" s="40"/>
    </row>
    <row r="16" spans="1:20" ht="15.75">
      <c r="A16" s="46" t="s">
        <v>115</v>
      </c>
      <c r="B16" s="11" t="s">
        <v>110</v>
      </c>
      <c r="D16" s="36" t="s">
        <v>114</v>
      </c>
      <c r="E16" s="41" t="s">
        <v>12</v>
      </c>
      <c r="F16" s="9" t="s">
        <v>112</v>
      </c>
      <c r="G16" s="22">
        <v>1</v>
      </c>
      <c r="H16" s="30">
        <v>9.99</v>
      </c>
      <c r="I16" s="47">
        <f>G16*H16*39*1.17</f>
        <v>455.8437</v>
      </c>
      <c r="J16" s="48"/>
      <c r="L16" s="41"/>
      <c r="M16" s="41"/>
      <c r="N16" s="41"/>
      <c r="O16" s="41"/>
      <c r="P16" s="41"/>
      <c r="Q16" s="41"/>
      <c r="R16" s="41"/>
      <c r="S16" s="44"/>
      <c r="T16" s="44"/>
    </row>
    <row r="17" spans="1:20" ht="15.75">
      <c r="A17" s="41" t="s">
        <v>116</v>
      </c>
      <c r="B17" s="11" t="s">
        <v>117</v>
      </c>
      <c r="C17" s="41"/>
      <c r="D17" s="49" t="s">
        <v>118</v>
      </c>
      <c r="E17" s="41" t="s">
        <v>119</v>
      </c>
      <c r="F17" s="41" t="s">
        <v>120</v>
      </c>
      <c r="G17" s="22">
        <v>1</v>
      </c>
      <c r="H17" s="30">
        <v>43.99</v>
      </c>
      <c r="I17" s="48"/>
      <c r="J17" s="50">
        <f t="shared" si="0"/>
        <v>2093.0442000000003</v>
      </c>
      <c r="L17" s="41"/>
      <c r="M17" s="41"/>
      <c r="N17" s="41"/>
      <c r="O17" s="41"/>
      <c r="P17" s="41"/>
      <c r="Q17" s="41"/>
      <c r="R17" s="41"/>
      <c r="S17" s="44"/>
      <c r="T17" s="44"/>
    </row>
    <row r="18" spans="1:20" ht="15">
      <c r="A18" s="41" t="s">
        <v>150</v>
      </c>
      <c r="B18" s="11" t="s">
        <v>151</v>
      </c>
      <c r="C18" s="9" t="s">
        <v>152</v>
      </c>
      <c r="D18" s="9" t="s">
        <v>153</v>
      </c>
      <c r="E18" s="41" t="s">
        <v>77</v>
      </c>
      <c r="F18" s="9" t="s">
        <v>166</v>
      </c>
      <c r="G18" s="22">
        <v>1</v>
      </c>
      <c r="H18" s="30">
        <v>19.99</v>
      </c>
      <c r="I18" s="47"/>
      <c r="J18" s="50">
        <f t="shared" si="0"/>
        <v>951.1241999999999</v>
      </c>
      <c r="L18" s="11"/>
      <c r="M18" s="41"/>
      <c r="N18" s="41"/>
      <c r="O18" s="41"/>
      <c r="P18" s="41"/>
      <c r="Q18" s="41"/>
      <c r="R18" s="43"/>
      <c r="S18" s="44"/>
      <c r="T18" s="44"/>
    </row>
    <row r="19" spans="1:20" ht="15.75">
      <c r="A19" s="41" t="s">
        <v>29</v>
      </c>
      <c r="B19" s="11" t="s">
        <v>36</v>
      </c>
      <c r="C19" s="41" t="s">
        <v>37</v>
      </c>
      <c r="D19" s="36" t="s">
        <v>94</v>
      </c>
      <c r="E19" s="41" t="s">
        <v>38</v>
      </c>
      <c r="F19" s="9" t="s">
        <v>93</v>
      </c>
      <c r="G19" s="22">
        <v>1</v>
      </c>
      <c r="H19" s="30">
        <v>12.99</v>
      </c>
      <c r="I19" s="47">
        <f>G19*H19*39*1.17</f>
        <v>592.7337</v>
      </c>
      <c r="J19" s="48"/>
      <c r="L19" s="41"/>
      <c r="M19" s="41"/>
      <c r="N19" s="41"/>
      <c r="O19" s="41"/>
      <c r="P19" s="41"/>
      <c r="Q19" s="41"/>
      <c r="R19" s="41"/>
      <c r="S19" s="44"/>
      <c r="T19" s="44"/>
    </row>
    <row r="20" spans="1:20" ht="15">
      <c r="A20" s="22" t="s">
        <v>29</v>
      </c>
      <c r="B20" s="4" t="s">
        <v>30</v>
      </c>
      <c r="C20" s="22" t="s">
        <v>31</v>
      </c>
      <c r="D20" s="22" t="s">
        <v>32</v>
      </c>
      <c r="E20" s="22" t="s">
        <v>12</v>
      </c>
      <c r="F20" s="22" t="s">
        <v>95</v>
      </c>
      <c r="G20" s="22">
        <v>1</v>
      </c>
      <c r="H20" s="30">
        <v>12.99</v>
      </c>
      <c r="I20" s="31">
        <f>G20*H20*39*1.17</f>
        <v>592.7337</v>
      </c>
      <c r="J20" s="32"/>
      <c r="L20" s="22"/>
      <c r="M20" s="22"/>
      <c r="N20" s="22"/>
      <c r="O20" s="22"/>
      <c r="P20" s="22"/>
      <c r="Q20" s="22"/>
      <c r="R20" s="30"/>
      <c r="S20" s="32"/>
      <c r="T20" s="32"/>
    </row>
    <row r="21" spans="1:20" ht="15">
      <c r="A21" s="41" t="s">
        <v>29</v>
      </c>
      <c r="B21" s="4" t="s">
        <v>33</v>
      </c>
      <c r="C21" s="22" t="s">
        <v>34</v>
      </c>
      <c r="D21" s="9" t="s">
        <v>35</v>
      </c>
      <c r="E21" s="22" t="s">
        <v>12</v>
      </c>
      <c r="F21" s="9" t="s">
        <v>148</v>
      </c>
      <c r="G21" s="22">
        <v>1</v>
      </c>
      <c r="H21" s="30">
        <v>6.99</v>
      </c>
      <c r="I21" s="31">
        <f>G21*H21*39*1.17</f>
        <v>318.95369999999997</v>
      </c>
      <c r="J21" s="32"/>
      <c r="L21" s="22"/>
      <c r="M21" s="22"/>
      <c r="N21" s="22"/>
      <c r="O21" s="22"/>
      <c r="P21" s="22"/>
      <c r="Q21" s="22"/>
      <c r="R21" s="30"/>
      <c r="S21" s="32"/>
      <c r="T21" s="32"/>
    </row>
    <row r="22" spans="1:20" ht="15.75">
      <c r="A22" s="41" t="s">
        <v>43</v>
      </c>
      <c r="B22" s="4" t="s">
        <v>44</v>
      </c>
      <c r="C22" s="21" t="s">
        <v>45</v>
      </c>
      <c r="D22" s="9" t="s">
        <v>46</v>
      </c>
      <c r="E22" s="22" t="s">
        <v>12</v>
      </c>
      <c r="F22" s="22" t="s">
        <v>92</v>
      </c>
      <c r="G22" s="22">
        <v>1</v>
      </c>
      <c r="H22" s="30">
        <v>14.99</v>
      </c>
      <c r="I22" s="31"/>
      <c r="J22" s="51">
        <f>G22*H22*39*1.22</f>
        <v>713.2242</v>
      </c>
      <c r="L22" s="22"/>
      <c r="M22" s="22"/>
      <c r="N22" s="22"/>
      <c r="O22" s="22"/>
      <c r="P22" s="22"/>
      <c r="Q22" s="22"/>
      <c r="R22" s="30"/>
      <c r="S22" s="32"/>
      <c r="T22" s="32"/>
    </row>
    <row r="23" spans="1:20" ht="15.75">
      <c r="A23" s="22" t="s">
        <v>43</v>
      </c>
      <c r="B23" s="4" t="s">
        <v>122</v>
      </c>
      <c r="C23" s="18" t="s">
        <v>123</v>
      </c>
      <c r="D23" s="9" t="s">
        <v>124</v>
      </c>
      <c r="E23" s="22" t="s">
        <v>12</v>
      </c>
      <c r="F23" s="18" t="s">
        <v>128</v>
      </c>
      <c r="G23" s="22">
        <v>1</v>
      </c>
      <c r="H23" s="30">
        <v>11.99</v>
      </c>
      <c r="I23" s="31"/>
      <c r="J23" s="51">
        <f>G23*H23*39*1.22</f>
        <v>570.4842</v>
      </c>
      <c r="L23" s="22"/>
      <c r="M23" s="22"/>
      <c r="N23" s="22"/>
      <c r="O23" s="22"/>
      <c r="P23" s="22"/>
      <c r="Q23" s="22"/>
      <c r="R23" s="30"/>
      <c r="S23" s="32"/>
      <c r="T23" s="32"/>
    </row>
    <row r="24" spans="1:20" ht="15.75">
      <c r="A24" s="52" t="s">
        <v>72</v>
      </c>
      <c r="B24" s="3" t="s">
        <v>104</v>
      </c>
      <c r="C24" s="12"/>
      <c r="D24" s="36" t="s">
        <v>106</v>
      </c>
      <c r="E24" s="3" t="s">
        <v>70</v>
      </c>
      <c r="F24" s="13" t="s">
        <v>105</v>
      </c>
      <c r="G24" s="3">
        <v>1</v>
      </c>
      <c r="H24" s="6">
        <v>19.5</v>
      </c>
      <c r="I24" s="7">
        <f aca="true" t="shared" si="1" ref="I24:I30">G24*H24*39*0.9</f>
        <v>684.45</v>
      </c>
      <c r="J24" s="8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5.75">
      <c r="A25" s="52" t="s">
        <v>72</v>
      </c>
      <c r="B25" s="3" t="s">
        <v>107</v>
      </c>
      <c r="C25" s="3"/>
      <c r="D25" s="16" t="s">
        <v>109</v>
      </c>
      <c r="E25" s="3" t="s">
        <v>70</v>
      </c>
      <c r="F25" s="10" t="s">
        <v>108</v>
      </c>
      <c r="G25" s="3">
        <v>1</v>
      </c>
      <c r="H25" s="6">
        <v>19.5</v>
      </c>
      <c r="I25" s="7">
        <f t="shared" si="1"/>
        <v>684.45</v>
      </c>
      <c r="J25" s="8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.75">
      <c r="A26" s="52" t="s">
        <v>72</v>
      </c>
      <c r="B26" s="4" t="s">
        <v>69</v>
      </c>
      <c r="C26" s="22"/>
      <c r="D26" s="53" t="s">
        <v>155</v>
      </c>
      <c r="E26" s="22" t="s">
        <v>70</v>
      </c>
      <c r="F26" s="10" t="s">
        <v>154</v>
      </c>
      <c r="G26" s="22">
        <v>1</v>
      </c>
      <c r="H26" s="30">
        <v>5.3</v>
      </c>
      <c r="I26" s="31">
        <f t="shared" si="1"/>
        <v>186.03</v>
      </c>
      <c r="J26" s="32"/>
      <c r="L26" s="22"/>
      <c r="M26" s="22"/>
      <c r="N26" s="22"/>
      <c r="O26" s="22"/>
      <c r="P26" s="22"/>
      <c r="Q26" s="22"/>
      <c r="R26" s="22"/>
      <c r="S26" s="32"/>
      <c r="T26" s="32"/>
    </row>
    <row r="27" spans="1:20" ht="15.75">
      <c r="A27" s="52" t="s">
        <v>72</v>
      </c>
      <c r="B27" s="4" t="s">
        <v>69</v>
      </c>
      <c r="C27" s="22"/>
      <c r="D27" s="36" t="s">
        <v>155</v>
      </c>
      <c r="E27" s="22" t="s">
        <v>70</v>
      </c>
      <c r="F27" s="10" t="s">
        <v>156</v>
      </c>
      <c r="G27" s="22">
        <v>1</v>
      </c>
      <c r="H27" s="30">
        <v>5.3</v>
      </c>
      <c r="I27" s="31">
        <f t="shared" si="1"/>
        <v>186.03</v>
      </c>
      <c r="J27" s="32"/>
      <c r="L27" s="22"/>
      <c r="M27" s="22"/>
      <c r="N27" s="22"/>
      <c r="O27" s="22"/>
      <c r="P27" s="22"/>
      <c r="Q27" s="22"/>
      <c r="R27" s="22"/>
      <c r="S27" s="32"/>
      <c r="T27" s="32"/>
    </row>
    <row r="28" spans="1:20" ht="15.75">
      <c r="A28" s="52" t="s">
        <v>72</v>
      </c>
      <c r="B28" s="4" t="s">
        <v>69</v>
      </c>
      <c r="C28" s="22"/>
      <c r="D28" s="53" t="s">
        <v>155</v>
      </c>
      <c r="E28" s="22" t="s">
        <v>70</v>
      </c>
      <c r="F28" s="10" t="s">
        <v>159</v>
      </c>
      <c r="G28" s="22">
        <v>1</v>
      </c>
      <c r="H28" s="30">
        <v>5.3</v>
      </c>
      <c r="I28" s="31">
        <f t="shared" si="1"/>
        <v>186.03</v>
      </c>
      <c r="J28" s="32"/>
      <c r="L28" s="22"/>
      <c r="M28" s="22"/>
      <c r="N28" s="22"/>
      <c r="O28" s="22"/>
      <c r="P28" s="22"/>
      <c r="Q28" s="22"/>
      <c r="R28" s="22"/>
      <c r="S28" s="32"/>
      <c r="T28" s="32"/>
    </row>
    <row r="29" spans="1:20" ht="15.75">
      <c r="A29" s="52" t="s">
        <v>72</v>
      </c>
      <c r="B29" s="4" t="s">
        <v>69</v>
      </c>
      <c r="C29" s="22"/>
      <c r="D29" s="36" t="s">
        <v>158</v>
      </c>
      <c r="E29" s="22" t="s">
        <v>12</v>
      </c>
      <c r="F29" s="54" t="s">
        <v>160</v>
      </c>
      <c r="G29" s="22">
        <v>1</v>
      </c>
      <c r="H29" s="30">
        <v>5.3</v>
      </c>
      <c r="I29" s="31">
        <f t="shared" si="1"/>
        <v>186.03</v>
      </c>
      <c r="J29" s="32"/>
      <c r="L29" s="22"/>
      <c r="M29" s="22"/>
      <c r="N29" s="22"/>
      <c r="O29" s="22"/>
      <c r="P29" s="22"/>
      <c r="Q29" s="22"/>
      <c r="R29" s="22"/>
      <c r="S29" s="32"/>
      <c r="T29" s="32"/>
    </row>
    <row r="30" spans="1:20" ht="15.75">
      <c r="A30" s="52" t="s">
        <v>72</v>
      </c>
      <c r="B30" s="4" t="s">
        <v>69</v>
      </c>
      <c r="C30" s="22"/>
      <c r="D30" s="36" t="s">
        <v>158</v>
      </c>
      <c r="E30" s="22" t="s">
        <v>12</v>
      </c>
      <c r="F30" s="10" t="s">
        <v>157</v>
      </c>
      <c r="G30" s="22">
        <v>1</v>
      </c>
      <c r="H30" s="30">
        <v>5.3</v>
      </c>
      <c r="I30" s="31">
        <f t="shared" si="1"/>
        <v>186.03</v>
      </c>
      <c r="J30" s="32"/>
      <c r="L30" s="22"/>
      <c r="M30" s="22"/>
      <c r="O30" s="22"/>
      <c r="P30" s="22"/>
      <c r="Q30" s="22"/>
      <c r="R30" s="22"/>
      <c r="S30" s="32"/>
      <c r="T30" s="32"/>
    </row>
    <row r="31" spans="1:20" ht="15.75">
      <c r="A31" s="52" t="s">
        <v>72</v>
      </c>
      <c r="B31" s="4" t="s">
        <v>100</v>
      </c>
      <c r="C31" s="22"/>
      <c r="D31" s="53" t="s">
        <v>102</v>
      </c>
      <c r="E31" s="22" t="s">
        <v>103</v>
      </c>
      <c r="F31" s="22" t="s">
        <v>101</v>
      </c>
      <c r="G31" s="22">
        <v>1</v>
      </c>
      <c r="H31" s="30">
        <v>19.99</v>
      </c>
      <c r="I31" s="31">
        <f>G31*H31*39*1.17</f>
        <v>912.1436999999999</v>
      </c>
      <c r="J31" s="3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22" t="s">
        <v>39</v>
      </c>
      <c r="B32" s="4" t="s">
        <v>40</v>
      </c>
      <c r="C32" s="20" t="s">
        <v>41</v>
      </c>
      <c r="D32" s="22" t="s">
        <v>42</v>
      </c>
      <c r="E32" s="22" t="s">
        <v>12</v>
      </c>
      <c r="F32" s="20" t="s">
        <v>161</v>
      </c>
      <c r="G32" s="22">
        <v>1</v>
      </c>
      <c r="H32" s="30">
        <v>29.5</v>
      </c>
      <c r="I32" s="32"/>
      <c r="J32" s="51">
        <f>G32*H32*39*0.94</f>
        <v>1081.47</v>
      </c>
      <c r="L32" s="22"/>
      <c r="M32" s="22"/>
      <c r="N32" s="22"/>
      <c r="O32" s="22"/>
      <c r="P32" s="22"/>
      <c r="Q32" s="22"/>
      <c r="R32" s="22"/>
      <c r="S32" s="32"/>
      <c r="T32" s="32"/>
    </row>
    <row r="33" spans="1:20" ht="15">
      <c r="A33" s="22" t="s">
        <v>141</v>
      </c>
      <c r="B33" s="11" t="s">
        <v>144</v>
      </c>
      <c r="C33" s="41" t="s">
        <v>145</v>
      </c>
      <c r="D33" s="9" t="s">
        <v>146</v>
      </c>
      <c r="E33" s="55">
        <v>6</v>
      </c>
      <c r="F33" s="9" t="s">
        <v>147</v>
      </c>
      <c r="G33" s="55">
        <v>1</v>
      </c>
      <c r="H33" s="43">
        <v>48.99</v>
      </c>
      <c r="I33" s="56">
        <f>G33*H33*39*1.17</f>
        <v>2235.4137</v>
      </c>
      <c r="J33" s="57"/>
      <c r="L33" s="41"/>
      <c r="M33" s="41"/>
      <c r="N33" s="41"/>
      <c r="O33" s="41"/>
      <c r="P33" s="41"/>
      <c r="Q33" s="41"/>
      <c r="R33" s="43"/>
      <c r="S33" s="44"/>
      <c r="T33" s="44"/>
    </row>
    <row r="34" spans="1:20" ht="15">
      <c r="A34" s="41" t="s">
        <v>141</v>
      </c>
      <c r="B34" s="34" t="s">
        <v>117</v>
      </c>
      <c r="C34" s="41" t="s">
        <v>142</v>
      </c>
      <c r="D34" s="9" t="s">
        <v>118</v>
      </c>
      <c r="E34" s="55" t="s">
        <v>12</v>
      </c>
      <c r="F34" s="41" t="s">
        <v>143</v>
      </c>
      <c r="G34" s="55">
        <v>1</v>
      </c>
      <c r="H34" s="39">
        <v>43.99</v>
      </c>
      <c r="I34" s="56">
        <f>G34*H34*39*1.17</f>
        <v>2007.2637</v>
      </c>
      <c r="J34" s="57">
        <f>4243-4262</f>
        <v>-19</v>
      </c>
      <c r="L34" s="11"/>
      <c r="R34" s="39"/>
      <c r="S34" s="40"/>
      <c r="T34" s="40"/>
    </row>
    <row r="35" spans="1:20" ht="15.75">
      <c r="A35" s="3" t="s">
        <v>121</v>
      </c>
      <c r="B35" s="3" t="s">
        <v>85</v>
      </c>
      <c r="C35" s="3"/>
      <c r="D35" s="53" t="s">
        <v>86</v>
      </c>
      <c r="E35" s="12" t="s">
        <v>70</v>
      </c>
      <c r="F35" s="10" t="s">
        <v>87</v>
      </c>
      <c r="G35" s="3">
        <v>1</v>
      </c>
      <c r="H35" s="6">
        <v>29.5</v>
      </c>
      <c r="I35" s="7">
        <f>G35*H35*39*0.9</f>
        <v>1035.45</v>
      </c>
      <c r="J35" s="40"/>
      <c r="L35" s="22"/>
      <c r="M35" s="22"/>
      <c r="N35" s="22"/>
      <c r="O35" s="22"/>
      <c r="P35" s="22"/>
      <c r="Q35" s="22"/>
      <c r="R35" s="22"/>
      <c r="S35" s="22"/>
      <c r="T35" s="22"/>
    </row>
    <row r="36" spans="1:6" ht="15">
      <c r="A36" s="23" t="s">
        <v>346</v>
      </c>
      <c r="F36" s="93" t="s">
        <v>587</v>
      </c>
    </row>
    <row r="37" spans="1:20" ht="15.75">
      <c r="A37" s="9" t="s">
        <v>84</v>
      </c>
      <c r="B37" s="4" t="s">
        <v>83</v>
      </c>
      <c r="C37" s="22"/>
      <c r="D37" s="70" t="s">
        <v>167</v>
      </c>
      <c r="E37" s="22">
        <v>4</v>
      </c>
      <c r="F37" s="71" t="s">
        <v>170</v>
      </c>
      <c r="G37" s="22">
        <v>1</v>
      </c>
      <c r="H37" s="30">
        <v>29.99</v>
      </c>
      <c r="I37" s="32"/>
      <c r="J37" s="51">
        <f>G37*H37*40*1.22</f>
        <v>1463.512</v>
      </c>
      <c r="K37" s="33"/>
      <c r="S37" s="40"/>
      <c r="T37" s="40"/>
    </row>
    <row r="38" spans="1:10" ht="15">
      <c r="A38" s="9" t="s">
        <v>171</v>
      </c>
      <c r="B38" s="34" t="s">
        <v>172</v>
      </c>
      <c r="C38" s="41"/>
      <c r="D38" s="41" t="s">
        <v>173</v>
      </c>
      <c r="E38" s="41" t="s">
        <v>70</v>
      </c>
      <c r="F38" s="41" t="s">
        <v>174</v>
      </c>
      <c r="G38" s="41">
        <v>1</v>
      </c>
      <c r="H38" s="43">
        <v>28</v>
      </c>
      <c r="I38" s="72">
        <v>400</v>
      </c>
      <c r="J38" s="45">
        <f>G38*H38*40*0.94-I38</f>
        <v>652.8</v>
      </c>
    </row>
    <row r="39" spans="1:10" ht="15">
      <c r="A39" s="41" t="s">
        <v>171</v>
      </c>
      <c r="B39" s="11" t="s">
        <v>172</v>
      </c>
      <c r="C39" s="41"/>
      <c r="D39" s="9" t="s">
        <v>175</v>
      </c>
      <c r="E39" s="22" t="s">
        <v>12</v>
      </c>
      <c r="F39" s="9" t="s">
        <v>174</v>
      </c>
      <c r="G39" s="41">
        <v>1</v>
      </c>
      <c r="H39" s="43">
        <v>21</v>
      </c>
      <c r="I39" s="44"/>
      <c r="J39" s="45">
        <f>G39*H39*40*0.94</f>
        <v>789.5999999999999</v>
      </c>
    </row>
    <row r="40" spans="1:10" ht="15">
      <c r="A40" s="9" t="s">
        <v>171</v>
      </c>
      <c r="B40" s="11" t="s">
        <v>176</v>
      </c>
      <c r="C40" s="41"/>
      <c r="D40" s="9" t="s">
        <v>177</v>
      </c>
      <c r="E40" s="41" t="s">
        <v>70</v>
      </c>
      <c r="F40" s="9" t="s">
        <v>178</v>
      </c>
      <c r="G40" s="41">
        <v>1</v>
      </c>
      <c r="H40" s="43">
        <v>25</v>
      </c>
      <c r="I40" s="48"/>
      <c r="J40" s="45">
        <f>G40*H40*40*0.94</f>
        <v>940</v>
      </c>
    </row>
    <row r="41" spans="1:10" ht="15">
      <c r="A41" s="22" t="s">
        <v>171</v>
      </c>
      <c r="B41" s="4" t="s">
        <v>176</v>
      </c>
      <c r="C41" s="22"/>
      <c r="D41" s="22" t="s">
        <v>179</v>
      </c>
      <c r="E41" s="22" t="s">
        <v>70</v>
      </c>
      <c r="F41" s="22" t="s">
        <v>178</v>
      </c>
      <c r="G41" s="22">
        <v>1</v>
      </c>
      <c r="H41" s="30">
        <v>14</v>
      </c>
      <c r="I41" s="32"/>
      <c r="J41" s="45">
        <f>G41*H41*40*0.94</f>
        <v>526.4</v>
      </c>
    </row>
    <row r="42" spans="1:10" ht="15">
      <c r="A42" s="22" t="s">
        <v>29</v>
      </c>
      <c r="B42" s="4" t="s">
        <v>180</v>
      </c>
      <c r="C42" s="22" t="s">
        <v>181</v>
      </c>
      <c r="D42" s="22" t="s">
        <v>182</v>
      </c>
      <c r="E42" s="22" t="s">
        <v>183</v>
      </c>
      <c r="F42" s="22" t="s">
        <v>184</v>
      </c>
      <c r="G42" s="22">
        <v>1</v>
      </c>
      <c r="H42" s="30">
        <v>39.5</v>
      </c>
      <c r="I42" s="31">
        <f>G42*H42*40*0.9</f>
        <v>1422</v>
      </c>
      <c r="J42" s="32">
        <f>I42-1386</f>
        <v>36</v>
      </c>
    </row>
    <row r="43" spans="1:10" ht="15">
      <c r="A43" s="22" t="s">
        <v>29</v>
      </c>
      <c r="B43" s="4" t="s">
        <v>185</v>
      </c>
      <c r="C43" s="22" t="s">
        <v>186</v>
      </c>
      <c r="D43" s="22" t="s">
        <v>187</v>
      </c>
      <c r="E43" s="22" t="s">
        <v>12</v>
      </c>
      <c r="F43" s="22" t="s">
        <v>188</v>
      </c>
      <c r="G43" s="22">
        <v>1</v>
      </c>
      <c r="H43" s="30">
        <v>29.5</v>
      </c>
      <c r="I43" s="31">
        <f>G43*H43*40*0.9</f>
        <v>1062</v>
      </c>
      <c r="J43" s="32">
        <f>I43-1035</f>
        <v>27</v>
      </c>
    </row>
    <row r="44" spans="1:10" ht="15.75">
      <c r="A44" s="22" t="s">
        <v>29</v>
      </c>
      <c r="B44" s="4" t="s">
        <v>189</v>
      </c>
      <c r="C44" s="22"/>
      <c r="D44" s="53" t="s">
        <v>190</v>
      </c>
      <c r="E44" s="22" t="s">
        <v>38</v>
      </c>
      <c r="F44" s="22" t="s">
        <v>93</v>
      </c>
      <c r="G44" s="22">
        <v>1</v>
      </c>
      <c r="H44" s="30">
        <v>12.99</v>
      </c>
      <c r="I44" s="31">
        <f>G44*H44*40*1.17</f>
        <v>607.932</v>
      </c>
      <c r="J44" s="32">
        <f>I44-593</f>
        <v>14.932000000000016</v>
      </c>
    </row>
    <row r="45" spans="1:20" ht="15.75">
      <c r="A45" s="22" t="s">
        <v>10</v>
      </c>
      <c r="B45" s="4" t="s">
        <v>11</v>
      </c>
      <c r="C45" s="22"/>
      <c r="D45" s="70" t="s">
        <v>15</v>
      </c>
      <c r="E45" s="22" t="s">
        <v>12</v>
      </c>
      <c r="F45" s="22" t="s">
        <v>55</v>
      </c>
      <c r="G45" s="22">
        <v>1</v>
      </c>
      <c r="H45" s="30">
        <v>5.3</v>
      </c>
      <c r="I45" s="32"/>
      <c r="J45" s="45">
        <f>G45*H45*40*0.94</f>
        <v>199.28</v>
      </c>
      <c r="R45" s="39"/>
      <c r="S45" s="40"/>
      <c r="T45" s="40"/>
    </row>
    <row r="46" spans="1:20" ht="15">
      <c r="A46" s="22" t="s">
        <v>10</v>
      </c>
      <c r="B46" s="4" t="s">
        <v>13</v>
      </c>
      <c r="C46" s="22"/>
      <c r="D46" s="22" t="s">
        <v>14</v>
      </c>
      <c r="E46" s="22" t="s">
        <v>12</v>
      </c>
      <c r="F46" s="22" t="s">
        <v>137</v>
      </c>
      <c r="G46" s="22">
        <v>1</v>
      </c>
      <c r="H46" s="30">
        <v>5.3</v>
      </c>
      <c r="I46" s="32"/>
      <c r="J46" s="45">
        <f>G46*H46*40*0.94</f>
        <v>199.28</v>
      </c>
      <c r="R46" s="39"/>
      <c r="S46" s="40"/>
      <c r="T46" s="40"/>
    </row>
    <row r="47" spans="1:20" ht="15">
      <c r="A47" s="22" t="s">
        <v>10</v>
      </c>
      <c r="B47" s="4" t="s">
        <v>13</v>
      </c>
      <c r="C47" s="22"/>
      <c r="D47" s="9" t="s">
        <v>14</v>
      </c>
      <c r="E47" s="22" t="s">
        <v>12</v>
      </c>
      <c r="F47" s="22" t="s">
        <v>138</v>
      </c>
      <c r="G47" s="22">
        <v>1</v>
      </c>
      <c r="H47" s="30">
        <v>5.3</v>
      </c>
      <c r="I47" s="32"/>
      <c r="J47" s="45">
        <f>G47*H47*40*0.94</f>
        <v>199.28</v>
      </c>
      <c r="L47" s="22"/>
      <c r="M47" s="22"/>
      <c r="N47" s="22"/>
      <c r="O47" s="22"/>
      <c r="P47" s="22"/>
      <c r="Q47" s="22"/>
      <c r="R47" s="30"/>
      <c r="S47" s="32"/>
      <c r="T47" s="32"/>
    </row>
    <row r="48" spans="1:20" ht="15.75">
      <c r="A48" s="22" t="s">
        <v>10</v>
      </c>
      <c r="B48" s="4" t="s">
        <v>16</v>
      </c>
      <c r="C48" s="22"/>
      <c r="D48" s="70" t="s">
        <v>17</v>
      </c>
      <c r="E48" s="22" t="s">
        <v>12</v>
      </c>
      <c r="F48" s="73" t="s">
        <v>139</v>
      </c>
      <c r="G48" s="22">
        <v>1</v>
      </c>
      <c r="H48" s="30">
        <v>5.3</v>
      </c>
      <c r="I48" s="32"/>
      <c r="J48" s="45">
        <f>G48*H48*40*0.94</f>
        <v>199.28</v>
      </c>
      <c r="L48" s="22"/>
      <c r="M48" s="22"/>
      <c r="N48" s="22"/>
      <c r="O48" s="22"/>
      <c r="P48" s="22"/>
      <c r="Q48" s="22"/>
      <c r="R48" s="22"/>
      <c r="S48" s="32"/>
      <c r="T48" s="32"/>
    </row>
    <row r="49" spans="1:20" ht="15">
      <c r="A49" s="22" t="s">
        <v>191</v>
      </c>
      <c r="B49" s="4" t="s">
        <v>192</v>
      </c>
      <c r="C49" s="22"/>
      <c r="D49" s="74" t="s">
        <v>193</v>
      </c>
      <c r="E49" s="22" t="s">
        <v>63</v>
      </c>
      <c r="F49" s="22" t="s">
        <v>194</v>
      </c>
      <c r="G49" s="22">
        <v>1</v>
      </c>
      <c r="H49" s="30">
        <v>10.99</v>
      </c>
      <c r="I49" s="32"/>
      <c r="J49" s="51">
        <f>G49*H49*40*1.22</f>
        <v>536.312</v>
      </c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">
      <c r="A50" s="22" t="s">
        <v>191</v>
      </c>
      <c r="B50" s="4" t="s">
        <v>195</v>
      </c>
      <c r="C50" s="22"/>
      <c r="D50" s="9" t="s">
        <v>196</v>
      </c>
      <c r="E50" s="52" t="s">
        <v>70</v>
      </c>
      <c r="F50" s="9" t="s">
        <v>197</v>
      </c>
      <c r="G50" s="22">
        <v>1</v>
      </c>
      <c r="H50" s="30">
        <v>9.99</v>
      </c>
      <c r="I50" s="32"/>
      <c r="J50" s="51">
        <f>G50*H50*40*1.22</f>
        <v>487.512</v>
      </c>
      <c r="L50" s="22"/>
      <c r="M50" s="22"/>
      <c r="N50" s="22"/>
      <c r="O50" s="22"/>
      <c r="P50" s="22"/>
      <c r="Q50" s="22"/>
      <c r="R50" s="22"/>
      <c r="S50" s="22"/>
      <c r="T50" s="22"/>
    </row>
    <row r="51" spans="1:10" ht="15">
      <c r="A51" s="58" t="s">
        <v>198</v>
      </c>
      <c r="B51" s="75" t="s">
        <v>199</v>
      </c>
      <c r="C51" s="58"/>
      <c r="D51" s="58" t="s">
        <v>200</v>
      </c>
      <c r="E51" s="58" t="s">
        <v>70</v>
      </c>
      <c r="F51" s="58" t="s">
        <v>201</v>
      </c>
      <c r="G51" s="58">
        <v>1</v>
      </c>
      <c r="H51" s="59">
        <v>19.99</v>
      </c>
      <c r="I51" s="48"/>
      <c r="J51" s="51">
        <f>G51*H51*40*1.22</f>
        <v>975.5119999999998</v>
      </c>
    </row>
    <row r="52" spans="1:10" ht="15">
      <c r="A52" s="58" t="s">
        <v>198</v>
      </c>
      <c r="B52" s="75" t="s">
        <v>202</v>
      </c>
      <c r="C52" s="58"/>
      <c r="D52" s="58" t="s">
        <v>203</v>
      </c>
      <c r="E52" s="58" t="s">
        <v>70</v>
      </c>
      <c r="F52" s="58" t="s">
        <v>204</v>
      </c>
      <c r="G52" s="58">
        <v>1</v>
      </c>
      <c r="H52" s="59">
        <v>7.99</v>
      </c>
      <c r="I52" s="48"/>
      <c r="J52" s="51">
        <f>G52*H52*40*1.22</f>
        <v>389.91200000000003</v>
      </c>
    </row>
    <row r="53" spans="1:20" ht="15.75">
      <c r="A53" s="76" t="s">
        <v>43</v>
      </c>
      <c r="B53" s="77" t="s">
        <v>125</v>
      </c>
      <c r="C53" s="78" t="s">
        <v>126</v>
      </c>
      <c r="D53" s="76" t="s">
        <v>127</v>
      </c>
      <c r="E53" s="76" t="s">
        <v>12</v>
      </c>
      <c r="F53" s="78" t="s">
        <v>129</v>
      </c>
      <c r="G53" s="76">
        <v>1</v>
      </c>
      <c r="H53" s="79">
        <v>6.99</v>
      </c>
      <c r="I53" s="80"/>
      <c r="J53" s="51">
        <f>G53*H53*40*1.22</f>
        <v>341.112</v>
      </c>
      <c r="K53" s="81"/>
      <c r="L53" s="82"/>
      <c r="M53" s="83"/>
      <c r="N53" s="81"/>
      <c r="O53" s="81"/>
      <c r="P53" s="83"/>
      <c r="Q53" s="81"/>
      <c r="R53" s="84"/>
      <c r="S53" s="85"/>
      <c r="T53" s="85"/>
    </row>
    <row r="54" spans="1:10" ht="15">
      <c r="A54" s="58" t="s">
        <v>205</v>
      </c>
      <c r="B54" s="75" t="s">
        <v>206</v>
      </c>
      <c r="C54" s="58" t="s">
        <v>207</v>
      </c>
      <c r="D54" s="58" t="s">
        <v>208</v>
      </c>
      <c r="E54" s="58" t="s">
        <v>209</v>
      </c>
      <c r="F54" s="58" t="s">
        <v>210</v>
      </c>
      <c r="G54" s="58">
        <v>1</v>
      </c>
      <c r="H54" s="59">
        <v>29.5</v>
      </c>
      <c r="I54" s="47">
        <f>G54*H54*40*0.9</f>
        <v>1062</v>
      </c>
      <c r="J54" s="48"/>
    </row>
    <row r="55" spans="1:10" ht="15.75">
      <c r="A55" s="58" t="s">
        <v>72</v>
      </c>
      <c r="B55" s="75" t="s">
        <v>211</v>
      </c>
      <c r="C55" s="58"/>
      <c r="D55" s="86" t="s">
        <v>212</v>
      </c>
      <c r="E55" s="58" t="s">
        <v>70</v>
      </c>
      <c r="F55" s="58" t="s">
        <v>213</v>
      </c>
      <c r="G55" s="58">
        <v>1</v>
      </c>
      <c r="H55" s="59">
        <v>19.99</v>
      </c>
      <c r="I55" s="47">
        <f>G55*H55*40*1.17</f>
        <v>935.5319999999998</v>
      </c>
      <c r="J55" s="48"/>
    </row>
    <row r="56" spans="1:10" ht="15.75">
      <c r="A56" s="58" t="s">
        <v>72</v>
      </c>
      <c r="B56" s="75" t="s">
        <v>214</v>
      </c>
      <c r="C56" s="58"/>
      <c r="D56" s="86" t="s">
        <v>215</v>
      </c>
      <c r="E56" s="58" t="s">
        <v>70</v>
      </c>
      <c r="F56" s="58" t="s">
        <v>216</v>
      </c>
      <c r="G56" s="58">
        <v>1</v>
      </c>
      <c r="H56" s="59">
        <v>14.99</v>
      </c>
      <c r="I56" s="47">
        <f>G56*H56*40*1.17</f>
        <v>701.532</v>
      </c>
      <c r="J56" s="48"/>
    </row>
    <row r="57" spans="1:10" ht="15">
      <c r="A57" s="87" t="s">
        <v>217</v>
      </c>
      <c r="B57" s="11" t="s">
        <v>218</v>
      </c>
      <c r="C57" s="87" t="s">
        <v>219</v>
      </c>
      <c r="D57" s="87" t="s">
        <v>220</v>
      </c>
      <c r="E57" s="9" t="s">
        <v>70</v>
      </c>
      <c r="F57" s="87" t="s">
        <v>221</v>
      </c>
      <c r="G57" s="87">
        <v>1</v>
      </c>
      <c r="H57" s="39">
        <v>25</v>
      </c>
      <c r="I57" s="88">
        <f>G57*H57*40*0.9</f>
        <v>900</v>
      </c>
      <c r="J57" s="89">
        <f>I57-878</f>
        <v>22</v>
      </c>
    </row>
    <row r="58" spans="1:10" ht="15">
      <c r="A58" s="41" t="s">
        <v>217</v>
      </c>
      <c r="B58" s="34" t="s">
        <v>222</v>
      </c>
      <c r="C58" s="9" t="s">
        <v>223</v>
      </c>
      <c r="D58" s="9" t="s">
        <v>224</v>
      </c>
      <c r="E58" s="41" t="s">
        <v>70</v>
      </c>
      <c r="F58" s="41" t="s">
        <v>225</v>
      </c>
      <c r="G58" s="9">
        <v>1</v>
      </c>
      <c r="H58" s="39">
        <v>25</v>
      </c>
      <c r="I58" s="88">
        <f aca="true" t="shared" si="2" ref="I58:I67">G58*H58*40*0.9</f>
        <v>900</v>
      </c>
      <c r="J58" s="89">
        <f>I58-878</f>
        <v>22</v>
      </c>
    </row>
    <row r="59" spans="1:20" ht="15">
      <c r="A59" s="52" t="s">
        <v>226</v>
      </c>
      <c r="B59" s="52" t="s">
        <v>227</v>
      </c>
      <c r="C59" s="52" t="s">
        <v>228</v>
      </c>
      <c r="D59" s="61" t="s">
        <v>229</v>
      </c>
      <c r="E59" s="52" t="s">
        <v>70</v>
      </c>
      <c r="F59" s="61" t="s">
        <v>230</v>
      </c>
      <c r="G59" s="52">
        <v>1</v>
      </c>
      <c r="H59" s="30">
        <v>5.3</v>
      </c>
      <c r="I59" s="88">
        <f t="shared" si="2"/>
        <v>190.8</v>
      </c>
      <c r="J59" s="32"/>
      <c r="L59" s="22"/>
      <c r="M59" s="22"/>
      <c r="N59" s="22"/>
      <c r="O59" s="22"/>
      <c r="P59" s="22"/>
      <c r="Q59" s="22"/>
      <c r="R59" s="22"/>
      <c r="S59" s="22"/>
      <c r="T59" s="22"/>
    </row>
    <row r="60" spans="1:10" ht="15">
      <c r="A60" s="61" t="s">
        <v>226</v>
      </c>
      <c r="B60" s="46" t="s">
        <v>231</v>
      </c>
      <c r="C60" s="46" t="s">
        <v>232</v>
      </c>
      <c r="D60" s="46" t="s">
        <v>233</v>
      </c>
      <c r="E60" s="46" t="s">
        <v>70</v>
      </c>
      <c r="F60" s="46" t="s">
        <v>96</v>
      </c>
      <c r="G60" s="46">
        <v>1</v>
      </c>
      <c r="H60" s="43">
        <v>5.3</v>
      </c>
      <c r="I60" s="88">
        <f t="shared" si="2"/>
        <v>190.8</v>
      </c>
      <c r="J60" s="32"/>
    </row>
    <row r="61" spans="1:10" ht="15">
      <c r="A61" s="61" t="s">
        <v>226</v>
      </c>
      <c r="B61" s="46" t="s">
        <v>234</v>
      </c>
      <c r="C61" s="61" t="s">
        <v>235</v>
      </c>
      <c r="D61" s="61" t="s">
        <v>17</v>
      </c>
      <c r="E61" s="46" t="s">
        <v>70</v>
      </c>
      <c r="F61" s="61" t="s">
        <v>230</v>
      </c>
      <c r="G61" s="61">
        <v>1</v>
      </c>
      <c r="H61" s="39">
        <v>5.3</v>
      </c>
      <c r="I61" s="88">
        <f t="shared" si="2"/>
        <v>190.8</v>
      </c>
      <c r="J61" s="32"/>
    </row>
    <row r="62" spans="1:10" ht="15">
      <c r="A62" s="46" t="s">
        <v>226</v>
      </c>
      <c r="B62" s="46" t="s">
        <v>236</v>
      </c>
      <c r="C62" s="61" t="s">
        <v>237</v>
      </c>
      <c r="D62" s="61" t="s">
        <v>238</v>
      </c>
      <c r="E62" s="46" t="s">
        <v>70</v>
      </c>
      <c r="F62" s="46" t="s">
        <v>239</v>
      </c>
      <c r="G62" s="61">
        <v>1</v>
      </c>
      <c r="H62" s="39">
        <v>5.3</v>
      </c>
      <c r="I62" s="88">
        <f t="shared" si="2"/>
        <v>190.8</v>
      </c>
      <c r="J62" s="32"/>
    </row>
    <row r="63" spans="1:10" ht="15">
      <c r="A63" s="61" t="s">
        <v>226</v>
      </c>
      <c r="B63" s="46" t="s">
        <v>227</v>
      </c>
      <c r="C63" s="61" t="s">
        <v>240</v>
      </c>
      <c r="D63" s="61" t="s">
        <v>229</v>
      </c>
      <c r="E63" s="61" t="s">
        <v>12</v>
      </c>
      <c r="F63" s="9" t="s">
        <v>241</v>
      </c>
      <c r="G63" s="61">
        <v>1</v>
      </c>
      <c r="H63" s="39">
        <v>5.3</v>
      </c>
      <c r="I63" s="88">
        <f t="shared" si="2"/>
        <v>190.8</v>
      </c>
      <c r="J63" s="32"/>
    </row>
    <row r="64" spans="1:10" ht="15">
      <c r="A64" s="61" t="s">
        <v>226</v>
      </c>
      <c r="B64" s="46" t="s">
        <v>242</v>
      </c>
      <c r="C64" s="61" t="s">
        <v>243</v>
      </c>
      <c r="D64" s="61" t="s">
        <v>244</v>
      </c>
      <c r="E64" s="61" t="s">
        <v>12</v>
      </c>
      <c r="F64" s="61" t="s">
        <v>245</v>
      </c>
      <c r="G64" s="61">
        <v>1</v>
      </c>
      <c r="H64" s="39">
        <v>5.3</v>
      </c>
      <c r="I64" s="88">
        <f t="shared" si="2"/>
        <v>190.8</v>
      </c>
      <c r="J64" s="32"/>
    </row>
    <row r="65" spans="1:10" ht="15">
      <c r="A65" s="61" t="s">
        <v>226</v>
      </c>
      <c r="B65" s="46" t="s">
        <v>242</v>
      </c>
      <c r="C65" s="61" t="s">
        <v>243</v>
      </c>
      <c r="D65" s="61"/>
      <c r="E65" s="46" t="s">
        <v>38</v>
      </c>
      <c r="F65" s="46" t="s">
        <v>245</v>
      </c>
      <c r="G65" s="46">
        <v>1</v>
      </c>
      <c r="H65" s="39">
        <v>5.3</v>
      </c>
      <c r="I65" s="88">
        <f t="shared" si="2"/>
        <v>190.8</v>
      </c>
      <c r="J65" s="32"/>
    </row>
    <row r="66" spans="1:10" ht="15">
      <c r="A66" s="46" t="s">
        <v>226</v>
      </c>
      <c r="B66" s="46" t="s">
        <v>227</v>
      </c>
      <c r="C66" s="61" t="s">
        <v>228</v>
      </c>
      <c r="D66" s="61" t="s">
        <v>229</v>
      </c>
      <c r="E66" s="46" t="s">
        <v>12</v>
      </c>
      <c r="F66" s="61" t="s">
        <v>230</v>
      </c>
      <c r="G66" s="61">
        <v>1</v>
      </c>
      <c r="H66" s="39">
        <v>5.3</v>
      </c>
      <c r="I66" s="88">
        <f t="shared" si="2"/>
        <v>190.8</v>
      </c>
      <c r="J66" s="32"/>
    </row>
    <row r="67" spans="1:20" s="81" customFormat="1" ht="15">
      <c r="A67" s="52" t="s">
        <v>226</v>
      </c>
      <c r="B67" s="52" t="s">
        <v>246</v>
      </c>
      <c r="C67" s="61" t="s">
        <v>237</v>
      </c>
      <c r="D67" s="61" t="s">
        <v>238</v>
      </c>
      <c r="E67" s="52" t="s">
        <v>12</v>
      </c>
      <c r="F67" s="61" t="s">
        <v>247</v>
      </c>
      <c r="G67" s="52">
        <v>1</v>
      </c>
      <c r="H67" s="30">
        <v>5.3</v>
      </c>
      <c r="I67" s="88">
        <f t="shared" si="2"/>
        <v>190.8</v>
      </c>
      <c r="J67" s="32"/>
      <c r="K67" s="9"/>
      <c r="L67" s="22"/>
      <c r="M67" s="9"/>
      <c r="N67" s="9"/>
      <c r="O67" s="22"/>
      <c r="P67" s="9"/>
      <c r="Q67" s="22"/>
      <c r="R67" s="22"/>
      <c r="S67" s="22"/>
      <c r="T67" s="22"/>
    </row>
    <row r="68" spans="1:6" ht="15">
      <c r="A68" s="23" t="s">
        <v>347</v>
      </c>
      <c r="F68" s="93" t="s">
        <v>587</v>
      </c>
    </row>
    <row r="69" spans="1:10" ht="15.75">
      <c r="A69" s="58" t="s">
        <v>266</v>
      </c>
      <c r="B69" s="75" t="s">
        <v>348</v>
      </c>
      <c r="C69" s="58" t="s">
        <v>267</v>
      </c>
      <c r="D69" s="9" t="s">
        <v>268</v>
      </c>
      <c r="E69" s="58" t="s">
        <v>63</v>
      </c>
      <c r="F69" s="42" t="s">
        <v>349</v>
      </c>
      <c r="G69" s="58">
        <v>1</v>
      </c>
      <c r="H69" s="59">
        <v>20</v>
      </c>
      <c r="I69" s="48"/>
      <c r="J69" s="45">
        <f>G69*H69*40*0.94</f>
        <v>752</v>
      </c>
    </row>
    <row r="70" spans="1:9" ht="15.75">
      <c r="A70" s="12" t="s">
        <v>73</v>
      </c>
      <c r="B70" s="11" t="s">
        <v>343</v>
      </c>
      <c r="C70" s="12" t="s">
        <v>344</v>
      </c>
      <c r="D70" s="16" t="s">
        <v>345</v>
      </c>
      <c r="E70" s="12" t="s">
        <v>12</v>
      </c>
      <c r="F70" s="13" t="s">
        <v>350</v>
      </c>
      <c r="G70" s="96">
        <v>1</v>
      </c>
      <c r="H70" s="97">
        <v>11</v>
      </c>
      <c r="I70" s="72">
        <f>G70*H70*40*0.94</f>
        <v>413.59999999999997</v>
      </c>
    </row>
    <row r="71" spans="1:9" ht="15.75">
      <c r="A71" s="103" t="s">
        <v>73</v>
      </c>
      <c r="B71" s="75" t="s">
        <v>81</v>
      </c>
      <c r="C71" s="96" t="s">
        <v>82</v>
      </c>
      <c r="D71" s="86" t="s">
        <v>351</v>
      </c>
      <c r="E71" s="96" t="s">
        <v>12</v>
      </c>
      <c r="F71" s="98" t="s">
        <v>352</v>
      </c>
      <c r="G71" s="96">
        <v>1</v>
      </c>
      <c r="H71" s="99">
        <v>11</v>
      </c>
      <c r="I71" s="72">
        <f>G71*H71*40*0.94</f>
        <v>413.59999999999997</v>
      </c>
    </row>
    <row r="72" spans="1:20" ht="15.75">
      <c r="A72" s="87" t="s">
        <v>115</v>
      </c>
      <c r="B72" s="75" t="s">
        <v>265</v>
      </c>
      <c r="C72" s="58"/>
      <c r="D72" s="86" t="s">
        <v>353</v>
      </c>
      <c r="E72" s="58" t="s">
        <v>63</v>
      </c>
      <c r="F72" s="58" t="s">
        <v>354</v>
      </c>
      <c r="G72" s="58">
        <v>1</v>
      </c>
      <c r="H72" s="59">
        <v>6</v>
      </c>
      <c r="I72" s="47">
        <f>G72*H72*40*0.9</f>
        <v>216</v>
      </c>
      <c r="J72" s="9">
        <f>1447-1505</f>
        <v>-58</v>
      </c>
      <c r="L72" s="41"/>
      <c r="M72" s="41"/>
      <c r="N72" s="41"/>
      <c r="O72" s="41"/>
      <c r="P72" s="41"/>
      <c r="Q72" s="41"/>
      <c r="R72" s="41"/>
      <c r="S72" s="44"/>
      <c r="T72" s="44"/>
    </row>
    <row r="73" spans="1:10" ht="15.75">
      <c r="A73" s="46" t="s">
        <v>252</v>
      </c>
      <c r="B73" s="11" t="s">
        <v>253</v>
      </c>
      <c r="C73" s="46" t="s">
        <v>186</v>
      </c>
      <c r="D73" s="36" t="s">
        <v>187</v>
      </c>
      <c r="E73" s="92" t="s">
        <v>70</v>
      </c>
      <c r="F73" s="42" t="s">
        <v>254</v>
      </c>
      <c r="G73" s="92">
        <v>1</v>
      </c>
      <c r="H73" s="59">
        <v>29.5</v>
      </c>
      <c r="I73" s="48"/>
      <c r="J73" s="45">
        <f>G73*H73*40*0.94</f>
        <v>1109.2</v>
      </c>
    </row>
    <row r="74" spans="1:20" ht="15.75">
      <c r="A74" s="9" t="s">
        <v>10</v>
      </c>
      <c r="B74" s="11" t="s">
        <v>18</v>
      </c>
      <c r="C74" s="41"/>
      <c r="D74" s="60" t="s">
        <v>19</v>
      </c>
      <c r="E74" s="58" t="s">
        <v>12</v>
      </c>
      <c r="F74" s="42" t="s">
        <v>140</v>
      </c>
      <c r="G74" s="58">
        <v>1</v>
      </c>
      <c r="H74" s="59">
        <v>5.3</v>
      </c>
      <c r="I74" s="48"/>
      <c r="J74" s="45">
        <f>G74*H74*40*0.94</f>
        <v>199.28</v>
      </c>
      <c r="S74" s="40"/>
      <c r="T74" s="40"/>
    </row>
    <row r="75" spans="1:20" ht="15.75">
      <c r="A75" s="41" t="s">
        <v>191</v>
      </c>
      <c r="B75" s="75" t="s">
        <v>262</v>
      </c>
      <c r="C75" s="58"/>
      <c r="D75" s="86" t="s">
        <v>263</v>
      </c>
      <c r="E75" s="58" t="s">
        <v>63</v>
      </c>
      <c r="F75" s="58" t="s">
        <v>264</v>
      </c>
      <c r="G75" s="58">
        <v>1</v>
      </c>
      <c r="H75" s="59">
        <v>6</v>
      </c>
      <c r="I75" s="48"/>
      <c r="J75" s="45">
        <f>G75*H75*40*0.94</f>
        <v>225.6</v>
      </c>
      <c r="L75" s="41"/>
      <c r="M75" s="41"/>
      <c r="N75" s="41"/>
      <c r="O75" s="41"/>
      <c r="P75" s="41"/>
      <c r="Q75" s="41"/>
      <c r="R75" s="41"/>
      <c r="S75" s="44"/>
      <c r="T75" s="44"/>
    </row>
    <row r="76" spans="1:10" ht="15.75">
      <c r="A76" s="41" t="s">
        <v>355</v>
      </c>
      <c r="B76" s="119" t="s">
        <v>28</v>
      </c>
      <c r="C76" s="58" t="s">
        <v>356</v>
      </c>
      <c r="D76" s="58" t="s">
        <v>23</v>
      </c>
      <c r="E76" s="58" t="s">
        <v>70</v>
      </c>
      <c r="F76" s="104" t="s">
        <v>96</v>
      </c>
      <c r="G76" s="58">
        <v>1</v>
      </c>
      <c r="H76" s="43">
        <v>34.5</v>
      </c>
      <c r="I76" s="47">
        <f aca="true" t="shared" si="3" ref="I76:I97">G76*H76*40*0.9</f>
        <v>1242</v>
      </c>
      <c r="J76" s="44">
        <f>I76-1211</f>
        <v>31</v>
      </c>
    </row>
    <row r="77" spans="1:20" ht="15">
      <c r="A77" s="87" t="s">
        <v>205</v>
      </c>
      <c r="B77" s="11" t="s">
        <v>255</v>
      </c>
      <c r="C77" s="41" t="s">
        <v>256</v>
      </c>
      <c r="D77" s="9" t="s">
        <v>257</v>
      </c>
      <c r="E77" s="41" t="s">
        <v>12</v>
      </c>
      <c r="F77" s="9" t="s">
        <v>258</v>
      </c>
      <c r="G77" s="58">
        <v>1</v>
      </c>
      <c r="H77" s="43">
        <v>11</v>
      </c>
      <c r="I77" s="47">
        <f t="shared" si="3"/>
        <v>396</v>
      </c>
      <c r="J77" s="48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5">
      <c r="A78" s="22" t="s">
        <v>205</v>
      </c>
      <c r="B78" s="4" t="s">
        <v>259</v>
      </c>
      <c r="C78" s="22" t="s">
        <v>260</v>
      </c>
      <c r="D78" s="9" t="s">
        <v>261</v>
      </c>
      <c r="E78" s="22" t="s">
        <v>12</v>
      </c>
      <c r="F78" s="41" t="s">
        <v>136</v>
      </c>
      <c r="G78" s="58">
        <v>1</v>
      </c>
      <c r="H78" s="30">
        <v>11</v>
      </c>
      <c r="I78" s="47">
        <f t="shared" si="3"/>
        <v>396</v>
      </c>
      <c r="J78" s="48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46" t="s">
        <v>72</v>
      </c>
      <c r="B79" s="11" t="s">
        <v>71</v>
      </c>
      <c r="C79" s="41"/>
      <c r="D79" s="36" t="s">
        <v>162</v>
      </c>
      <c r="E79" s="41" t="s">
        <v>70</v>
      </c>
      <c r="F79" s="2" t="s">
        <v>357</v>
      </c>
      <c r="G79" s="58">
        <v>1</v>
      </c>
      <c r="H79" s="30">
        <v>5.3</v>
      </c>
      <c r="I79" s="47">
        <f t="shared" si="3"/>
        <v>190.8</v>
      </c>
      <c r="J79" s="48"/>
      <c r="L79" s="41"/>
      <c r="M79" s="41"/>
      <c r="N79" s="41"/>
      <c r="O79" s="41"/>
      <c r="P79" s="41"/>
      <c r="Q79" s="41"/>
      <c r="R79" s="41"/>
      <c r="S79" s="44"/>
      <c r="T79" s="44"/>
    </row>
    <row r="80" spans="1:20" ht="15.75">
      <c r="A80" s="92" t="s">
        <v>72</v>
      </c>
      <c r="B80" s="75" t="s">
        <v>71</v>
      </c>
      <c r="C80" s="58"/>
      <c r="D80" s="86" t="s">
        <v>162</v>
      </c>
      <c r="E80" s="58" t="s">
        <v>70</v>
      </c>
      <c r="F80" s="100" t="s">
        <v>164</v>
      </c>
      <c r="G80" s="58">
        <v>1</v>
      </c>
      <c r="H80" s="59">
        <v>5.3</v>
      </c>
      <c r="I80" s="47">
        <f t="shared" si="3"/>
        <v>190.8</v>
      </c>
      <c r="J80" s="48"/>
      <c r="L80" s="41"/>
      <c r="M80" s="41"/>
      <c r="N80" s="41"/>
      <c r="O80" s="41"/>
      <c r="P80" s="41"/>
      <c r="Q80" s="41"/>
      <c r="R80" s="41"/>
      <c r="S80" s="44"/>
      <c r="T80" s="44"/>
    </row>
    <row r="81" spans="1:20" ht="15.75">
      <c r="A81" s="46" t="s">
        <v>72</v>
      </c>
      <c r="B81" s="11" t="s">
        <v>71</v>
      </c>
      <c r="C81" s="41"/>
      <c r="D81" s="36" t="s">
        <v>162</v>
      </c>
      <c r="E81" s="41" t="s">
        <v>70</v>
      </c>
      <c r="F81" s="41" t="s">
        <v>271</v>
      </c>
      <c r="G81" s="58">
        <v>1</v>
      </c>
      <c r="H81" s="30">
        <v>5.3</v>
      </c>
      <c r="I81" s="47">
        <f t="shared" si="3"/>
        <v>190.8</v>
      </c>
      <c r="J81" s="48"/>
      <c r="L81" s="41"/>
      <c r="M81" s="41"/>
      <c r="N81" s="41"/>
      <c r="O81" s="41"/>
      <c r="P81" s="41"/>
      <c r="Q81" s="41"/>
      <c r="R81" s="41"/>
      <c r="S81" s="44"/>
      <c r="T81" s="44"/>
    </row>
    <row r="82" spans="1:20" ht="15.75">
      <c r="A82" s="46" t="s">
        <v>72</v>
      </c>
      <c r="B82" s="11" t="s">
        <v>71</v>
      </c>
      <c r="C82" s="41"/>
      <c r="D82" s="36" t="s">
        <v>269</v>
      </c>
      <c r="E82" s="41" t="s">
        <v>70</v>
      </c>
      <c r="F82" s="41" t="s">
        <v>154</v>
      </c>
      <c r="G82" s="58">
        <v>1</v>
      </c>
      <c r="H82" s="30">
        <v>5.3</v>
      </c>
      <c r="I82" s="47">
        <f t="shared" si="3"/>
        <v>190.8</v>
      </c>
      <c r="J82" s="48"/>
      <c r="L82" s="41"/>
      <c r="M82" s="41"/>
      <c r="N82" s="41"/>
      <c r="O82" s="41"/>
      <c r="P82" s="41"/>
      <c r="Q82" s="41"/>
      <c r="R82" s="41"/>
      <c r="S82" s="44"/>
      <c r="T82" s="44"/>
    </row>
    <row r="83" spans="1:20" ht="15.75">
      <c r="A83" s="46" t="s">
        <v>72</v>
      </c>
      <c r="B83" s="11" t="s">
        <v>71</v>
      </c>
      <c r="C83" s="41"/>
      <c r="D83" s="36" t="s">
        <v>162</v>
      </c>
      <c r="E83" s="41" t="s">
        <v>70</v>
      </c>
      <c r="F83" s="41" t="s">
        <v>270</v>
      </c>
      <c r="G83" s="58">
        <v>1</v>
      </c>
      <c r="H83" s="30">
        <v>5.3</v>
      </c>
      <c r="I83" s="47">
        <f t="shared" si="3"/>
        <v>190.8</v>
      </c>
      <c r="J83" s="48"/>
      <c r="L83" s="41"/>
      <c r="M83" s="41"/>
      <c r="N83" s="41"/>
      <c r="O83" s="41"/>
      <c r="P83" s="41"/>
      <c r="Q83" s="41"/>
      <c r="R83" s="41"/>
      <c r="S83" s="44"/>
      <c r="T83" s="44"/>
    </row>
    <row r="84" spans="1:10" ht="15.75">
      <c r="A84" s="9" t="s">
        <v>358</v>
      </c>
      <c r="B84" s="34" t="s">
        <v>359</v>
      </c>
      <c r="D84" s="36" t="s">
        <v>360</v>
      </c>
      <c r="E84" s="9" t="s">
        <v>12</v>
      </c>
      <c r="F84" s="9" t="s">
        <v>361</v>
      </c>
      <c r="G84" s="92">
        <v>1</v>
      </c>
      <c r="H84" s="30">
        <v>109</v>
      </c>
      <c r="I84" s="47">
        <f t="shared" si="3"/>
        <v>3924</v>
      </c>
      <c r="J84" s="48"/>
    </row>
    <row r="85" spans="1:10" ht="15">
      <c r="A85" s="41" t="s">
        <v>217</v>
      </c>
      <c r="B85" s="11" t="s">
        <v>337</v>
      </c>
      <c r="C85" s="41" t="s">
        <v>338</v>
      </c>
      <c r="D85" s="9" t="s">
        <v>339</v>
      </c>
      <c r="E85" s="41" t="s">
        <v>340</v>
      </c>
      <c r="F85" s="9" t="s">
        <v>370</v>
      </c>
      <c r="G85" s="58">
        <v>1</v>
      </c>
      <c r="H85" s="30">
        <v>24.5</v>
      </c>
      <c r="I85" s="47">
        <f t="shared" si="3"/>
        <v>882</v>
      </c>
      <c r="J85" s="48">
        <f>I85-860</f>
        <v>22</v>
      </c>
    </row>
    <row r="86" spans="1:10" ht="15">
      <c r="A86" s="41" t="s">
        <v>217</v>
      </c>
      <c r="B86" s="11" t="s">
        <v>329</v>
      </c>
      <c r="C86" s="41" t="s">
        <v>330</v>
      </c>
      <c r="D86" s="41" t="s">
        <v>331</v>
      </c>
      <c r="E86" s="41" t="s">
        <v>38</v>
      </c>
      <c r="F86" s="9" t="s">
        <v>135</v>
      </c>
      <c r="G86" s="58">
        <v>1</v>
      </c>
      <c r="H86" s="30">
        <v>11</v>
      </c>
      <c r="I86" s="47">
        <f t="shared" si="3"/>
        <v>396</v>
      </c>
      <c r="J86" s="48">
        <f>I86-386</f>
        <v>10</v>
      </c>
    </row>
    <row r="87" spans="1:10" ht="15">
      <c r="A87" s="9" t="s">
        <v>217</v>
      </c>
      <c r="B87" s="11" t="s">
        <v>332</v>
      </c>
      <c r="C87" s="9" t="s">
        <v>333</v>
      </c>
      <c r="D87" s="9" t="s">
        <v>334</v>
      </c>
      <c r="E87" s="41" t="s">
        <v>38</v>
      </c>
      <c r="F87" s="41" t="s">
        <v>362</v>
      </c>
      <c r="G87" s="41">
        <v>1</v>
      </c>
      <c r="H87" s="39">
        <v>11</v>
      </c>
      <c r="I87" s="47">
        <f t="shared" si="3"/>
        <v>396</v>
      </c>
      <c r="J87" s="48">
        <f>I87-386</f>
        <v>10</v>
      </c>
    </row>
    <row r="88" spans="1:20" ht="15">
      <c r="A88" s="52" t="s">
        <v>51</v>
      </c>
      <c r="B88" s="22" t="s">
        <v>60</v>
      </c>
      <c r="C88" s="22" t="s">
        <v>61</v>
      </c>
      <c r="D88" s="22" t="s">
        <v>62</v>
      </c>
      <c r="E88" s="22" t="s">
        <v>63</v>
      </c>
      <c r="F88" s="22" t="s">
        <v>64</v>
      </c>
      <c r="G88" s="22">
        <v>1</v>
      </c>
      <c r="H88" s="30">
        <v>6</v>
      </c>
      <c r="I88" s="47">
        <f t="shared" si="3"/>
        <v>216</v>
      </c>
      <c r="J88" s="40">
        <f>I88-211</f>
        <v>5</v>
      </c>
      <c r="L88" s="41"/>
      <c r="M88" s="41"/>
      <c r="N88" s="41"/>
      <c r="O88" s="41"/>
      <c r="P88" s="41"/>
      <c r="Q88" s="41"/>
      <c r="R88" s="41"/>
      <c r="S88" s="44"/>
      <c r="T88" s="44"/>
    </row>
    <row r="89" spans="1:20" ht="15">
      <c r="A89" s="92" t="s">
        <v>51</v>
      </c>
      <c r="B89" s="58" t="s">
        <v>65</v>
      </c>
      <c r="C89" s="58" t="s">
        <v>66</v>
      </c>
      <c r="D89" s="58" t="s">
        <v>67</v>
      </c>
      <c r="E89" s="58" t="s">
        <v>63</v>
      </c>
      <c r="F89" s="58" t="s">
        <v>68</v>
      </c>
      <c r="G89" s="58">
        <v>1</v>
      </c>
      <c r="H89" s="59">
        <v>6</v>
      </c>
      <c r="I89" s="47">
        <f t="shared" si="3"/>
        <v>216</v>
      </c>
      <c r="J89" s="40">
        <f>I89-211</f>
        <v>5</v>
      </c>
      <c r="L89" s="41"/>
      <c r="M89" s="41"/>
      <c r="N89" s="41"/>
      <c r="O89" s="41"/>
      <c r="P89" s="41"/>
      <c r="Q89" s="41"/>
      <c r="R89" s="41"/>
      <c r="S89" s="44"/>
      <c r="T89" s="44"/>
    </row>
    <row r="90" spans="1:20" ht="15">
      <c r="A90" s="92" t="s">
        <v>51</v>
      </c>
      <c r="B90" s="94" t="s">
        <v>52</v>
      </c>
      <c r="C90" s="92" t="s">
        <v>53</v>
      </c>
      <c r="D90" s="92" t="s">
        <v>54</v>
      </c>
      <c r="E90" s="92" t="s">
        <v>38</v>
      </c>
      <c r="F90" s="92" t="s">
        <v>55</v>
      </c>
      <c r="G90" s="58">
        <v>1</v>
      </c>
      <c r="H90" s="101">
        <v>5.3</v>
      </c>
      <c r="I90" s="47">
        <f t="shared" si="3"/>
        <v>190.8</v>
      </c>
      <c r="J90" s="48">
        <f>I90-186</f>
        <v>4.800000000000011</v>
      </c>
      <c r="S90" s="40">
        <f>Q90*R90*39*0.9</f>
        <v>0</v>
      </c>
      <c r="T90" s="40">
        <f>Q90*R90*39*0.94</f>
        <v>0</v>
      </c>
    </row>
    <row r="91" spans="1:10" ht="15">
      <c r="A91" s="92" t="s">
        <v>226</v>
      </c>
      <c r="B91" s="92" t="s">
        <v>272</v>
      </c>
      <c r="C91" s="92" t="s">
        <v>273</v>
      </c>
      <c r="D91" s="92" t="s">
        <v>19</v>
      </c>
      <c r="E91" s="92" t="s">
        <v>38</v>
      </c>
      <c r="F91" s="92" t="s">
        <v>274</v>
      </c>
      <c r="G91" s="92">
        <v>1</v>
      </c>
      <c r="H91" s="59">
        <v>5.3</v>
      </c>
      <c r="I91" s="47">
        <f t="shared" si="3"/>
        <v>190.8</v>
      </c>
      <c r="J91" s="48"/>
    </row>
    <row r="92" spans="1:10" ht="15">
      <c r="A92" s="92" t="s">
        <v>226</v>
      </c>
      <c r="B92" s="92" t="s">
        <v>299</v>
      </c>
      <c r="C92" s="92" t="s">
        <v>300</v>
      </c>
      <c r="D92" s="92" t="s">
        <v>301</v>
      </c>
      <c r="E92" s="92" t="s">
        <v>302</v>
      </c>
      <c r="F92" s="58" t="s">
        <v>303</v>
      </c>
      <c r="G92" s="92">
        <v>1</v>
      </c>
      <c r="H92" s="59">
        <v>24.75</v>
      </c>
      <c r="I92" s="47">
        <f t="shared" si="3"/>
        <v>891</v>
      </c>
      <c r="J92" s="48"/>
    </row>
    <row r="93" spans="1:10" ht="15">
      <c r="A93" s="52" t="s">
        <v>226</v>
      </c>
      <c r="B93" s="52" t="s">
        <v>304</v>
      </c>
      <c r="C93" s="52" t="s">
        <v>305</v>
      </c>
      <c r="D93" s="52" t="s">
        <v>306</v>
      </c>
      <c r="E93" s="52" t="s">
        <v>302</v>
      </c>
      <c r="F93" s="52" t="s">
        <v>307</v>
      </c>
      <c r="G93" s="52">
        <v>1</v>
      </c>
      <c r="H93" s="30">
        <v>24.75</v>
      </c>
      <c r="I93" s="47">
        <f t="shared" si="3"/>
        <v>891</v>
      </c>
      <c r="J93" s="48"/>
    </row>
    <row r="94" spans="1:10" ht="15">
      <c r="A94" s="52" t="s">
        <v>226</v>
      </c>
      <c r="B94" s="52" t="s">
        <v>308</v>
      </c>
      <c r="C94" s="52" t="s">
        <v>309</v>
      </c>
      <c r="D94" s="52" t="s">
        <v>310</v>
      </c>
      <c r="E94" s="52" t="s">
        <v>311</v>
      </c>
      <c r="F94" s="52" t="s">
        <v>312</v>
      </c>
      <c r="G94" s="52">
        <v>1</v>
      </c>
      <c r="H94" s="30">
        <v>24.75</v>
      </c>
      <c r="I94" s="47">
        <f t="shared" si="3"/>
        <v>891</v>
      </c>
      <c r="J94" s="48"/>
    </row>
    <row r="95" spans="1:10" ht="15">
      <c r="A95" s="92" t="s">
        <v>226</v>
      </c>
      <c r="B95" s="92" t="s">
        <v>313</v>
      </c>
      <c r="C95" s="92" t="s">
        <v>314</v>
      </c>
      <c r="D95" s="92" t="s">
        <v>315</v>
      </c>
      <c r="E95" s="92" t="s">
        <v>311</v>
      </c>
      <c r="F95" s="92" t="s">
        <v>316</v>
      </c>
      <c r="G95" s="92">
        <v>1</v>
      </c>
      <c r="H95" s="59">
        <v>24.75</v>
      </c>
      <c r="I95" s="47">
        <f t="shared" si="3"/>
        <v>891</v>
      </c>
      <c r="J95" s="48"/>
    </row>
    <row r="96" spans="1:10" ht="15">
      <c r="A96" s="92" t="s">
        <v>226</v>
      </c>
      <c r="B96" s="92" t="s">
        <v>317</v>
      </c>
      <c r="C96" s="92" t="s">
        <v>318</v>
      </c>
      <c r="D96" s="92" t="s">
        <v>319</v>
      </c>
      <c r="E96" s="92" t="s">
        <v>320</v>
      </c>
      <c r="F96" s="92" t="s">
        <v>321</v>
      </c>
      <c r="G96" s="92">
        <v>1</v>
      </c>
      <c r="H96" s="59">
        <v>24.75</v>
      </c>
      <c r="I96" s="47">
        <f t="shared" si="3"/>
        <v>891</v>
      </c>
      <c r="J96" s="48"/>
    </row>
    <row r="97" spans="1:10" ht="15">
      <c r="A97" s="52" t="s">
        <v>226</v>
      </c>
      <c r="B97" s="52" t="s">
        <v>322</v>
      </c>
      <c r="C97" s="52" t="s">
        <v>323</v>
      </c>
      <c r="D97" s="61" t="s">
        <v>324</v>
      </c>
      <c r="E97" s="52" t="s">
        <v>325</v>
      </c>
      <c r="F97" s="46" t="s">
        <v>303</v>
      </c>
      <c r="G97" s="52">
        <v>1</v>
      </c>
      <c r="H97" s="30">
        <v>24.75</v>
      </c>
      <c r="I97" s="47">
        <f t="shared" si="3"/>
        <v>891</v>
      </c>
      <c r="J97" s="48"/>
    </row>
    <row r="98" spans="1:6" ht="15">
      <c r="A98" s="23" t="s">
        <v>371</v>
      </c>
      <c r="F98" s="93" t="s">
        <v>587</v>
      </c>
    </row>
    <row r="99" spans="1:11" ht="15">
      <c r="A99" s="22" t="s">
        <v>150</v>
      </c>
      <c r="B99" s="4" t="s">
        <v>372</v>
      </c>
      <c r="C99" s="22" t="s">
        <v>373</v>
      </c>
      <c r="D99" s="22" t="s">
        <v>374</v>
      </c>
      <c r="E99" s="22" t="s">
        <v>12</v>
      </c>
      <c r="F99" s="9" t="s">
        <v>375</v>
      </c>
      <c r="G99" s="22">
        <v>1</v>
      </c>
      <c r="H99" s="30">
        <v>39.5</v>
      </c>
      <c r="I99" s="32"/>
      <c r="J99" s="45">
        <f>G99*H99*40*0.94</f>
        <v>1485.1999999999998</v>
      </c>
      <c r="K99" s="68"/>
    </row>
    <row r="100" spans="1:20" ht="15.75">
      <c r="A100" s="169" t="s">
        <v>355</v>
      </c>
      <c r="B100" s="168" t="s">
        <v>368</v>
      </c>
      <c r="C100" s="169" t="s">
        <v>186</v>
      </c>
      <c r="D100" s="169" t="s">
        <v>369</v>
      </c>
      <c r="E100" s="169" t="s">
        <v>70</v>
      </c>
      <c r="F100" s="16" t="s">
        <v>161</v>
      </c>
      <c r="G100" s="169">
        <v>1</v>
      </c>
      <c r="H100" s="120">
        <v>29.5</v>
      </c>
      <c r="I100" s="31">
        <f>G100*H100*40*0.9</f>
        <v>1062</v>
      </c>
      <c r="J100" s="66">
        <f>I100-1035</f>
        <v>27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10" ht="15">
      <c r="A101" s="22" t="s">
        <v>205</v>
      </c>
      <c r="B101" s="4" t="s">
        <v>326</v>
      </c>
      <c r="C101" s="22" t="s">
        <v>327</v>
      </c>
      <c r="D101" s="22" t="s">
        <v>328</v>
      </c>
      <c r="E101" s="22" t="s">
        <v>63</v>
      </c>
      <c r="F101" s="22" t="s">
        <v>136</v>
      </c>
      <c r="G101" s="22">
        <v>1</v>
      </c>
      <c r="H101" s="30">
        <v>14</v>
      </c>
      <c r="I101" s="31">
        <f>G101*H101*40*0.9</f>
        <v>504</v>
      </c>
      <c r="J101" s="32"/>
    </row>
    <row r="102" spans="1:10" ht="15.75">
      <c r="A102" s="22" t="s">
        <v>72</v>
      </c>
      <c r="B102" s="4" t="s">
        <v>376</v>
      </c>
      <c r="C102" s="22"/>
      <c r="D102" s="36" t="s">
        <v>377</v>
      </c>
      <c r="E102" s="169" t="s">
        <v>70</v>
      </c>
      <c r="F102" s="5" t="s">
        <v>251</v>
      </c>
      <c r="G102" s="22">
        <v>1</v>
      </c>
      <c r="H102" s="30">
        <v>10.99</v>
      </c>
      <c r="I102" s="31">
        <f>G102*H102*40*1.17</f>
        <v>514.332</v>
      </c>
      <c r="J102" s="102"/>
    </row>
    <row r="103" spans="1:10" ht="15.75">
      <c r="A103" s="22" t="s">
        <v>378</v>
      </c>
      <c r="B103" s="4" t="s">
        <v>379</v>
      </c>
      <c r="C103" s="22"/>
      <c r="D103" s="22" t="s">
        <v>380</v>
      </c>
      <c r="E103" s="22">
        <v>9</v>
      </c>
      <c r="F103" s="73" t="s">
        <v>381</v>
      </c>
      <c r="G103" s="22">
        <v>1</v>
      </c>
      <c r="H103" s="30">
        <v>195</v>
      </c>
      <c r="I103" s="31">
        <f>G103*H103*40*1.17</f>
        <v>9126</v>
      </c>
      <c r="J103" s="32">
        <f>I103-8898</f>
        <v>228</v>
      </c>
    </row>
    <row r="104" spans="1:20" ht="15">
      <c r="A104" s="46" t="s">
        <v>51</v>
      </c>
      <c r="B104" s="1" t="s">
        <v>56</v>
      </c>
      <c r="C104" s="46" t="s">
        <v>57</v>
      </c>
      <c r="D104" s="46" t="s">
        <v>58</v>
      </c>
      <c r="E104" s="46" t="s">
        <v>38</v>
      </c>
      <c r="F104" s="61" t="s">
        <v>59</v>
      </c>
      <c r="G104" s="41">
        <v>1</v>
      </c>
      <c r="H104" s="62">
        <v>5.3</v>
      </c>
      <c r="I104" s="31">
        <f>G104*H104*40*0.9</f>
        <v>190.8</v>
      </c>
      <c r="J104" s="32">
        <f>I104-186</f>
        <v>4.800000000000011</v>
      </c>
      <c r="S104" s="40">
        <f>Q104*R104*39*0.9</f>
        <v>0</v>
      </c>
      <c r="T104" s="40">
        <f>Q104*R104*39*0.94</f>
        <v>0</v>
      </c>
    </row>
    <row r="105" spans="1:20" s="33" customFormat="1" ht="15">
      <c r="A105" s="22" t="s">
        <v>382</v>
      </c>
      <c r="B105" s="4" t="s">
        <v>383</v>
      </c>
      <c r="C105" s="22" t="s">
        <v>384</v>
      </c>
      <c r="D105" s="22" t="s">
        <v>385</v>
      </c>
      <c r="E105" s="41" t="s">
        <v>386</v>
      </c>
      <c r="F105" s="9" t="s">
        <v>188</v>
      </c>
      <c r="G105" s="22">
        <v>1</v>
      </c>
      <c r="H105" s="30">
        <v>47.6</v>
      </c>
      <c r="I105" s="32"/>
      <c r="J105" s="45">
        <f>G105*H105*40*0.94</f>
        <v>1789.76</v>
      </c>
      <c r="K105" s="33" t="s">
        <v>387</v>
      </c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5.75">
      <c r="A106" s="87" t="s">
        <v>388</v>
      </c>
      <c r="B106" s="9" t="s">
        <v>389</v>
      </c>
      <c r="D106" s="60" t="s">
        <v>360</v>
      </c>
      <c r="E106" s="41" t="s">
        <v>70</v>
      </c>
      <c r="F106" s="41" t="s">
        <v>390</v>
      </c>
      <c r="G106" s="58">
        <v>1</v>
      </c>
      <c r="H106" s="39">
        <v>109</v>
      </c>
      <c r="I106" s="48"/>
      <c r="J106" s="45">
        <f>G106*H106*40*0.94</f>
        <v>4098.4</v>
      </c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10" ht="15.75">
      <c r="A107" s="58" t="s">
        <v>388</v>
      </c>
      <c r="B107" s="58" t="s">
        <v>391</v>
      </c>
      <c r="C107" s="58"/>
      <c r="D107" s="86" t="s">
        <v>392</v>
      </c>
      <c r="E107" s="104" t="s">
        <v>393</v>
      </c>
      <c r="F107" s="104" t="s">
        <v>394</v>
      </c>
      <c r="G107" s="58">
        <v>1</v>
      </c>
      <c r="H107" s="59">
        <v>39.5</v>
      </c>
      <c r="I107" s="48"/>
      <c r="J107" s="45">
        <f>G107*H107*40*0.94</f>
        <v>1485.1999999999998</v>
      </c>
    </row>
    <row r="108" spans="1:10" ht="15.75">
      <c r="A108" s="58" t="s">
        <v>388</v>
      </c>
      <c r="B108" s="58" t="s">
        <v>395</v>
      </c>
      <c r="C108" s="58"/>
      <c r="D108" s="86" t="s">
        <v>396</v>
      </c>
      <c r="E108" s="104" t="s">
        <v>393</v>
      </c>
      <c r="F108" s="104" t="s">
        <v>394</v>
      </c>
      <c r="G108" s="58">
        <v>1</v>
      </c>
      <c r="H108" s="59">
        <v>29.5</v>
      </c>
      <c r="I108" s="48"/>
      <c r="J108" s="45">
        <f>G108*H108*40*0.94</f>
        <v>1109.2</v>
      </c>
    </row>
    <row r="109" spans="1:10" ht="15.75">
      <c r="A109" s="58" t="s">
        <v>388</v>
      </c>
      <c r="B109" s="58" t="s">
        <v>397</v>
      </c>
      <c r="C109" s="58"/>
      <c r="D109" s="86" t="s">
        <v>398</v>
      </c>
      <c r="E109" s="58" t="s">
        <v>70</v>
      </c>
      <c r="F109" s="104" t="s">
        <v>399</v>
      </c>
      <c r="G109" s="58">
        <v>1</v>
      </c>
      <c r="H109" s="59">
        <v>39.99</v>
      </c>
      <c r="I109" s="48"/>
      <c r="J109" s="50">
        <f>G109*H109*40*1.22</f>
        <v>1951.5120000000002</v>
      </c>
    </row>
    <row r="110" spans="1:10" ht="15">
      <c r="A110" s="92" t="s">
        <v>226</v>
      </c>
      <c r="B110" s="92" t="s">
        <v>284</v>
      </c>
      <c r="C110" s="92" t="s">
        <v>273</v>
      </c>
      <c r="D110" s="92" t="s">
        <v>19</v>
      </c>
      <c r="E110" s="92" t="s">
        <v>12</v>
      </c>
      <c r="F110" s="58" t="s">
        <v>163</v>
      </c>
      <c r="G110" s="92">
        <v>1</v>
      </c>
      <c r="H110" s="59">
        <v>5.3</v>
      </c>
      <c r="I110" s="47">
        <f aca="true" t="shared" si="4" ref="I110:I125">G110*H110*40*0.9</f>
        <v>190.8</v>
      </c>
      <c r="J110" s="48"/>
    </row>
    <row r="111" spans="1:10" ht="15">
      <c r="A111" s="92" t="s">
        <v>226</v>
      </c>
      <c r="B111" s="92" t="s">
        <v>272</v>
      </c>
      <c r="C111" s="92" t="s">
        <v>273</v>
      </c>
      <c r="D111" s="92" t="s">
        <v>19</v>
      </c>
      <c r="E111" s="92" t="s">
        <v>38</v>
      </c>
      <c r="F111" s="58" t="s">
        <v>135</v>
      </c>
      <c r="G111" s="92">
        <v>1</v>
      </c>
      <c r="H111" s="59">
        <v>5.3</v>
      </c>
      <c r="I111" s="47">
        <f t="shared" si="4"/>
        <v>190.8</v>
      </c>
      <c r="J111" s="48"/>
    </row>
    <row r="112" spans="1:10" ht="15">
      <c r="A112" s="92" t="s">
        <v>226</v>
      </c>
      <c r="B112" s="92" t="s">
        <v>297</v>
      </c>
      <c r="C112" s="92" t="s">
        <v>298</v>
      </c>
      <c r="D112" s="92" t="s">
        <v>19</v>
      </c>
      <c r="E112" s="92" t="s">
        <v>12</v>
      </c>
      <c r="F112" s="58" t="s">
        <v>365</v>
      </c>
      <c r="G112" s="92">
        <v>1</v>
      </c>
      <c r="H112" s="59">
        <v>5.3</v>
      </c>
      <c r="I112" s="47">
        <f t="shared" si="4"/>
        <v>190.8</v>
      </c>
      <c r="J112" s="48"/>
    </row>
    <row r="113" spans="1:10" ht="15">
      <c r="A113" s="92" t="s">
        <v>226</v>
      </c>
      <c r="B113" s="92" t="s">
        <v>236</v>
      </c>
      <c r="C113" s="92" t="s">
        <v>237</v>
      </c>
      <c r="D113" s="92" t="s">
        <v>238</v>
      </c>
      <c r="E113" s="92" t="s">
        <v>12</v>
      </c>
      <c r="F113" s="92" t="s">
        <v>291</v>
      </c>
      <c r="G113" s="92">
        <v>1</v>
      </c>
      <c r="H113" s="59">
        <v>5.3</v>
      </c>
      <c r="I113" s="47">
        <f t="shared" si="4"/>
        <v>190.8</v>
      </c>
      <c r="J113" s="48"/>
    </row>
    <row r="114" spans="1:10" ht="15">
      <c r="A114" s="52" t="s">
        <v>226</v>
      </c>
      <c r="B114" s="52" t="s">
        <v>236</v>
      </c>
      <c r="C114" s="52" t="s">
        <v>237</v>
      </c>
      <c r="D114" s="52" t="s">
        <v>238</v>
      </c>
      <c r="E114" s="52" t="s">
        <v>12</v>
      </c>
      <c r="F114" s="52" t="s">
        <v>291</v>
      </c>
      <c r="G114" s="52">
        <v>1</v>
      </c>
      <c r="H114" s="59">
        <v>5.3</v>
      </c>
      <c r="I114" s="47">
        <f t="shared" si="4"/>
        <v>190.8</v>
      </c>
      <c r="J114" s="48"/>
    </row>
    <row r="115" spans="1:10" ht="15">
      <c r="A115" s="46" t="s">
        <v>226</v>
      </c>
      <c r="B115" s="61" t="s">
        <v>277</v>
      </c>
      <c r="C115" s="61" t="s">
        <v>278</v>
      </c>
      <c r="D115" s="61" t="s">
        <v>289</v>
      </c>
      <c r="E115" s="61" t="s">
        <v>12</v>
      </c>
      <c r="F115" s="9" t="s">
        <v>290</v>
      </c>
      <c r="G115" s="46">
        <v>1</v>
      </c>
      <c r="H115" s="39">
        <v>5.3</v>
      </c>
      <c r="I115" s="47">
        <f t="shared" si="4"/>
        <v>190.8</v>
      </c>
      <c r="J115" s="48"/>
    </row>
    <row r="116" spans="1:10" ht="15">
      <c r="A116" s="46" t="s">
        <v>226</v>
      </c>
      <c r="B116" s="61" t="s">
        <v>277</v>
      </c>
      <c r="C116" s="61" t="s">
        <v>278</v>
      </c>
      <c r="D116" s="61" t="s">
        <v>289</v>
      </c>
      <c r="E116" s="61" t="s">
        <v>12</v>
      </c>
      <c r="F116" s="61" t="s">
        <v>290</v>
      </c>
      <c r="G116" s="46">
        <v>1</v>
      </c>
      <c r="H116" s="39">
        <v>5.3</v>
      </c>
      <c r="I116" s="47">
        <f t="shared" si="4"/>
        <v>190.8</v>
      </c>
      <c r="J116" s="48"/>
    </row>
    <row r="117" spans="1:10" ht="15">
      <c r="A117" s="61" t="s">
        <v>226</v>
      </c>
      <c r="B117" s="52" t="s">
        <v>296</v>
      </c>
      <c r="C117" s="52" t="s">
        <v>243</v>
      </c>
      <c r="D117" s="52" t="s">
        <v>244</v>
      </c>
      <c r="E117" s="52" t="s">
        <v>12</v>
      </c>
      <c r="F117" s="52" t="s">
        <v>245</v>
      </c>
      <c r="G117" s="52">
        <v>1</v>
      </c>
      <c r="H117" s="30">
        <v>5.3</v>
      </c>
      <c r="I117" s="47">
        <f t="shared" si="4"/>
        <v>190.8</v>
      </c>
      <c r="J117" s="48"/>
    </row>
    <row r="118" spans="1:10" ht="15">
      <c r="A118" s="52" t="s">
        <v>226</v>
      </c>
      <c r="B118" s="52" t="s">
        <v>277</v>
      </c>
      <c r="C118" s="52" t="s">
        <v>278</v>
      </c>
      <c r="D118" s="52" t="s">
        <v>279</v>
      </c>
      <c r="E118" s="52" t="s">
        <v>12</v>
      </c>
      <c r="F118" s="9" t="s">
        <v>400</v>
      </c>
      <c r="G118" s="52">
        <v>1</v>
      </c>
      <c r="H118" s="30">
        <v>5.3</v>
      </c>
      <c r="I118" s="47">
        <f t="shared" si="4"/>
        <v>190.8</v>
      </c>
      <c r="J118" s="48"/>
    </row>
    <row r="119" spans="1:10" ht="15">
      <c r="A119" s="52" t="s">
        <v>226</v>
      </c>
      <c r="B119" s="52" t="s">
        <v>284</v>
      </c>
      <c r="C119" s="52" t="s">
        <v>273</v>
      </c>
      <c r="D119" s="61" t="s">
        <v>19</v>
      </c>
      <c r="E119" s="52" t="s">
        <v>12</v>
      </c>
      <c r="F119" s="61" t="s">
        <v>274</v>
      </c>
      <c r="G119" s="52">
        <v>1</v>
      </c>
      <c r="H119" s="30">
        <v>5.3</v>
      </c>
      <c r="I119" s="47">
        <f t="shared" si="4"/>
        <v>190.8</v>
      </c>
      <c r="J119" s="48"/>
    </row>
    <row r="120" spans="1:10" ht="15">
      <c r="A120" s="46" t="s">
        <v>226</v>
      </c>
      <c r="B120" s="61" t="s">
        <v>272</v>
      </c>
      <c r="C120" s="61" t="s">
        <v>273</v>
      </c>
      <c r="D120" s="61" t="s">
        <v>275</v>
      </c>
      <c r="E120" s="61" t="s">
        <v>70</v>
      </c>
      <c r="F120" s="61" t="s">
        <v>276</v>
      </c>
      <c r="G120" s="46">
        <v>1</v>
      </c>
      <c r="H120" s="39">
        <v>5.3</v>
      </c>
      <c r="I120" s="47">
        <f t="shared" si="4"/>
        <v>190.8</v>
      </c>
      <c r="J120" s="48"/>
    </row>
    <row r="121" spans="1:10" ht="15">
      <c r="A121" s="92" t="s">
        <v>226</v>
      </c>
      <c r="B121" s="92" t="s">
        <v>292</v>
      </c>
      <c r="C121" s="92" t="s">
        <v>293</v>
      </c>
      <c r="D121" s="92" t="s">
        <v>158</v>
      </c>
      <c r="E121" s="92" t="s">
        <v>12</v>
      </c>
      <c r="F121" s="92" t="s">
        <v>294</v>
      </c>
      <c r="G121" s="92">
        <v>1</v>
      </c>
      <c r="H121" s="59">
        <v>5.3</v>
      </c>
      <c r="I121" s="47">
        <f t="shared" si="4"/>
        <v>190.8</v>
      </c>
      <c r="J121" s="48"/>
    </row>
    <row r="122" spans="1:10" ht="15.75">
      <c r="A122" s="58" t="s">
        <v>141</v>
      </c>
      <c r="B122" s="75" t="s">
        <v>401</v>
      </c>
      <c r="C122" s="58" t="s">
        <v>402</v>
      </c>
      <c r="D122" s="9" t="s">
        <v>403</v>
      </c>
      <c r="E122" s="58" t="s">
        <v>12</v>
      </c>
      <c r="F122" s="104" t="s">
        <v>404</v>
      </c>
      <c r="G122" s="58">
        <v>1</v>
      </c>
      <c r="H122" s="59">
        <v>28</v>
      </c>
      <c r="I122" s="47">
        <f t="shared" si="4"/>
        <v>1008</v>
      </c>
      <c r="J122" s="48">
        <f>I122-983</f>
        <v>25</v>
      </c>
    </row>
    <row r="123" spans="1:10" ht="15.75">
      <c r="A123" s="58" t="s">
        <v>141</v>
      </c>
      <c r="B123" s="75" t="s">
        <v>405</v>
      </c>
      <c r="C123" s="58" t="s">
        <v>406</v>
      </c>
      <c r="D123" s="58" t="s">
        <v>407</v>
      </c>
      <c r="E123" s="58" t="s">
        <v>12</v>
      </c>
      <c r="F123" s="104" t="s">
        <v>404</v>
      </c>
      <c r="G123" s="58">
        <v>1</v>
      </c>
      <c r="H123" s="59">
        <v>15</v>
      </c>
      <c r="I123" s="47">
        <f t="shared" si="4"/>
        <v>540</v>
      </c>
      <c r="J123" s="48">
        <f>I123-527</f>
        <v>13</v>
      </c>
    </row>
    <row r="124" spans="1:11" ht="15">
      <c r="A124" s="58" t="s">
        <v>141</v>
      </c>
      <c r="B124" s="75" t="s">
        <v>408</v>
      </c>
      <c r="C124" s="58" t="s">
        <v>409</v>
      </c>
      <c r="D124" s="58" t="s">
        <v>410</v>
      </c>
      <c r="E124" s="58" t="s">
        <v>12</v>
      </c>
      <c r="F124" s="58" t="s">
        <v>411</v>
      </c>
      <c r="G124" s="58">
        <v>1</v>
      </c>
      <c r="H124" s="59">
        <v>24</v>
      </c>
      <c r="I124" s="47">
        <f t="shared" si="4"/>
        <v>864</v>
      </c>
      <c r="J124" s="48">
        <f>I124-842</f>
        <v>22</v>
      </c>
      <c r="K124" s="33" t="s">
        <v>412</v>
      </c>
    </row>
    <row r="125" spans="1:10" ht="15.75">
      <c r="A125" s="58" t="s">
        <v>141</v>
      </c>
      <c r="B125" s="75" t="s">
        <v>413</v>
      </c>
      <c r="C125" s="58" t="s">
        <v>414</v>
      </c>
      <c r="D125" s="86" t="s">
        <v>415</v>
      </c>
      <c r="E125" s="58" t="s">
        <v>77</v>
      </c>
      <c r="F125" s="58" t="s">
        <v>411</v>
      </c>
      <c r="G125" s="58">
        <v>1</v>
      </c>
      <c r="H125" s="59">
        <v>45</v>
      </c>
      <c r="I125" s="47">
        <f t="shared" si="4"/>
        <v>1620</v>
      </c>
      <c r="J125" s="48">
        <f>I125-1580</f>
        <v>40</v>
      </c>
    </row>
    <row r="126" spans="1:10" ht="15">
      <c r="A126" s="9" t="s">
        <v>141</v>
      </c>
      <c r="B126" s="34" t="s">
        <v>416</v>
      </c>
      <c r="C126" s="9" t="s">
        <v>417</v>
      </c>
      <c r="D126" s="9" t="s">
        <v>418</v>
      </c>
      <c r="E126" s="55" t="s">
        <v>12</v>
      </c>
      <c r="F126" s="9" t="s">
        <v>419</v>
      </c>
      <c r="G126" s="9">
        <v>1</v>
      </c>
      <c r="H126" s="39">
        <v>29.99</v>
      </c>
      <c r="I126" s="56">
        <f>G126*H126*40*1.17</f>
        <v>1403.5319999999997</v>
      </c>
      <c r="J126" s="57">
        <f>I126-1368</f>
        <v>35.5319999999997</v>
      </c>
    </row>
    <row r="127" spans="1:10" ht="15.75">
      <c r="A127" s="22" t="s">
        <v>420</v>
      </c>
      <c r="B127" s="4" t="s">
        <v>421</v>
      </c>
      <c r="C127" s="22" t="s">
        <v>422</v>
      </c>
      <c r="D127" s="22" t="s">
        <v>423</v>
      </c>
      <c r="E127" s="22" t="s">
        <v>424</v>
      </c>
      <c r="F127" s="42" t="s">
        <v>425</v>
      </c>
      <c r="G127" s="22">
        <v>1</v>
      </c>
      <c r="H127" s="30">
        <v>18.5</v>
      </c>
      <c r="I127" s="32"/>
      <c r="J127" s="45">
        <f>G127*H127*40*0.94</f>
        <v>695.5999999999999</v>
      </c>
    </row>
    <row r="128" spans="1:10" ht="15.75">
      <c r="A128" s="22" t="s">
        <v>420</v>
      </c>
      <c r="B128" s="4" t="s">
        <v>421</v>
      </c>
      <c r="C128" s="22" t="s">
        <v>422</v>
      </c>
      <c r="D128" s="70" t="s">
        <v>423</v>
      </c>
      <c r="E128" s="22" t="s">
        <v>424</v>
      </c>
      <c r="F128" s="73" t="s">
        <v>96</v>
      </c>
      <c r="G128" s="22">
        <v>1</v>
      </c>
      <c r="H128" s="30">
        <v>18.5</v>
      </c>
      <c r="I128" s="32"/>
      <c r="J128" s="45">
        <f>G128*H128*40*0.94</f>
        <v>695.5999999999999</v>
      </c>
    </row>
    <row r="129" spans="1:10" ht="15.75">
      <c r="A129" s="22" t="s">
        <v>420</v>
      </c>
      <c r="B129" s="4" t="s">
        <v>426</v>
      </c>
      <c r="C129" s="121" t="s">
        <v>427</v>
      </c>
      <c r="D129" s="70" t="s">
        <v>428</v>
      </c>
      <c r="E129" s="22" t="s">
        <v>424</v>
      </c>
      <c r="F129" s="42" t="s">
        <v>96</v>
      </c>
      <c r="G129" s="22">
        <v>1</v>
      </c>
      <c r="H129" s="30">
        <v>16.99</v>
      </c>
      <c r="I129" s="32"/>
      <c r="J129" s="51">
        <f>G129*H129*40*1.22</f>
        <v>829.1119999999999</v>
      </c>
    </row>
    <row r="130" spans="1:6" ht="15.75">
      <c r="A130" s="23" t="s">
        <v>463</v>
      </c>
      <c r="D130" s="67"/>
      <c r="F130" s="93" t="s">
        <v>588</v>
      </c>
    </row>
    <row r="131" spans="1:10" ht="15.75">
      <c r="A131" s="22" t="s">
        <v>84</v>
      </c>
      <c r="B131" s="22" t="s">
        <v>517</v>
      </c>
      <c r="C131" s="22"/>
      <c r="D131" s="36" t="s">
        <v>518</v>
      </c>
      <c r="E131" s="22">
        <v>2</v>
      </c>
      <c r="F131" s="73" t="s">
        <v>519</v>
      </c>
      <c r="G131" s="52">
        <v>1</v>
      </c>
      <c r="H131" s="30">
        <v>19.99</v>
      </c>
      <c r="I131" s="32"/>
      <c r="J131" s="51">
        <f>G131*H131*41*1.22</f>
        <v>999.8997999999999</v>
      </c>
    </row>
    <row r="132" spans="1:10" ht="15.75">
      <c r="A132" s="41" t="s">
        <v>84</v>
      </c>
      <c r="B132" s="9" t="s">
        <v>520</v>
      </c>
      <c r="D132" s="36" t="s">
        <v>521</v>
      </c>
      <c r="E132" s="9">
        <v>2</v>
      </c>
      <c r="F132" s="42" t="s">
        <v>522</v>
      </c>
      <c r="G132" s="41">
        <v>1</v>
      </c>
      <c r="H132" s="39">
        <v>29.99</v>
      </c>
      <c r="I132" s="102"/>
      <c r="J132" s="51">
        <f>G132*H132*41*1.22</f>
        <v>1500.0998</v>
      </c>
    </row>
    <row r="133" spans="1:10" ht="15.75">
      <c r="A133" s="22" t="s">
        <v>464</v>
      </c>
      <c r="B133" s="4" t="s">
        <v>465</v>
      </c>
      <c r="C133" s="22" t="s">
        <v>466</v>
      </c>
      <c r="D133" s="53" t="s">
        <v>467</v>
      </c>
      <c r="E133" s="22" t="s">
        <v>70</v>
      </c>
      <c r="F133" s="22" t="s">
        <v>468</v>
      </c>
      <c r="G133" s="22">
        <v>1</v>
      </c>
      <c r="H133" s="59">
        <v>11</v>
      </c>
      <c r="I133" s="31">
        <f>G133*H133*41*0.9</f>
        <v>405.90000000000003</v>
      </c>
      <c r="J133" s="32">
        <f>I133-1640</f>
        <v>-1234.1</v>
      </c>
    </row>
    <row r="134" spans="1:20" ht="15">
      <c r="A134" s="55" t="s">
        <v>536</v>
      </c>
      <c r="B134" s="34" t="s">
        <v>537</v>
      </c>
      <c r="D134" s="9" t="s">
        <v>538</v>
      </c>
      <c r="E134" s="22" t="s">
        <v>539</v>
      </c>
      <c r="F134" s="9" t="s">
        <v>540</v>
      </c>
      <c r="G134" s="22">
        <v>1</v>
      </c>
      <c r="H134" s="59">
        <v>8.99</v>
      </c>
      <c r="I134" s="32"/>
      <c r="J134" s="51">
        <f>G134*H134*41*1.22</f>
        <v>449.67980000000006</v>
      </c>
      <c r="L134" s="11" t="s">
        <v>537</v>
      </c>
      <c r="N134" s="9" t="s">
        <v>538</v>
      </c>
      <c r="O134" s="9" t="s">
        <v>539</v>
      </c>
      <c r="P134" s="9" t="s">
        <v>541</v>
      </c>
      <c r="Q134" s="9">
        <v>1</v>
      </c>
      <c r="R134" s="39">
        <v>8.99</v>
      </c>
      <c r="S134" s="40">
        <f>Q134*R134*39*1.17</f>
        <v>410.2137</v>
      </c>
      <c r="T134" s="40">
        <f>Q134*R134*39*1.22</f>
        <v>427.74420000000003</v>
      </c>
    </row>
    <row r="135" spans="1:20" ht="15.75">
      <c r="A135" s="22" t="s">
        <v>536</v>
      </c>
      <c r="B135" s="4" t="s">
        <v>542</v>
      </c>
      <c r="C135" s="22"/>
      <c r="D135" s="9" t="s">
        <v>543</v>
      </c>
      <c r="E135" s="52" t="s">
        <v>70</v>
      </c>
      <c r="F135" s="73" t="s">
        <v>544</v>
      </c>
      <c r="G135" s="22">
        <v>1</v>
      </c>
      <c r="H135" s="30">
        <v>17.99</v>
      </c>
      <c r="I135" s="32"/>
      <c r="J135" s="51">
        <f>G135*H135*41*1.22</f>
        <v>899.8597999999998</v>
      </c>
      <c r="S135" s="40">
        <f>Q135*R135*39*1.17</f>
        <v>0</v>
      </c>
      <c r="T135" s="40">
        <f>Q135*R135*39*1.22</f>
        <v>0</v>
      </c>
    </row>
    <row r="136" spans="1:10" ht="15.75">
      <c r="A136" s="52" t="s">
        <v>252</v>
      </c>
      <c r="B136" s="4" t="s">
        <v>444</v>
      </c>
      <c r="C136" s="109" t="s">
        <v>445</v>
      </c>
      <c r="D136" s="36" t="s">
        <v>469</v>
      </c>
      <c r="E136" s="52" t="s">
        <v>70</v>
      </c>
      <c r="F136" s="109" t="s">
        <v>470</v>
      </c>
      <c r="G136" s="52">
        <v>1</v>
      </c>
      <c r="H136" s="30">
        <v>5.3</v>
      </c>
      <c r="I136" s="32"/>
      <c r="J136" s="51">
        <f>G136*H136*41*0.94</f>
        <v>204.26199999999997</v>
      </c>
    </row>
    <row r="137" spans="1:10" ht="15">
      <c r="A137" s="92" t="s">
        <v>252</v>
      </c>
      <c r="B137" s="75" t="s">
        <v>455</v>
      </c>
      <c r="C137" s="46" t="s">
        <v>456</v>
      </c>
      <c r="D137" s="122" t="s">
        <v>535</v>
      </c>
      <c r="E137" s="92" t="s">
        <v>70</v>
      </c>
      <c r="F137" s="105" t="s">
        <v>138</v>
      </c>
      <c r="G137" s="92">
        <v>1</v>
      </c>
      <c r="H137" s="59">
        <v>2.99</v>
      </c>
      <c r="I137" s="48"/>
      <c r="J137" s="51">
        <f>G137*H137*41*1.22</f>
        <v>149.5598</v>
      </c>
    </row>
    <row r="138" spans="1:10" ht="15.75">
      <c r="A138" s="58" t="s">
        <v>150</v>
      </c>
      <c r="B138" s="75" t="s">
        <v>531</v>
      </c>
      <c r="C138" s="9" t="s">
        <v>437</v>
      </c>
      <c r="D138" s="36" t="s">
        <v>532</v>
      </c>
      <c r="E138" s="58" t="s">
        <v>533</v>
      </c>
      <c r="F138" s="42" t="s">
        <v>534</v>
      </c>
      <c r="G138" s="58">
        <v>1</v>
      </c>
      <c r="H138" s="59">
        <v>48.99</v>
      </c>
      <c r="I138" s="48"/>
      <c r="J138" s="51">
        <f>G138*H138*41*1.22</f>
        <v>2450.4798</v>
      </c>
    </row>
    <row r="139" spans="1:20" s="33" customFormat="1" ht="15.75">
      <c r="A139" s="22" t="s">
        <v>29</v>
      </c>
      <c r="B139" s="58" t="s">
        <v>36</v>
      </c>
      <c r="C139" s="22"/>
      <c r="D139" s="36" t="s">
        <v>525</v>
      </c>
      <c r="E139" s="22" t="s">
        <v>38</v>
      </c>
      <c r="F139" s="42" t="s">
        <v>526</v>
      </c>
      <c r="G139" s="22">
        <v>1</v>
      </c>
      <c r="H139" s="30">
        <v>9.99</v>
      </c>
      <c r="I139" s="102"/>
      <c r="J139" s="51">
        <f>G139*H139*41*1.22</f>
        <v>499.69980000000004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10" ht="15">
      <c r="A140" s="22" t="s">
        <v>205</v>
      </c>
      <c r="B140" s="4" t="s">
        <v>341</v>
      </c>
      <c r="C140" s="9" t="s">
        <v>309</v>
      </c>
      <c r="D140" s="9" t="s">
        <v>342</v>
      </c>
      <c r="E140" s="22" t="s">
        <v>209</v>
      </c>
      <c r="F140" s="9" t="s">
        <v>136</v>
      </c>
      <c r="G140" s="22">
        <v>1</v>
      </c>
      <c r="H140" s="30">
        <v>24.75</v>
      </c>
      <c r="I140" s="31">
        <f>G140*H140*41*0.9</f>
        <v>913.275</v>
      </c>
      <c r="J140" s="32"/>
    </row>
    <row r="141" spans="1:10" ht="15.75">
      <c r="A141" s="58" t="s">
        <v>72</v>
      </c>
      <c r="B141" s="75" t="s">
        <v>429</v>
      </c>
      <c r="C141" s="58"/>
      <c r="D141" s="60" t="s">
        <v>430</v>
      </c>
      <c r="E141" s="58" t="s">
        <v>77</v>
      </c>
      <c r="F141" s="104" t="s">
        <v>276</v>
      </c>
      <c r="G141" s="58">
        <v>1</v>
      </c>
      <c r="H141" s="39">
        <v>24.75</v>
      </c>
      <c r="I141" s="31">
        <f>G141*H141*41*0.9</f>
        <v>913.275</v>
      </c>
      <c r="J141" s="48"/>
    </row>
    <row r="142" spans="1:10" ht="15.75">
      <c r="A142" s="58" t="s">
        <v>358</v>
      </c>
      <c r="B142" s="75" t="s">
        <v>501</v>
      </c>
      <c r="C142" s="58"/>
      <c r="D142" s="86" t="s">
        <v>502</v>
      </c>
      <c r="E142" s="58" t="s">
        <v>70</v>
      </c>
      <c r="F142" s="100" t="s">
        <v>503</v>
      </c>
      <c r="G142" s="58">
        <v>1</v>
      </c>
      <c r="H142" s="39">
        <f>26.5/5</f>
        <v>5.3</v>
      </c>
      <c r="I142" s="48"/>
      <c r="J142" s="51">
        <f>G142*H142*41*0.94</f>
        <v>204.26199999999997</v>
      </c>
    </row>
    <row r="143" spans="1:10" ht="15.75">
      <c r="A143" s="58" t="s">
        <v>527</v>
      </c>
      <c r="B143" s="75" t="s">
        <v>528</v>
      </c>
      <c r="D143" s="36" t="s">
        <v>529</v>
      </c>
      <c r="E143" s="104" t="s">
        <v>530</v>
      </c>
      <c r="F143" s="42" t="s">
        <v>96</v>
      </c>
      <c r="G143" s="92">
        <v>1</v>
      </c>
      <c r="H143" s="59">
        <v>19.99</v>
      </c>
      <c r="I143" s="48"/>
      <c r="J143" s="51">
        <f>G143*H143*41*1.22</f>
        <v>999.8997999999999</v>
      </c>
    </row>
    <row r="144" spans="1:11" ht="15.75">
      <c r="A144" s="22" t="s">
        <v>217</v>
      </c>
      <c r="B144" s="4" t="s">
        <v>335</v>
      </c>
      <c r="C144" s="22" t="s">
        <v>336</v>
      </c>
      <c r="D144" s="36" t="s">
        <v>471</v>
      </c>
      <c r="E144" s="22" t="s">
        <v>38</v>
      </c>
      <c r="F144" s="22" t="s">
        <v>363</v>
      </c>
      <c r="G144" s="22">
        <v>1</v>
      </c>
      <c r="H144" s="30">
        <v>11</v>
      </c>
      <c r="I144" s="31">
        <f>G144*H144*41*0.9</f>
        <v>405.90000000000003</v>
      </c>
      <c r="J144" s="51">
        <f>I144-386</f>
        <v>19.900000000000034</v>
      </c>
      <c r="K144" s="33" t="s">
        <v>364</v>
      </c>
    </row>
    <row r="145" spans="1:10" ht="15.75">
      <c r="A145" s="41" t="s">
        <v>438</v>
      </c>
      <c r="B145" s="34" t="s">
        <v>461</v>
      </c>
      <c r="D145" s="36" t="s">
        <v>472</v>
      </c>
      <c r="E145" s="22" t="s">
        <v>70</v>
      </c>
      <c r="F145" s="54" t="s">
        <v>473</v>
      </c>
      <c r="G145" s="41">
        <v>1</v>
      </c>
      <c r="H145" s="39">
        <v>11</v>
      </c>
      <c r="I145" s="31">
        <f>G145*H145*41*0.9</f>
        <v>405.90000000000003</v>
      </c>
      <c r="J145" s="51"/>
    </row>
    <row r="146" spans="1:11" ht="15.75">
      <c r="A146" s="22" t="s">
        <v>438</v>
      </c>
      <c r="B146" s="4" t="s">
        <v>462</v>
      </c>
      <c r="C146" s="22"/>
      <c r="D146" s="53" t="s">
        <v>474</v>
      </c>
      <c r="E146" s="22" t="s">
        <v>70</v>
      </c>
      <c r="F146" s="73" t="s">
        <v>475</v>
      </c>
      <c r="G146" s="22">
        <v>1</v>
      </c>
      <c r="H146" s="30">
        <v>15</v>
      </c>
      <c r="I146" s="31">
        <f>G146*H146*41*0.9</f>
        <v>553.5</v>
      </c>
      <c r="J146" s="32"/>
      <c r="K146" s="33" t="s">
        <v>476</v>
      </c>
    </row>
    <row r="147" spans="1:10" ht="15.75">
      <c r="A147" s="22" t="s">
        <v>438</v>
      </c>
      <c r="B147" s="4" t="s">
        <v>460</v>
      </c>
      <c r="C147" s="22"/>
      <c r="D147" s="53" t="s">
        <v>483</v>
      </c>
      <c r="E147" s="22" t="s">
        <v>77</v>
      </c>
      <c r="F147" s="42" t="s">
        <v>484</v>
      </c>
      <c r="G147" s="22">
        <v>1</v>
      </c>
      <c r="H147" s="30">
        <v>52.5</v>
      </c>
      <c r="I147" s="31">
        <f>G147*H147*41*0.9</f>
        <v>1937.25</v>
      </c>
      <c r="J147" s="22"/>
    </row>
    <row r="148" spans="1:10" ht="15.75">
      <c r="A148" s="22" t="s">
        <v>438</v>
      </c>
      <c r="B148" s="4" t="s">
        <v>439</v>
      </c>
      <c r="C148" s="22"/>
      <c r="D148" s="70" t="s">
        <v>523</v>
      </c>
      <c r="E148" s="22" t="s">
        <v>70</v>
      </c>
      <c r="F148" s="73" t="s">
        <v>524</v>
      </c>
      <c r="G148" s="22">
        <v>1</v>
      </c>
      <c r="H148" s="30">
        <v>24.99</v>
      </c>
      <c r="I148" s="56">
        <f>G148*H148*41*1.17</f>
        <v>1198.7703</v>
      </c>
      <c r="J148" s="32">
        <f>4095-3950</f>
        <v>145</v>
      </c>
    </row>
    <row r="149" spans="1:10" ht="15">
      <c r="A149" s="22" t="s">
        <v>488</v>
      </c>
      <c r="B149" s="4" t="s">
        <v>441</v>
      </c>
      <c r="C149" s="22" t="s">
        <v>489</v>
      </c>
      <c r="D149" s="22" t="s">
        <v>490</v>
      </c>
      <c r="E149" s="22" t="s">
        <v>63</v>
      </c>
      <c r="F149" s="22" t="s">
        <v>491</v>
      </c>
      <c r="G149" s="22">
        <v>1</v>
      </c>
      <c r="H149" s="30">
        <f>20/4</f>
        <v>5</v>
      </c>
      <c r="I149" s="31">
        <f>G149*H149*41*0.9</f>
        <v>184.5</v>
      </c>
      <c r="J149" s="32"/>
    </row>
    <row r="150" spans="1:10" ht="15.75">
      <c r="A150" s="41" t="s">
        <v>488</v>
      </c>
      <c r="B150" s="34" t="s">
        <v>441</v>
      </c>
      <c r="C150" s="9" t="s">
        <v>489</v>
      </c>
      <c r="D150" s="9" t="s">
        <v>490</v>
      </c>
      <c r="E150" s="9" t="s">
        <v>63</v>
      </c>
      <c r="F150" s="42" t="s">
        <v>492</v>
      </c>
      <c r="G150" s="22">
        <v>1</v>
      </c>
      <c r="H150" s="30">
        <f>20/4</f>
        <v>5</v>
      </c>
      <c r="I150" s="31">
        <f>G150*H150*41*0.9</f>
        <v>184.5</v>
      </c>
      <c r="J150" s="32"/>
    </row>
    <row r="151" spans="1:10" ht="15">
      <c r="A151" s="41" t="s">
        <v>488</v>
      </c>
      <c r="B151" s="11" t="s">
        <v>493</v>
      </c>
      <c r="C151" s="41" t="s">
        <v>494</v>
      </c>
      <c r="D151" s="9" t="s">
        <v>495</v>
      </c>
      <c r="E151" s="41" t="s">
        <v>38</v>
      </c>
      <c r="F151" s="9" t="s">
        <v>496</v>
      </c>
      <c r="G151" s="55">
        <v>1</v>
      </c>
      <c r="H151" s="43">
        <f>26.5/5</f>
        <v>5.3</v>
      </c>
      <c r="I151" s="31">
        <f>G151*H151*41*0.9</f>
        <v>195.57</v>
      </c>
      <c r="J151" s="32"/>
    </row>
    <row r="152" spans="1:10" ht="15">
      <c r="A152" s="41" t="s">
        <v>488</v>
      </c>
      <c r="B152" s="11" t="s">
        <v>497</v>
      </c>
      <c r="C152" s="9" t="s">
        <v>498</v>
      </c>
      <c r="D152" s="9" t="s">
        <v>499</v>
      </c>
      <c r="E152" s="41" t="s">
        <v>38</v>
      </c>
      <c r="F152" s="9" t="s">
        <v>500</v>
      </c>
      <c r="G152" s="55">
        <v>1</v>
      </c>
      <c r="H152" s="43">
        <f>26.5/5</f>
        <v>5.3</v>
      </c>
      <c r="I152" s="31">
        <f>G152*H152*41*0.9</f>
        <v>195.57</v>
      </c>
      <c r="J152" s="32">
        <f>760-1500</f>
        <v>-740</v>
      </c>
    </row>
    <row r="153" spans="1:10" ht="15.75">
      <c r="A153" s="41" t="s">
        <v>504</v>
      </c>
      <c r="B153" s="11" t="s">
        <v>505</v>
      </c>
      <c r="C153" s="41"/>
      <c r="D153" s="36" t="s">
        <v>506</v>
      </c>
      <c r="E153" s="41" t="s">
        <v>507</v>
      </c>
      <c r="F153" s="42" t="s">
        <v>508</v>
      </c>
      <c r="G153" s="55">
        <v>1</v>
      </c>
      <c r="H153" s="43">
        <v>68</v>
      </c>
      <c r="I153" s="32"/>
      <c r="J153" s="51">
        <f aca="true" t="shared" si="5" ref="J153:J159">G153*H153*41*0.94</f>
        <v>2620.72</v>
      </c>
    </row>
    <row r="154" spans="1:10" ht="15.75">
      <c r="A154" s="41" t="s">
        <v>504</v>
      </c>
      <c r="B154" s="11" t="s">
        <v>505</v>
      </c>
      <c r="C154" s="41"/>
      <c r="D154" s="36" t="s">
        <v>509</v>
      </c>
      <c r="E154" s="41" t="s">
        <v>70</v>
      </c>
      <c r="F154" s="42" t="s">
        <v>510</v>
      </c>
      <c r="G154" s="55">
        <v>1</v>
      </c>
      <c r="H154" s="43">
        <v>24</v>
      </c>
      <c r="I154" s="44"/>
      <c r="J154" s="51">
        <f t="shared" si="5"/>
        <v>924.9599999999999</v>
      </c>
    </row>
    <row r="155" spans="1:10" ht="15.75">
      <c r="A155" s="41" t="s">
        <v>504</v>
      </c>
      <c r="B155" s="54" t="s">
        <v>511</v>
      </c>
      <c r="D155" s="36" t="s">
        <v>512</v>
      </c>
      <c r="E155" s="9" t="s">
        <v>513</v>
      </c>
      <c r="F155" s="42" t="s">
        <v>514</v>
      </c>
      <c r="G155" s="41">
        <v>1</v>
      </c>
      <c r="H155" s="39">
        <v>78</v>
      </c>
      <c r="I155" s="44"/>
      <c r="J155" s="51">
        <f t="shared" si="5"/>
        <v>3006.12</v>
      </c>
    </row>
    <row r="156" spans="1:10" ht="15.75">
      <c r="A156" s="41" t="s">
        <v>504</v>
      </c>
      <c r="B156" s="54" t="s">
        <v>511</v>
      </c>
      <c r="C156" s="41"/>
      <c r="D156" s="36" t="s">
        <v>515</v>
      </c>
      <c r="E156" s="41" t="s">
        <v>70</v>
      </c>
      <c r="F156" s="42" t="s">
        <v>516</v>
      </c>
      <c r="G156" s="41">
        <v>1</v>
      </c>
      <c r="H156" s="43">
        <v>11</v>
      </c>
      <c r="I156" s="57"/>
      <c r="J156" s="51">
        <f t="shared" si="5"/>
        <v>423.94</v>
      </c>
    </row>
    <row r="157" spans="1:10" ht="15.75">
      <c r="A157" s="41" t="s">
        <v>39</v>
      </c>
      <c r="B157" s="34" t="s">
        <v>479</v>
      </c>
      <c r="C157" s="110" t="s">
        <v>480</v>
      </c>
      <c r="D157" s="9" t="s">
        <v>481</v>
      </c>
      <c r="E157" s="41" t="s">
        <v>12</v>
      </c>
      <c r="F157" s="42" t="s">
        <v>482</v>
      </c>
      <c r="G157" s="41">
        <v>1</v>
      </c>
      <c r="H157" s="39">
        <v>29.5</v>
      </c>
      <c r="I157" s="32"/>
      <c r="J157" s="51">
        <f t="shared" si="5"/>
        <v>1136.9299999999998</v>
      </c>
    </row>
    <row r="158" spans="1:10" ht="15.75">
      <c r="A158" s="41" t="s">
        <v>459</v>
      </c>
      <c r="B158" s="11" t="s">
        <v>477</v>
      </c>
      <c r="D158" s="36" t="s">
        <v>478</v>
      </c>
      <c r="E158" s="41" t="s">
        <v>12</v>
      </c>
      <c r="F158" s="42" t="s">
        <v>135</v>
      </c>
      <c r="G158" s="41">
        <v>5</v>
      </c>
      <c r="H158" s="43">
        <v>5.3</v>
      </c>
      <c r="I158" s="57"/>
      <c r="J158" s="51">
        <f t="shared" si="5"/>
        <v>1021.31</v>
      </c>
    </row>
    <row r="159" spans="1:10" ht="15.75">
      <c r="A159" s="22" t="s">
        <v>459</v>
      </c>
      <c r="B159" s="11" t="s">
        <v>477</v>
      </c>
      <c r="D159" s="36" t="s">
        <v>478</v>
      </c>
      <c r="E159" s="41" t="s">
        <v>12</v>
      </c>
      <c r="F159" s="42" t="s">
        <v>135</v>
      </c>
      <c r="G159" s="41">
        <v>5</v>
      </c>
      <c r="H159" s="39">
        <v>5.3</v>
      </c>
      <c r="I159" s="44"/>
      <c r="J159" s="51">
        <f t="shared" si="5"/>
        <v>1021.31</v>
      </c>
    </row>
    <row r="160" spans="1:10" ht="15">
      <c r="A160" s="52" t="s">
        <v>226</v>
      </c>
      <c r="B160" s="52" t="s">
        <v>295</v>
      </c>
      <c r="C160" s="46" t="s">
        <v>281</v>
      </c>
      <c r="D160" s="61" t="s">
        <v>162</v>
      </c>
      <c r="E160" s="52" t="s">
        <v>12</v>
      </c>
      <c r="F160" s="9" t="s">
        <v>283</v>
      </c>
      <c r="G160" s="52">
        <v>1</v>
      </c>
      <c r="H160" s="30">
        <v>3.99</v>
      </c>
      <c r="I160" s="56">
        <f>G160*H160*41*1.17</f>
        <v>191.4003</v>
      </c>
      <c r="J160" s="32"/>
    </row>
    <row r="161" spans="1:10" ht="15">
      <c r="A161" s="92" t="s">
        <v>226</v>
      </c>
      <c r="B161" s="92" t="s">
        <v>280</v>
      </c>
      <c r="C161" s="92" t="s">
        <v>281</v>
      </c>
      <c r="D161" s="61" t="s">
        <v>282</v>
      </c>
      <c r="E161" s="92" t="s">
        <v>12</v>
      </c>
      <c r="F161" s="61" t="s">
        <v>283</v>
      </c>
      <c r="G161" s="92">
        <v>1</v>
      </c>
      <c r="H161" s="59">
        <v>3.99</v>
      </c>
      <c r="I161" s="56">
        <f>G161*H161*41*1.17</f>
        <v>191.4003</v>
      </c>
      <c r="J161" s="32">
        <f>9926-9837</f>
        <v>89</v>
      </c>
    </row>
    <row r="162" spans="1:20" ht="15">
      <c r="A162" s="22" t="s">
        <v>440</v>
      </c>
      <c r="B162" s="4" t="s">
        <v>442</v>
      </c>
      <c r="C162" s="22"/>
      <c r="D162" s="22"/>
      <c r="E162" s="22" t="s">
        <v>63</v>
      </c>
      <c r="F162" s="22" t="s">
        <v>485</v>
      </c>
      <c r="G162" s="22">
        <v>1</v>
      </c>
      <c r="H162" s="30">
        <v>5</v>
      </c>
      <c r="I162" s="31">
        <f>G162*H162*41*0.9</f>
        <v>184.5</v>
      </c>
      <c r="J162" s="32">
        <f>I162-176</f>
        <v>8.5</v>
      </c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1:20" ht="15.75">
      <c r="A163" s="22" t="s">
        <v>440</v>
      </c>
      <c r="B163" s="4" t="s">
        <v>443</v>
      </c>
      <c r="C163" s="22"/>
      <c r="D163" s="53" t="s">
        <v>486</v>
      </c>
      <c r="E163" s="58" t="s">
        <v>63</v>
      </c>
      <c r="F163" s="9" t="s">
        <v>487</v>
      </c>
      <c r="G163" s="22">
        <v>1</v>
      </c>
      <c r="H163" s="30">
        <v>5</v>
      </c>
      <c r="I163" s="31">
        <f>G163*H163*41*0.9</f>
        <v>184.5</v>
      </c>
      <c r="J163" s="32">
        <f>I163-176</f>
        <v>8.5</v>
      </c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1:8" ht="15">
      <c r="A164" s="23" t="s">
        <v>589</v>
      </c>
      <c r="F164" s="93" t="s">
        <v>588</v>
      </c>
      <c r="H164" s="9"/>
    </row>
    <row r="165" spans="1:10" ht="15.75">
      <c r="A165" s="41" t="s">
        <v>590</v>
      </c>
      <c r="B165" s="11" t="s">
        <v>591</v>
      </c>
      <c r="C165" s="41"/>
      <c r="D165" s="60" t="s">
        <v>592</v>
      </c>
      <c r="E165" s="42" t="s">
        <v>593</v>
      </c>
      <c r="F165" s="54" t="s">
        <v>594</v>
      </c>
      <c r="G165" s="41">
        <v>1</v>
      </c>
      <c r="H165" s="43">
        <v>34.99</v>
      </c>
      <c r="I165" s="31">
        <f>G165*H165*41*1.17</f>
        <v>1678.4703000000002</v>
      </c>
      <c r="J165" s="32">
        <f>I165-1600</f>
        <v>78.47030000000018</v>
      </c>
    </row>
    <row r="166" spans="1:10" ht="15.75">
      <c r="A166" s="41" t="s">
        <v>115</v>
      </c>
      <c r="B166" s="34" t="s">
        <v>566</v>
      </c>
      <c r="D166" s="36" t="s">
        <v>595</v>
      </c>
      <c r="E166" s="118" t="s">
        <v>507</v>
      </c>
      <c r="F166" s="42" t="s">
        <v>596</v>
      </c>
      <c r="G166" s="41">
        <v>1</v>
      </c>
      <c r="H166" s="39">
        <v>19.99</v>
      </c>
      <c r="I166" s="31">
        <f>G166*H166*41*1.17</f>
        <v>958.9202999999999</v>
      </c>
      <c r="J166" s="32"/>
    </row>
    <row r="167" spans="1:10" ht="15.75">
      <c r="A167" s="41" t="s">
        <v>115</v>
      </c>
      <c r="B167" s="34" t="s">
        <v>565</v>
      </c>
      <c r="D167" s="36" t="s">
        <v>597</v>
      </c>
      <c r="E167" s="60" t="s">
        <v>12</v>
      </c>
      <c r="F167" s="42" t="s">
        <v>96</v>
      </c>
      <c r="G167" s="41">
        <v>1</v>
      </c>
      <c r="H167" s="39">
        <v>9.99</v>
      </c>
      <c r="I167" s="31">
        <f>G167*H167*41*1.17</f>
        <v>479.2203</v>
      </c>
      <c r="J167" s="32"/>
    </row>
    <row r="168" spans="1:10" ht="15.75">
      <c r="A168" s="22" t="s">
        <v>115</v>
      </c>
      <c r="B168" s="4" t="s">
        <v>564</v>
      </c>
      <c r="C168" s="22"/>
      <c r="D168" s="53" t="s">
        <v>598</v>
      </c>
      <c r="E168" s="70" t="s">
        <v>12</v>
      </c>
      <c r="F168" s="73" t="s">
        <v>599</v>
      </c>
      <c r="G168" s="22">
        <v>1</v>
      </c>
      <c r="H168" s="30">
        <v>7.99</v>
      </c>
      <c r="I168" s="31">
        <f>G168*H168*41*1.17</f>
        <v>383.2803</v>
      </c>
      <c r="J168" s="9">
        <f>1447-1505</f>
        <v>-58</v>
      </c>
    </row>
    <row r="169" spans="1:10" ht="15.75">
      <c r="A169" s="22" t="s">
        <v>536</v>
      </c>
      <c r="B169" s="4" t="s">
        <v>576</v>
      </c>
      <c r="C169" s="22"/>
      <c r="D169" s="36" t="s">
        <v>600</v>
      </c>
      <c r="E169" s="22" t="s">
        <v>70</v>
      </c>
      <c r="F169" s="22" t="s">
        <v>601</v>
      </c>
      <c r="G169" s="22">
        <v>1</v>
      </c>
      <c r="H169" s="30">
        <v>15</v>
      </c>
      <c r="I169" s="102"/>
      <c r="J169" s="51">
        <f>G169*H169*41*0.94</f>
        <v>578.1</v>
      </c>
    </row>
    <row r="170" spans="1:11" ht="15">
      <c r="A170" s="123" t="s">
        <v>536</v>
      </c>
      <c r="B170" s="11" t="s">
        <v>579</v>
      </c>
      <c r="C170" s="123" t="s">
        <v>580</v>
      </c>
      <c r="D170" s="81" t="s">
        <v>581</v>
      </c>
      <c r="E170" s="123" t="s">
        <v>602</v>
      </c>
      <c r="F170" s="81" t="s">
        <v>603</v>
      </c>
      <c r="G170" s="123">
        <v>1</v>
      </c>
      <c r="H170" s="84">
        <v>29.99</v>
      </c>
      <c r="I170" s="102"/>
      <c r="J170" s="51">
        <f aca="true" t="shared" si="6" ref="J170:J177">G170*H170*41*1.22</f>
        <v>1500.0998</v>
      </c>
      <c r="K170" s="81"/>
    </row>
    <row r="171" spans="1:10" ht="15">
      <c r="A171" s="22" t="s">
        <v>536</v>
      </c>
      <c r="B171" s="4" t="s">
        <v>583</v>
      </c>
      <c r="C171" s="22"/>
      <c r="D171" s="22" t="s">
        <v>584</v>
      </c>
      <c r="E171" s="22" t="s">
        <v>70</v>
      </c>
      <c r="F171" s="22" t="s">
        <v>604</v>
      </c>
      <c r="G171" s="22">
        <v>1</v>
      </c>
      <c r="H171" s="30">
        <v>19.99</v>
      </c>
      <c r="I171" s="32"/>
      <c r="J171" s="51">
        <f t="shared" si="6"/>
        <v>999.8997999999999</v>
      </c>
    </row>
    <row r="172" spans="1:10" ht="15">
      <c r="A172" s="22" t="s">
        <v>536</v>
      </c>
      <c r="B172" s="4" t="s">
        <v>605</v>
      </c>
      <c r="C172" s="22"/>
      <c r="D172" s="22" t="s">
        <v>606</v>
      </c>
      <c r="E172" s="22" t="s">
        <v>539</v>
      </c>
      <c r="F172" s="22" t="s">
        <v>607</v>
      </c>
      <c r="G172" s="22">
        <v>1</v>
      </c>
      <c r="H172" s="30">
        <v>14.99</v>
      </c>
      <c r="I172" s="32"/>
      <c r="J172" s="51">
        <f t="shared" si="6"/>
        <v>749.7998</v>
      </c>
    </row>
    <row r="173" spans="1:10" ht="15.75">
      <c r="A173" s="22" t="s">
        <v>536</v>
      </c>
      <c r="B173" s="4" t="s">
        <v>608</v>
      </c>
      <c r="C173" s="22"/>
      <c r="D173" s="53" t="s">
        <v>609</v>
      </c>
      <c r="E173" s="22" t="s">
        <v>539</v>
      </c>
      <c r="F173" s="22" t="s">
        <v>610</v>
      </c>
      <c r="G173" s="22">
        <v>1</v>
      </c>
      <c r="H173" s="30">
        <v>6.99</v>
      </c>
      <c r="I173" s="32"/>
      <c r="J173" s="51">
        <f t="shared" si="6"/>
        <v>349.63980000000004</v>
      </c>
    </row>
    <row r="174" spans="1:10" ht="15">
      <c r="A174" s="22" t="s">
        <v>536</v>
      </c>
      <c r="B174" s="4" t="s">
        <v>611</v>
      </c>
      <c r="C174" s="22"/>
      <c r="D174" s="9" t="s">
        <v>612</v>
      </c>
      <c r="E174" s="22" t="s">
        <v>12</v>
      </c>
      <c r="F174" s="22" t="s">
        <v>613</v>
      </c>
      <c r="G174" s="22">
        <v>1</v>
      </c>
      <c r="H174" s="30">
        <v>5.99</v>
      </c>
      <c r="I174" s="32"/>
      <c r="J174" s="51">
        <f t="shared" si="6"/>
        <v>299.6198</v>
      </c>
    </row>
    <row r="175" spans="1:11" ht="15.75">
      <c r="A175" s="169" t="s">
        <v>252</v>
      </c>
      <c r="B175" s="4" t="s">
        <v>457</v>
      </c>
      <c r="C175" s="124" t="s">
        <v>458</v>
      </c>
      <c r="D175" s="160" t="s">
        <v>614</v>
      </c>
      <c r="E175" s="169" t="s">
        <v>70</v>
      </c>
      <c r="F175" s="5" t="s">
        <v>615</v>
      </c>
      <c r="G175" s="169">
        <v>1</v>
      </c>
      <c r="H175" s="120">
        <v>2.99</v>
      </c>
      <c r="I175" s="102"/>
      <c r="J175" s="51">
        <f t="shared" si="6"/>
        <v>149.5598</v>
      </c>
      <c r="K175" s="81"/>
    </row>
    <row r="176" spans="1:20" ht="15.75">
      <c r="A176" s="9" t="s">
        <v>29</v>
      </c>
      <c r="B176" s="34" t="s">
        <v>36</v>
      </c>
      <c r="C176" s="9" t="s">
        <v>37</v>
      </c>
      <c r="D176" s="60" t="s">
        <v>616</v>
      </c>
      <c r="E176" s="9" t="s">
        <v>617</v>
      </c>
      <c r="F176" s="42" t="s">
        <v>618</v>
      </c>
      <c r="G176" s="41">
        <v>1</v>
      </c>
      <c r="H176" s="39">
        <v>9.99</v>
      </c>
      <c r="I176" s="32"/>
      <c r="J176" s="51">
        <f t="shared" si="6"/>
        <v>499.69980000000004</v>
      </c>
      <c r="L176" s="4" t="s">
        <v>576</v>
      </c>
      <c r="M176" s="22"/>
      <c r="N176" s="22" t="s">
        <v>577</v>
      </c>
      <c r="O176" s="22" t="s">
        <v>539</v>
      </c>
      <c r="P176" s="22" t="s">
        <v>578</v>
      </c>
      <c r="Q176" s="22">
        <v>1</v>
      </c>
      <c r="R176" s="30">
        <v>15</v>
      </c>
      <c r="S176" s="32">
        <f>Q176*R176*39*1.17</f>
        <v>684.4499999999999</v>
      </c>
      <c r="T176" s="32">
        <f>Q176*R176*39*1.22</f>
        <v>713.6999999999999</v>
      </c>
    </row>
    <row r="177" spans="1:20" ht="15.75">
      <c r="A177" s="9" t="s">
        <v>29</v>
      </c>
      <c r="B177" s="34" t="s">
        <v>619</v>
      </c>
      <c r="C177" s="9" t="s">
        <v>620</v>
      </c>
      <c r="D177" s="9" t="s">
        <v>621</v>
      </c>
      <c r="E177" s="41" t="s">
        <v>12</v>
      </c>
      <c r="F177" s="42" t="s">
        <v>622</v>
      </c>
      <c r="G177" s="41">
        <v>1</v>
      </c>
      <c r="H177" s="39">
        <v>9.99</v>
      </c>
      <c r="I177" s="32"/>
      <c r="J177" s="51">
        <f t="shared" si="6"/>
        <v>499.69980000000004</v>
      </c>
      <c r="L177" s="4" t="s">
        <v>579</v>
      </c>
      <c r="M177" s="22" t="s">
        <v>580</v>
      </c>
      <c r="N177" s="22" t="s">
        <v>581</v>
      </c>
      <c r="O177" s="22" t="s">
        <v>539</v>
      </c>
      <c r="P177" s="22" t="s">
        <v>582</v>
      </c>
      <c r="Q177" s="22">
        <v>1</v>
      </c>
      <c r="R177" s="30">
        <v>29.99</v>
      </c>
      <c r="S177" s="32">
        <f>Q177*R177*39*1.17</f>
        <v>1368.4436999999998</v>
      </c>
      <c r="T177" s="32">
        <f>Q177*R177*39*1.22</f>
        <v>1426.9242</v>
      </c>
    </row>
    <row r="178" spans="1:20" ht="15.75">
      <c r="A178" s="9" t="s">
        <v>623</v>
      </c>
      <c r="B178" s="34" t="s">
        <v>624</v>
      </c>
      <c r="D178" s="36" t="s">
        <v>625</v>
      </c>
      <c r="E178" s="9" t="s">
        <v>12</v>
      </c>
      <c r="F178" s="42" t="s">
        <v>626</v>
      </c>
      <c r="G178" s="41">
        <v>1</v>
      </c>
      <c r="H178" s="39">
        <v>14.99</v>
      </c>
      <c r="I178" s="31">
        <f>G178*H178*41*1.17</f>
        <v>719.0703</v>
      </c>
      <c r="J178" s="32"/>
      <c r="L178" s="4" t="s">
        <v>583</v>
      </c>
      <c r="M178" s="22"/>
      <c r="N178" s="22" t="s">
        <v>584</v>
      </c>
      <c r="O178" s="22" t="s">
        <v>539</v>
      </c>
      <c r="P178" s="22" t="s">
        <v>585</v>
      </c>
      <c r="Q178" s="22">
        <v>1</v>
      </c>
      <c r="R178" s="30">
        <v>19.99</v>
      </c>
      <c r="S178" s="32">
        <f>Q178*R178*39*1.17</f>
        <v>912.1436999999999</v>
      </c>
      <c r="T178" s="32">
        <f>Q178*R178*39*1.22</f>
        <v>951.1241999999999</v>
      </c>
    </row>
    <row r="179" spans="1:10" ht="15.75">
      <c r="A179" s="41" t="s">
        <v>623</v>
      </c>
      <c r="B179" s="11" t="s">
        <v>627</v>
      </c>
      <c r="C179" s="41"/>
      <c r="D179" s="36" t="s">
        <v>628</v>
      </c>
      <c r="E179" s="41" t="s">
        <v>311</v>
      </c>
      <c r="F179" s="42" t="s">
        <v>629</v>
      </c>
      <c r="G179" s="41">
        <v>1</v>
      </c>
      <c r="H179" s="43">
        <v>12.99</v>
      </c>
      <c r="I179" s="31">
        <f>G179*H179*41*1.17</f>
        <v>623.1303</v>
      </c>
      <c r="J179" s="32"/>
    </row>
    <row r="180" spans="1:10" ht="15.75">
      <c r="A180" s="41" t="s">
        <v>623</v>
      </c>
      <c r="B180" s="11" t="s">
        <v>630</v>
      </c>
      <c r="C180" s="41"/>
      <c r="D180" s="36" t="s">
        <v>631</v>
      </c>
      <c r="E180" s="41" t="s">
        <v>12</v>
      </c>
      <c r="F180" s="42" t="s">
        <v>632</v>
      </c>
      <c r="G180" s="41">
        <v>1</v>
      </c>
      <c r="H180" s="43">
        <v>10.99</v>
      </c>
      <c r="I180" s="31">
        <f>G180*H180*41*1.17</f>
        <v>527.1903</v>
      </c>
      <c r="J180" s="32"/>
    </row>
    <row r="181" spans="1:10" ht="15.75">
      <c r="A181" s="9" t="s">
        <v>623</v>
      </c>
      <c r="B181" s="34" t="s">
        <v>633</v>
      </c>
      <c r="D181" s="36" t="s">
        <v>634</v>
      </c>
      <c r="E181" s="41" t="s">
        <v>12</v>
      </c>
      <c r="F181" s="42" t="s">
        <v>635</v>
      </c>
      <c r="G181" s="41">
        <v>1</v>
      </c>
      <c r="H181" s="39">
        <v>9.99</v>
      </c>
      <c r="I181" s="31">
        <f>G181*H181*41*1.17</f>
        <v>479.2203</v>
      </c>
      <c r="J181" s="32"/>
    </row>
    <row r="182" spans="1:9" ht="15.75">
      <c r="A182" s="58" t="s">
        <v>623</v>
      </c>
      <c r="B182" s="75" t="s">
        <v>636</v>
      </c>
      <c r="C182" s="58"/>
      <c r="D182" s="125" t="s">
        <v>637</v>
      </c>
      <c r="E182" s="58" t="s">
        <v>70</v>
      </c>
      <c r="F182" s="104" t="s">
        <v>638</v>
      </c>
      <c r="G182" s="58">
        <v>1</v>
      </c>
      <c r="H182" s="59">
        <v>9.99</v>
      </c>
      <c r="I182" s="31">
        <f>G182*H182*41*1.17</f>
        <v>479.2203</v>
      </c>
    </row>
    <row r="183" spans="1:10" ht="15">
      <c r="A183" s="41" t="s">
        <v>639</v>
      </c>
      <c r="B183" s="11" t="s">
        <v>640</v>
      </c>
      <c r="C183" s="41"/>
      <c r="D183" s="9" t="s">
        <v>641</v>
      </c>
      <c r="E183" s="41" t="s">
        <v>70</v>
      </c>
      <c r="F183" s="9" t="s">
        <v>642</v>
      </c>
      <c r="G183" s="41">
        <v>1</v>
      </c>
      <c r="H183" s="43">
        <v>12.99</v>
      </c>
      <c r="I183" s="32"/>
      <c r="J183" s="51">
        <f>G183*H183*41*1.22</f>
        <v>649.7598</v>
      </c>
    </row>
    <row r="184" spans="1:10" ht="15">
      <c r="A184" s="41" t="s">
        <v>639</v>
      </c>
      <c r="B184" s="34" t="s">
        <v>640</v>
      </c>
      <c r="D184" s="9" t="s">
        <v>643</v>
      </c>
      <c r="E184" s="41" t="s">
        <v>70</v>
      </c>
      <c r="F184" s="9" t="s">
        <v>644</v>
      </c>
      <c r="G184" s="41">
        <v>1</v>
      </c>
      <c r="H184" s="39">
        <v>6.99</v>
      </c>
      <c r="I184" s="32"/>
      <c r="J184" s="51">
        <f>G184*H184*41*1.22</f>
        <v>349.63980000000004</v>
      </c>
    </row>
    <row r="185" spans="1:11" ht="15.75">
      <c r="A185" s="123" t="s">
        <v>645</v>
      </c>
      <c r="B185" s="11" t="s">
        <v>646</v>
      </c>
      <c r="C185" s="123"/>
      <c r="D185" s="81" t="s">
        <v>23</v>
      </c>
      <c r="E185" s="123" t="s">
        <v>70</v>
      </c>
      <c r="F185" s="126" t="s">
        <v>132</v>
      </c>
      <c r="G185" s="123">
        <v>1</v>
      </c>
      <c r="H185" s="128">
        <v>19.99</v>
      </c>
      <c r="I185" s="31">
        <f>G185*H185*41*1.17</f>
        <v>958.9202999999999</v>
      </c>
      <c r="J185" s="102"/>
      <c r="K185" s="81"/>
    </row>
    <row r="186" spans="1:11" ht="15">
      <c r="A186" s="123" t="s">
        <v>355</v>
      </c>
      <c r="B186" s="129" t="s">
        <v>556</v>
      </c>
      <c r="C186" s="81" t="s">
        <v>557</v>
      </c>
      <c r="D186" s="81" t="s">
        <v>558</v>
      </c>
      <c r="E186" s="123" t="s">
        <v>325</v>
      </c>
      <c r="F186" s="81" t="s">
        <v>647</v>
      </c>
      <c r="G186" s="123">
        <v>1</v>
      </c>
      <c r="H186" s="84">
        <v>24.5</v>
      </c>
      <c r="I186" s="102"/>
      <c r="J186" s="51">
        <f aca="true" t="shared" si="7" ref="J186:J191">G186*H186*41*0.94</f>
        <v>944.2299999999999</v>
      </c>
      <c r="K186" s="81"/>
    </row>
    <row r="187" spans="1:10" ht="15">
      <c r="A187" s="22" t="s">
        <v>355</v>
      </c>
      <c r="B187" s="4" t="s">
        <v>559</v>
      </c>
      <c r="C187" s="22" t="s">
        <v>237</v>
      </c>
      <c r="D187" s="9" t="s">
        <v>560</v>
      </c>
      <c r="E187" s="22" t="s">
        <v>12</v>
      </c>
      <c r="F187" s="22" t="s">
        <v>561</v>
      </c>
      <c r="G187" s="22">
        <v>1</v>
      </c>
      <c r="H187" s="30">
        <v>5.3</v>
      </c>
      <c r="I187" s="102"/>
      <c r="J187" s="51">
        <f t="shared" si="7"/>
        <v>204.26199999999997</v>
      </c>
    </row>
    <row r="188" spans="1:10" ht="15">
      <c r="A188" s="22" t="s">
        <v>355</v>
      </c>
      <c r="B188" s="4" t="s">
        <v>559</v>
      </c>
      <c r="C188" s="22" t="s">
        <v>237</v>
      </c>
      <c r="D188" s="9" t="s">
        <v>560</v>
      </c>
      <c r="E188" s="22" t="s">
        <v>12</v>
      </c>
      <c r="F188" s="22" t="s">
        <v>648</v>
      </c>
      <c r="G188" s="22">
        <v>1</v>
      </c>
      <c r="H188" s="30">
        <v>5.3</v>
      </c>
      <c r="I188" s="102"/>
      <c r="J188" s="51">
        <f t="shared" si="7"/>
        <v>204.26199999999997</v>
      </c>
    </row>
    <row r="189" spans="1:10" ht="15">
      <c r="A189" s="41" t="s">
        <v>355</v>
      </c>
      <c r="B189" s="34" t="s">
        <v>559</v>
      </c>
      <c r="C189" s="9" t="s">
        <v>237</v>
      </c>
      <c r="D189" s="9" t="s">
        <v>560</v>
      </c>
      <c r="E189" s="41" t="s">
        <v>12</v>
      </c>
      <c r="F189" s="9" t="s">
        <v>562</v>
      </c>
      <c r="G189" s="123">
        <v>1</v>
      </c>
      <c r="H189" s="84">
        <v>5.3</v>
      </c>
      <c r="I189" s="102"/>
      <c r="J189" s="51">
        <f t="shared" si="7"/>
        <v>204.26199999999997</v>
      </c>
    </row>
    <row r="190" spans="1:10" ht="15">
      <c r="A190" s="41" t="s">
        <v>355</v>
      </c>
      <c r="B190" s="11" t="s">
        <v>559</v>
      </c>
      <c r="C190" s="41" t="s">
        <v>237</v>
      </c>
      <c r="D190" s="122" t="s">
        <v>649</v>
      </c>
      <c r="E190" s="41" t="s">
        <v>12</v>
      </c>
      <c r="F190" s="9" t="s">
        <v>55</v>
      </c>
      <c r="G190" s="123">
        <v>1</v>
      </c>
      <c r="H190" s="128">
        <v>5.3</v>
      </c>
      <c r="I190" s="102"/>
      <c r="J190" s="51">
        <f t="shared" si="7"/>
        <v>204.26199999999997</v>
      </c>
    </row>
    <row r="191" spans="1:10" ht="15">
      <c r="A191" s="41" t="s">
        <v>355</v>
      </c>
      <c r="B191" s="11" t="s">
        <v>559</v>
      </c>
      <c r="C191" s="9" t="s">
        <v>237</v>
      </c>
      <c r="D191" s="122" t="s">
        <v>560</v>
      </c>
      <c r="E191" s="41" t="s">
        <v>12</v>
      </c>
      <c r="F191" s="9" t="s">
        <v>563</v>
      </c>
      <c r="G191" s="123">
        <v>1</v>
      </c>
      <c r="H191" s="128">
        <v>5.3</v>
      </c>
      <c r="I191" s="102"/>
      <c r="J191" s="51">
        <f t="shared" si="7"/>
        <v>204.26199999999997</v>
      </c>
    </row>
    <row r="192" spans="1:10" ht="15.75">
      <c r="A192" s="41" t="s">
        <v>358</v>
      </c>
      <c r="B192" s="34" t="s">
        <v>650</v>
      </c>
      <c r="D192" s="36" t="s">
        <v>651</v>
      </c>
      <c r="E192" s="123" t="s">
        <v>70</v>
      </c>
      <c r="F192" s="42" t="s">
        <v>652</v>
      </c>
      <c r="G192" s="123">
        <v>1</v>
      </c>
      <c r="H192" s="84">
        <v>59.5</v>
      </c>
      <c r="I192" s="31">
        <f>G192*H192*41*0.9</f>
        <v>2195.55</v>
      </c>
      <c r="J192" s="51"/>
    </row>
    <row r="193" spans="1:11" ht="15.75">
      <c r="A193" s="169" t="s">
        <v>527</v>
      </c>
      <c r="B193" s="4" t="s">
        <v>555</v>
      </c>
      <c r="C193" s="169"/>
      <c r="D193" s="5" t="s">
        <v>187</v>
      </c>
      <c r="E193" s="5" t="s">
        <v>12</v>
      </c>
      <c r="F193" s="127" t="s">
        <v>96</v>
      </c>
      <c r="G193" s="169">
        <v>1</v>
      </c>
      <c r="H193" s="120">
        <v>19.99</v>
      </c>
      <c r="I193" s="102"/>
      <c r="J193" s="51">
        <f>G193*H193*41*1.22</f>
        <v>999.8997999999999</v>
      </c>
      <c r="K193" s="81"/>
    </row>
    <row r="194" spans="1:10" ht="15">
      <c r="A194" s="22" t="s">
        <v>51</v>
      </c>
      <c r="B194" s="4" t="s">
        <v>653</v>
      </c>
      <c r="C194" s="22" t="s">
        <v>654</v>
      </c>
      <c r="D194" s="22" t="s">
        <v>655</v>
      </c>
      <c r="E194" s="22" t="s">
        <v>424</v>
      </c>
      <c r="F194" s="22" t="s">
        <v>656</v>
      </c>
      <c r="G194" s="169">
        <v>1</v>
      </c>
      <c r="H194" s="120">
        <v>19.99</v>
      </c>
      <c r="I194" s="32"/>
      <c r="J194" s="51">
        <f>G194*H194*41*1.22</f>
        <v>999.8997999999999</v>
      </c>
    </row>
    <row r="195" spans="1:11" ht="15.75">
      <c r="A195" s="41" t="s">
        <v>248</v>
      </c>
      <c r="B195" s="11" t="s">
        <v>657</v>
      </c>
      <c r="C195" s="41"/>
      <c r="D195" s="36" t="s">
        <v>658</v>
      </c>
      <c r="E195" s="41" t="s">
        <v>70</v>
      </c>
      <c r="F195" s="42" t="s">
        <v>96</v>
      </c>
      <c r="G195" s="41">
        <v>1</v>
      </c>
      <c r="H195" s="43">
        <v>29.99</v>
      </c>
      <c r="I195" s="31">
        <f>G195*H195*41*1.17</f>
        <v>1438.6202999999998</v>
      </c>
      <c r="J195" s="32"/>
      <c r="K195" s="42"/>
    </row>
    <row r="196" spans="1:10" ht="15.75">
      <c r="A196" s="41" t="s">
        <v>248</v>
      </c>
      <c r="B196" s="11" t="s">
        <v>659</v>
      </c>
      <c r="C196" s="41"/>
      <c r="D196" s="36" t="s">
        <v>660</v>
      </c>
      <c r="E196" s="41" t="s">
        <v>70</v>
      </c>
      <c r="F196" s="42" t="s">
        <v>96</v>
      </c>
      <c r="G196" s="41">
        <v>1</v>
      </c>
      <c r="H196" s="43">
        <v>19.99</v>
      </c>
      <c r="I196" s="31">
        <f>G196*H196*41*1.17</f>
        <v>958.9202999999999</v>
      </c>
      <c r="J196" s="32"/>
    </row>
    <row r="197" spans="1:10" ht="15.75">
      <c r="A197" s="58" t="s">
        <v>248</v>
      </c>
      <c r="B197" s="75" t="s">
        <v>661</v>
      </c>
      <c r="C197" s="41"/>
      <c r="D197" s="36" t="s">
        <v>662</v>
      </c>
      <c r="E197" s="58" t="s">
        <v>70</v>
      </c>
      <c r="F197" s="42" t="s">
        <v>663</v>
      </c>
      <c r="G197" s="58">
        <v>1</v>
      </c>
      <c r="H197" s="59">
        <v>24.99</v>
      </c>
      <c r="I197" s="31">
        <f>G197*H197*41*1.17</f>
        <v>1198.7703</v>
      </c>
      <c r="J197" s="32"/>
    </row>
    <row r="198" spans="1:10" ht="15.75">
      <c r="A198" s="22" t="s">
        <v>248</v>
      </c>
      <c r="B198" s="4" t="s">
        <v>664</v>
      </c>
      <c r="C198" s="22"/>
      <c r="D198" s="130" t="s">
        <v>665</v>
      </c>
      <c r="E198" s="169" t="s">
        <v>70</v>
      </c>
      <c r="F198" s="73" t="s">
        <v>666</v>
      </c>
      <c r="G198" s="22">
        <v>1</v>
      </c>
      <c r="H198" s="30">
        <v>19.99</v>
      </c>
      <c r="I198" s="31">
        <f>G198*H198*41*1.17</f>
        <v>958.9202999999999</v>
      </c>
      <c r="J198" s="32"/>
    </row>
    <row r="199" spans="1:10" ht="15.75">
      <c r="A199" s="22" t="s">
        <v>504</v>
      </c>
      <c r="B199" s="4" t="s">
        <v>667</v>
      </c>
      <c r="C199" s="63"/>
      <c r="D199" s="130" t="s">
        <v>668</v>
      </c>
      <c r="E199" s="169" t="s">
        <v>424</v>
      </c>
      <c r="F199" s="73" t="s">
        <v>669</v>
      </c>
      <c r="G199" s="22">
        <v>1</v>
      </c>
      <c r="H199" s="120">
        <v>52.5</v>
      </c>
      <c r="I199" s="102"/>
      <c r="J199" s="51">
        <f>G199*H199*41*0.94</f>
        <v>2023.35</v>
      </c>
    </row>
    <row r="200" spans="1:10" ht="15.75">
      <c r="A200" s="22" t="s">
        <v>504</v>
      </c>
      <c r="B200" s="4" t="s">
        <v>667</v>
      </c>
      <c r="C200" s="63"/>
      <c r="D200" s="130" t="s">
        <v>670</v>
      </c>
      <c r="E200" s="169" t="s">
        <v>70</v>
      </c>
      <c r="F200" s="73" t="s">
        <v>669</v>
      </c>
      <c r="G200" s="22">
        <v>1</v>
      </c>
      <c r="H200" s="120">
        <v>46.5</v>
      </c>
      <c r="I200" s="102"/>
      <c r="J200" s="51">
        <f>G200*H200*41*0.94</f>
        <v>1792.11</v>
      </c>
    </row>
    <row r="201" spans="1:10" ht="15.75">
      <c r="A201" s="22" t="s">
        <v>504</v>
      </c>
      <c r="B201" s="4" t="s">
        <v>571</v>
      </c>
      <c r="C201" s="22"/>
      <c r="D201" s="53" t="s">
        <v>671</v>
      </c>
      <c r="E201" s="22" t="s">
        <v>70</v>
      </c>
      <c r="F201" s="73" t="s">
        <v>294</v>
      </c>
      <c r="G201" s="22">
        <v>1</v>
      </c>
      <c r="H201" s="30">
        <v>29.99</v>
      </c>
      <c r="I201" s="32"/>
      <c r="J201" s="51">
        <f>G201*H201*41*1.22</f>
        <v>1500.0998</v>
      </c>
    </row>
    <row r="202" spans="1:10" ht="15.75">
      <c r="A202" s="22" t="s">
        <v>388</v>
      </c>
      <c r="B202" s="4" t="s">
        <v>569</v>
      </c>
      <c r="C202" s="22"/>
      <c r="D202" s="53" t="s">
        <v>672</v>
      </c>
      <c r="E202" s="22" t="s">
        <v>70</v>
      </c>
      <c r="F202" s="73" t="s">
        <v>673</v>
      </c>
      <c r="G202" s="22">
        <v>1</v>
      </c>
      <c r="H202" s="30">
        <v>37</v>
      </c>
      <c r="I202" s="102"/>
      <c r="J202" s="51">
        <f>G202*H202*41*0.94</f>
        <v>1425.98</v>
      </c>
    </row>
    <row r="203" spans="1:10" ht="15.75">
      <c r="A203" s="22" t="s">
        <v>388</v>
      </c>
      <c r="B203" s="4" t="s">
        <v>572</v>
      </c>
      <c r="C203" s="22"/>
      <c r="D203" s="53" t="s">
        <v>674</v>
      </c>
      <c r="E203" s="22" t="s">
        <v>77</v>
      </c>
      <c r="F203" s="73" t="s">
        <v>675</v>
      </c>
      <c r="G203" s="22">
        <v>1</v>
      </c>
      <c r="H203" s="30">
        <v>49.5</v>
      </c>
      <c r="I203" s="102"/>
      <c r="J203" s="51">
        <f>G203*H203*41*0.94</f>
        <v>1907.7299999999998</v>
      </c>
    </row>
    <row r="204" spans="1:10" ht="15.75">
      <c r="A204" s="22" t="s">
        <v>388</v>
      </c>
      <c r="B204" s="4" t="s">
        <v>573</v>
      </c>
      <c r="C204" s="22"/>
      <c r="D204" s="36" t="s">
        <v>676</v>
      </c>
      <c r="E204" s="22" t="s">
        <v>77</v>
      </c>
      <c r="F204" s="42" t="s">
        <v>677</v>
      </c>
      <c r="G204" s="22">
        <v>1</v>
      </c>
      <c r="H204" s="30">
        <v>45.5</v>
      </c>
      <c r="I204" s="102"/>
      <c r="J204" s="51">
        <f>G204*H204*41*0.94</f>
        <v>1753.57</v>
      </c>
    </row>
    <row r="205" spans="1:10" ht="15.75">
      <c r="A205" s="22" t="s">
        <v>388</v>
      </c>
      <c r="B205" s="4" t="s">
        <v>574</v>
      </c>
      <c r="C205" s="22"/>
      <c r="D205" s="53" t="s">
        <v>678</v>
      </c>
      <c r="E205" s="22" t="s">
        <v>70</v>
      </c>
      <c r="F205" s="42" t="s">
        <v>679</v>
      </c>
      <c r="G205" s="22">
        <v>1</v>
      </c>
      <c r="H205" s="30">
        <v>29.99</v>
      </c>
      <c r="I205" s="32"/>
      <c r="J205" s="51">
        <f>G205*H205*41*1.22</f>
        <v>1500.0998</v>
      </c>
    </row>
    <row r="206" spans="1:10" ht="15.75">
      <c r="A206" s="9" t="s">
        <v>388</v>
      </c>
      <c r="B206" s="34" t="s">
        <v>575</v>
      </c>
      <c r="D206" s="36" t="s">
        <v>680</v>
      </c>
      <c r="E206" s="9" t="s">
        <v>70</v>
      </c>
      <c r="F206" s="42" t="s">
        <v>681</v>
      </c>
      <c r="G206" s="41">
        <v>1</v>
      </c>
      <c r="H206" s="39">
        <v>9.99</v>
      </c>
      <c r="I206" s="32"/>
      <c r="J206" s="51">
        <f>G206*H206*41*1.22</f>
        <v>499.69980000000004</v>
      </c>
    </row>
    <row r="207" spans="1:10" ht="15.75">
      <c r="A207" s="9" t="s">
        <v>567</v>
      </c>
      <c r="B207" s="34" t="s">
        <v>568</v>
      </c>
      <c r="D207" s="36" t="s">
        <v>682</v>
      </c>
      <c r="E207" s="118" t="s">
        <v>38</v>
      </c>
      <c r="F207" s="42" t="s">
        <v>683</v>
      </c>
      <c r="G207" s="9">
        <v>1</v>
      </c>
      <c r="H207" s="39">
        <v>54.5</v>
      </c>
      <c r="I207" s="102"/>
      <c r="J207" s="51">
        <f>G207*H207*41*0.94</f>
        <v>2100.43</v>
      </c>
    </row>
    <row r="208" spans="1:10" ht="15.75">
      <c r="A208" s="41" t="s">
        <v>420</v>
      </c>
      <c r="B208" s="4" t="s">
        <v>684</v>
      </c>
      <c r="C208" s="9" t="s">
        <v>685</v>
      </c>
      <c r="D208" s="70" t="s">
        <v>686</v>
      </c>
      <c r="E208" s="22" t="s">
        <v>424</v>
      </c>
      <c r="F208" s="9" t="s">
        <v>96</v>
      </c>
      <c r="G208" s="9">
        <v>1</v>
      </c>
      <c r="H208" s="30">
        <v>19.99</v>
      </c>
      <c r="I208" s="32"/>
      <c r="J208" s="51">
        <f>G208*H208*41*1.22</f>
        <v>999.8997999999999</v>
      </c>
    </row>
    <row r="209" spans="1:10" ht="15.75">
      <c r="A209" s="22" t="s">
        <v>420</v>
      </c>
      <c r="B209" s="4" t="s">
        <v>687</v>
      </c>
      <c r="C209" s="22" t="s">
        <v>422</v>
      </c>
      <c r="D209" s="70" t="s">
        <v>688</v>
      </c>
      <c r="E209" s="22" t="s">
        <v>424</v>
      </c>
      <c r="F209" s="22" t="s">
        <v>96</v>
      </c>
      <c r="G209" s="22">
        <v>1</v>
      </c>
      <c r="H209" s="43">
        <v>14.99</v>
      </c>
      <c r="I209" s="32"/>
      <c r="J209" s="51">
        <f>G209*H209*41*1.22</f>
        <v>749.7998</v>
      </c>
    </row>
    <row r="210" spans="1:11" s="33" customFormat="1" ht="15.75">
      <c r="A210" s="68" t="s">
        <v>504</v>
      </c>
      <c r="B210" s="90" t="s">
        <v>570</v>
      </c>
      <c r="D210" s="67" t="s">
        <v>689</v>
      </c>
      <c r="E210" s="33" t="s">
        <v>70</v>
      </c>
      <c r="F210" s="106" t="s">
        <v>690</v>
      </c>
      <c r="G210" s="68">
        <v>1</v>
      </c>
      <c r="H210" s="91">
        <v>29.99</v>
      </c>
      <c r="I210" s="66">
        <f>G210*H210*41*1.17</f>
        <v>1438.6202999999998</v>
      </c>
      <c r="J210" s="66">
        <f>G210*H210*41*1.22</f>
        <v>1500.0998</v>
      </c>
      <c r="K210" s="33" t="s">
        <v>168</v>
      </c>
    </row>
    <row r="211" spans="1:20" s="33" customFormat="1" ht="15.75">
      <c r="A211" s="68" t="s">
        <v>623</v>
      </c>
      <c r="B211" s="111" t="s">
        <v>691</v>
      </c>
      <c r="C211" s="68"/>
      <c r="D211" s="67" t="s">
        <v>692</v>
      </c>
      <c r="E211" s="68" t="s">
        <v>12</v>
      </c>
      <c r="F211" s="106" t="s">
        <v>693</v>
      </c>
      <c r="G211" s="68">
        <v>1</v>
      </c>
      <c r="H211" s="116">
        <v>6.99</v>
      </c>
      <c r="I211" s="66">
        <f>G211*H211*41*1.17</f>
        <v>335.31030000000004</v>
      </c>
      <c r="J211" s="66">
        <f>G211*H211*41*1.22</f>
        <v>349.63980000000004</v>
      </c>
      <c r="K211" s="33" t="s">
        <v>168</v>
      </c>
      <c r="L211" s="68"/>
      <c r="M211" s="68"/>
      <c r="N211" s="68"/>
      <c r="O211" s="68"/>
      <c r="P211" s="68"/>
      <c r="Q211" s="68"/>
      <c r="R211" s="68"/>
      <c r="S211" s="131"/>
      <c r="T211" s="131"/>
    </row>
    <row r="212" spans="1:11" s="33" customFormat="1" ht="15.75" customHeight="1">
      <c r="A212" s="68" t="s">
        <v>248</v>
      </c>
      <c r="B212" s="90" t="s">
        <v>214</v>
      </c>
      <c r="D212" s="67" t="s">
        <v>215</v>
      </c>
      <c r="E212" s="33" t="s">
        <v>70</v>
      </c>
      <c r="F212" s="33" t="s">
        <v>216</v>
      </c>
      <c r="G212" s="33">
        <v>1</v>
      </c>
      <c r="H212" s="91">
        <v>14.99</v>
      </c>
      <c r="I212" s="69">
        <f>G212*H212*39*1.17</f>
        <v>683.9937</v>
      </c>
      <c r="J212" s="69">
        <f>G212*H212*39*1.22</f>
        <v>713.2242</v>
      </c>
      <c r="K212" s="33" t="s">
        <v>168</v>
      </c>
    </row>
    <row r="213" spans="1:20" s="33" customFormat="1" ht="15.75" customHeight="1">
      <c r="A213" s="63" t="s">
        <v>43</v>
      </c>
      <c r="B213" s="64" t="s">
        <v>47</v>
      </c>
      <c r="C213" s="19" t="s">
        <v>48</v>
      </c>
      <c r="D213" s="33" t="s">
        <v>49</v>
      </c>
      <c r="E213" s="63" t="s">
        <v>12</v>
      </c>
      <c r="F213" s="33" t="s">
        <v>91</v>
      </c>
      <c r="G213" s="63">
        <v>1</v>
      </c>
      <c r="H213" s="65">
        <v>12.99</v>
      </c>
      <c r="I213" s="66">
        <f>G213*H213*39*1.17</f>
        <v>592.7337</v>
      </c>
      <c r="J213" s="66">
        <f>G213*H213*39*1.22</f>
        <v>618.0642</v>
      </c>
      <c r="K213" s="33" t="s">
        <v>168</v>
      </c>
      <c r="L213" s="4" t="s">
        <v>47</v>
      </c>
      <c r="M213" s="19" t="s">
        <v>48</v>
      </c>
      <c r="N213" s="33" t="s">
        <v>49</v>
      </c>
      <c r="O213" s="63" t="s">
        <v>12</v>
      </c>
      <c r="P213" s="19" t="s">
        <v>50</v>
      </c>
      <c r="Q213" s="63">
        <v>1</v>
      </c>
      <c r="R213" s="65">
        <v>12.99</v>
      </c>
      <c r="S213" s="66">
        <f>Q213*R213*39*1.17</f>
        <v>592.7337</v>
      </c>
      <c r="T213" s="66">
        <f>Q213*R213*39*1.22</f>
        <v>618.0642</v>
      </c>
    </row>
    <row r="214" spans="1:11" s="33" customFormat="1" ht="15.75" customHeight="1">
      <c r="A214" s="68" t="s">
        <v>198</v>
      </c>
      <c r="B214" s="90" t="s">
        <v>249</v>
      </c>
      <c r="D214" s="67" t="s">
        <v>250</v>
      </c>
      <c r="E214" s="68" t="s">
        <v>70</v>
      </c>
      <c r="F214" s="68" t="s">
        <v>251</v>
      </c>
      <c r="G214" s="33">
        <v>1</v>
      </c>
      <c r="H214" s="91">
        <v>7.99</v>
      </c>
      <c r="I214" s="69">
        <f>G214*H214*39*1.17</f>
        <v>364.5837</v>
      </c>
      <c r="J214" s="69">
        <f>G214*H214*39*1.22</f>
        <v>380.1642</v>
      </c>
      <c r="K214" s="33" t="s">
        <v>168</v>
      </c>
    </row>
    <row r="215" spans="1:11" ht="15" customHeight="1">
      <c r="A215" s="63" t="s">
        <v>252</v>
      </c>
      <c r="B215" s="64" t="s">
        <v>446</v>
      </c>
      <c r="C215" s="113" t="s">
        <v>447</v>
      </c>
      <c r="D215" s="63" t="s">
        <v>448</v>
      </c>
      <c r="E215" s="63" t="s">
        <v>449</v>
      </c>
      <c r="F215" s="113" t="s">
        <v>450</v>
      </c>
      <c r="G215" s="63">
        <v>1</v>
      </c>
      <c r="H215" s="65">
        <v>24.5</v>
      </c>
      <c r="I215" s="32">
        <f>G215*H215*39*0.9</f>
        <v>859.95</v>
      </c>
      <c r="J215" s="32">
        <f>G215*H215*39*0.94</f>
        <v>898.17</v>
      </c>
      <c r="K215" s="33" t="s">
        <v>168</v>
      </c>
    </row>
    <row r="216" spans="1:11" ht="15" customHeight="1">
      <c r="A216" s="68" t="s">
        <v>358</v>
      </c>
      <c r="B216" s="111" t="s">
        <v>501</v>
      </c>
      <c r="C216" s="68"/>
      <c r="D216" s="68"/>
      <c r="E216" s="68" t="s">
        <v>70</v>
      </c>
      <c r="F216" s="112" t="s">
        <v>545</v>
      </c>
      <c r="G216" s="63">
        <v>1</v>
      </c>
      <c r="H216" s="65">
        <f>26.5/5</f>
        <v>5.3</v>
      </c>
      <c r="I216" s="32">
        <f>G216*H216*39*0.9</f>
        <v>186.03</v>
      </c>
      <c r="J216" s="32">
        <f>G216*H216*39*0.94</f>
        <v>194.29799999999997</v>
      </c>
      <c r="K216" s="33" t="s">
        <v>168</v>
      </c>
    </row>
    <row r="217" spans="1:11" ht="15" customHeight="1">
      <c r="A217" s="68" t="s">
        <v>358</v>
      </c>
      <c r="B217" s="111" t="s">
        <v>501</v>
      </c>
      <c r="C217" s="68"/>
      <c r="D217" s="68"/>
      <c r="E217" s="68" t="s">
        <v>70</v>
      </c>
      <c r="F217" s="112" t="s">
        <v>546</v>
      </c>
      <c r="G217" s="63">
        <v>1</v>
      </c>
      <c r="H217" s="65">
        <f>26.5/5</f>
        <v>5.3</v>
      </c>
      <c r="I217" s="32">
        <f>G217*H217*39*0.9</f>
        <v>186.03</v>
      </c>
      <c r="J217" s="32">
        <f>G217*H217*39*0.94</f>
        <v>194.29799999999997</v>
      </c>
      <c r="K217" s="33" t="s">
        <v>168</v>
      </c>
    </row>
    <row r="218" spans="1:20" ht="15.75" customHeight="1">
      <c r="A218" s="68" t="s">
        <v>355</v>
      </c>
      <c r="B218" s="90" t="s">
        <v>366</v>
      </c>
      <c r="C218" s="33" t="s">
        <v>367</v>
      </c>
      <c r="D218" s="33" t="s">
        <v>187</v>
      </c>
      <c r="E218" s="33" t="s">
        <v>70</v>
      </c>
      <c r="F218" s="106" t="s">
        <v>547</v>
      </c>
      <c r="G218" s="68">
        <v>1</v>
      </c>
      <c r="H218" s="91">
        <v>19.99</v>
      </c>
      <c r="I218" s="44">
        <f>G218*H218*39*1.17</f>
        <v>912.1436999999999</v>
      </c>
      <c r="J218" s="114">
        <f>I218-1035</f>
        <v>-122.85630000000015</v>
      </c>
      <c r="K218" s="33" t="s">
        <v>168</v>
      </c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11" ht="15.75" customHeight="1">
      <c r="A219" s="68" t="s">
        <v>248</v>
      </c>
      <c r="B219" s="90" t="s">
        <v>214</v>
      </c>
      <c r="C219" s="33"/>
      <c r="D219" s="67" t="s">
        <v>215</v>
      </c>
      <c r="E219" s="33" t="s">
        <v>12</v>
      </c>
      <c r="F219" s="33" t="s">
        <v>216</v>
      </c>
      <c r="G219" s="33">
        <v>1</v>
      </c>
      <c r="H219" s="91">
        <v>14.99</v>
      </c>
      <c r="I219" s="95">
        <f>G219*H219*39*1.17</f>
        <v>683.9937</v>
      </c>
      <c r="J219" s="95">
        <f>G219*H219*39*1.22</f>
        <v>713.2242</v>
      </c>
      <c r="K219" s="33" t="s">
        <v>168</v>
      </c>
    </row>
    <row r="220" spans="1:11" ht="15" customHeight="1">
      <c r="A220" s="107" t="s">
        <v>226</v>
      </c>
      <c r="B220" s="107" t="s">
        <v>285</v>
      </c>
      <c r="C220" s="107" t="s">
        <v>286</v>
      </c>
      <c r="D220" s="107" t="s">
        <v>287</v>
      </c>
      <c r="E220" s="107" t="s">
        <v>12</v>
      </c>
      <c r="F220" s="107" t="s">
        <v>288</v>
      </c>
      <c r="G220" s="107">
        <v>1</v>
      </c>
      <c r="H220" s="115">
        <v>5.3</v>
      </c>
      <c r="I220" s="47"/>
      <c r="J220" s="48"/>
      <c r="K220" s="33" t="s">
        <v>168</v>
      </c>
    </row>
    <row r="221" spans="1:11" ht="15" customHeight="1">
      <c r="A221" s="68" t="s">
        <v>252</v>
      </c>
      <c r="B221" s="111" t="s">
        <v>451</v>
      </c>
      <c r="C221" s="108" t="s">
        <v>452</v>
      </c>
      <c r="D221" s="33" t="s">
        <v>453</v>
      </c>
      <c r="E221" s="33" t="s">
        <v>70</v>
      </c>
      <c r="F221" s="108" t="s">
        <v>454</v>
      </c>
      <c r="G221" s="68">
        <v>1</v>
      </c>
      <c r="H221" s="91">
        <v>5.3</v>
      </c>
      <c r="I221" s="48">
        <f>G221*H221*39*0.9</f>
        <v>186.03</v>
      </c>
      <c r="J221" s="48">
        <f>G221*H221*39*0.94</f>
        <v>194.29799999999997</v>
      </c>
      <c r="K221" s="33" t="s">
        <v>168</v>
      </c>
    </row>
    <row r="222" spans="1:11" ht="15.75" customHeight="1">
      <c r="A222" s="68" t="s">
        <v>29</v>
      </c>
      <c r="B222" s="90" t="s">
        <v>552</v>
      </c>
      <c r="C222" s="33"/>
      <c r="D222" s="67" t="s">
        <v>553</v>
      </c>
      <c r="E222" s="117" t="s">
        <v>12</v>
      </c>
      <c r="F222" s="106" t="s">
        <v>554</v>
      </c>
      <c r="G222" s="68">
        <v>1</v>
      </c>
      <c r="H222" s="91">
        <v>6.99</v>
      </c>
      <c r="I222" s="44">
        <f>G222*H222*39*1.17</f>
        <v>318.95369999999997</v>
      </c>
      <c r="J222" s="44">
        <f>G222*H222*39*1.22</f>
        <v>332.5842</v>
      </c>
      <c r="K222" s="33" t="s">
        <v>168</v>
      </c>
    </row>
    <row r="223" spans="1:12" ht="15.75" customHeight="1">
      <c r="A223" s="63" t="s">
        <v>432</v>
      </c>
      <c r="B223" s="64" t="s">
        <v>433</v>
      </c>
      <c r="C223" s="63" t="s">
        <v>434</v>
      </c>
      <c r="D223" s="67" t="s">
        <v>435</v>
      </c>
      <c r="E223" s="63" t="s">
        <v>70</v>
      </c>
      <c r="F223" s="106" t="s">
        <v>436</v>
      </c>
      <c r="G223" s="63">
        <v>1</v>
      </c>
      <c r="H223" s="65">
        <v>19.99</v>
      </c>
      <c r="I223" s="31">
        <f>G223*H223*39*1.17</f>
        <v>912.1436999999999</v>
      </c>
      <c r="J223" s="32"/>
      <c r="K223" s="33" t="s">
        <v>168</v>
      </c>
      <c r="L223" s="40"/>
    </row>
    <row r="224" spans="1:11" ht="15.75">
      <c r="A224" s="68" t="s">
        <v>121</v>
      </c>
      <c r="B224" s="90" t="s">
        <v>28</v>
      </c>
      <c r="C224" s="33"/>
      <c r="D224" s="63" t="s">
        <v>549</v>
      </c>
      <c r="E224" s="63" t="s">
        <v>12</v>
      </c>
      <c r="F224" s="106" t="s">
        <v>96</v>
      </c>
      <c r="G224" s="63">
        <v>1</v>
      </c>
      <c r="H224" s="65">
        <v>19.99</v>
      </c>
      <c r="I224" s="31"/>
      <c r="J224" s="32"/>
      <c r="K224" s="33" t="s">
        <v>168</v>
      </c>
    </row>
    <row r="225" spans="1:11" ht="15.75">
      <c r="A225" s="63" t="s">
        <v>464</v>
      </c>
      <c r="B225" s="64" t="s">
        <v>28</v>
      </c>
      <c r="C225" s="63" t="s">
        <v>356</v>
      </c>
      <c r="D225" s="63" t="s">
        <v>23</v>
      </c>
      <c r="E225" s="63" t="s">
        <v>70</v>
      </c>
      <c r="F225" s="106" t="s">
        <v>96</v>
      </c>
      <c r="G225" s="63">
        <v>1</v>
      </c>
      <c r="H225" s="65">
        <v>19.99</v>
      </c>
      <c r="I225" s="32">
        <f>G225*H225*41*1.17</f>
        <v>958.9202999999999</v>
      </c>
      <c r="J225" s="32">
        <f>G225*H225*41*1.22</f>
        <v>999.8997999999999</v>
      </c>
      <c r="K225" s="33" t="s">
        <v>168</v>
      </c>
    </row>
    <row r="226" spans="1:11" ht="15">
      <c r="A226" s="63" t="s">
        <v>488</v>
      </c>
      <c r="B226" s="64" t="s">
        <v>28</v>
      </c>
      <c r="C226" s="63" t="s">
        <v>548</v>
      </c>
      <c r="D226" s="63" t="s">
        <v>549</v>
      </c>
      <c r="E226" s="63" t="s">
        <v>12</v>
      </c>
      <c r="F226" s="63" t="s">
        <v>550</v>
      </c>
      <c r="G226" s="63">
        <v>1</v>
      </c>
      <c r="H226" s="65">
        <v>19.99</v>
      </c>
      <c r="I226" s="32">
        <f>G226*H226*41*1.17</f>
        <v>958.9202999999999</v>
      </c>
      <c r="J226" s="32">
        <f>G226*H226*41*1.22</f>
        <v>999.8997999999999</v>
      </c>
      <c r="K226" s="33" t="s">
        <v>168</v>
      </c>
    </row>
    <row r="227" spans="1:6" ht="15">
      <c r="A227" s="23" t="s">
        <v>708</v>
      </c>
      <c r="F227" s="93" t="s">
        <v>588</v>
      </c>
    </row>
    <row r="228" spans="1:20" ht="15.75">
      <c r="A228" s="41" t="s">
        <v>709</v>
      </c>
      <c r="B228" s="146" t="s">
        <v>710</v>
      </c>
      <c r="C228" s="41" t="s">
        <v>711</v>
      </c>
      <c r="D228" s="36" t="s">
        <v>712</v>
      </c>
      <c r="E228" s="41" t="s">
        <v>38</v>
      </c>
      <c r="F228" s="42" t="s">
        <v>713</v>
      </c>
      <c r="G228" s="22">
        <v>1</v>
      </c>
      <c r="H228" s="30">
        <v>19.99</v>
      </c>
      <c r="I228" s="32"/>
      <c r="J228" s="51">
        <f>G228*H228*41*1.22</f>
        <v>999.8997999999999</v>
      </c>
      <c r="L228" s="41"/>
      <c r="M228" s="41"/>
      <c r="N228" s="41"/>
      <c r="O228" s="41"/>
      <c r="P228" s="41"/>
      <c r="Q228" s="41"/>
      <c r="R228" s="41"/>
      <c r="S228" s="44"/>
      <c r="T228" s="44"/>
    </row>
    <row r="229" spans="1:10" ht="15.75">
      <c r="A229" s="41" t="s">
        <v>590</v>
      </c>
      <c r="B229" s="11" t="s">
        <v>714</v>
      </c>
      <c r="C229" s="41"/>
      <c r="D229" s="36" t="s">
        <v>551</v>
      </c>
      <c r="E229" s="55" t="s">
        <v>63</v>
      </c>
      <c r="F229" s="42" t="s">
        <v>485</v>
      </c>
      <c r="G229" s="58">
        <v>1</v>
      </c>
      <c r="H229" s="30">
        <v>5</v>
      </c>
      <c r="I229" s="80"/>
      <c r="J229" s="50">
        <f>G229*H229*41*0.94</f>
        <v>192.7</v>
      </c>
    </row>
    <row r="230" spans="1:10" ht="15.75">
      <c r="A230" s="41" t="s">
        <v>590</v>
      </c>
      <c r="B230" s="11" t="s">
        <v>715</v>
      </c>
      <c r="C230" s="41"/>
      <c r="D230" s="36" t="s">
        <v>716</v>
      </c>
      <c r="E230" s="55" t="s">
        <v>12</v>
      </c>
      <c r="F230" s="9" t="s">
        <v>96</v>
      </c>
      <c r="G230" s="58">
        <v>1</v>
      </c>
      <c r="H230" s="30">
        <v>3.78</v>
      </c>
      <c r="I230" s="80"/>
      <c r="J230" s="50">
        <f>G230*H230*41*0.94</f>
        <v>145.6812</v>
      </c>
    </row>
    <row r="231" spans="1:10" ht="15.75">
      <c r="A231" s="22" t="s">
        <v>73</v>
      </c>
      <c r="B231" s="4" t="s">
        <v>875</v>
      </c>
      <c r="C231" s="22"/>
      <c r="D231" s="53" t="s">
        <v>876</v>
      </c>
      <c r="E231" s="22" t="s">
        <v>63</v>
      </c>
      <c r="F231" s="73" t="s">
        <v>877</v>
      </c>
      <c r="G231" s="22">
        <v>1</v>
      </c>
      <c r="H231" s="30">
        <v>5</v>
      </c>
      <c r="I231" s="31">
        <f>G231*H231*41*0.9</f>
        <v>184.5</v>
      </c>
      <c r="J231" s="32"/>
    </row>
    <row r="232" spans="1:10" ht="15.75">
      <c r="A232" s="41" t="s">
        <v>536</v>
      </c>
      <c r="B232" s="11" t="s">
        <v>715</v>
      </c>
      <c r="C232" s="41"/>
      <c r="D232" s="36" t="s">
        <v>716</v>
      </c>
      <c r="E232" s="55" t="s">
        <v>70</v>
      </c>
      <c r="F232" s="42" t="s">
        <v>717</v>
      </c>
      <c r="G232" s="58">
        <v>1</v>
      </c>
      <c r="H232" s="30">
        <v>3.78</v>
      </c>
      <c r="I232" s="80"/>
      <c r="J232" s="50">
        <f>G232*H232*41*0.94</f>
        <v>145.6812</v>
      </c>
    </row>
    <row r="233" spans="1:10" ht="15.75">
      <c r="A233" s="41" t="s">
        <v>536</v>
      </c>
      <c r="B233" s="11" t="s">
        <v>718</v>
      </c>
      <c r="C233" s="41"/>
      <c r="D233" s="36" t="s">
        <v>719</v>
      </c>
      <c r="E233" s="55" t="s">
        <v>70</v>
      </c>
      <c r="F233" s="42" t="s">
        <v>720</v>
      </c>
      <c r="G233" s="58">
        <v>1</v>
      </c>
      <c r="H233" s="30">
        <v>3.78</v>
      </c>
      <c r="I233" s="80"/>
      <c r="J233" s="50">
        <f>G233*H233*41*0.94</f>
        <v>145.6812</v>
      </c>
    </row>
    <row r="234" spans="1:20" ht="15">
      <c r="A234" s="41" t="s">
        <v>536</v>
      </c>
      <c r="B234" s="34" t="s">
        <v>630</v>
      </c>
      <c r="D234" s="9" t="s">
        <v>704</v>
      </c>
      <c r="E234" s="55" t="s">
        <v>12</v>
      </c>
      <c r="F234" s="9" t="s">
        <v>632</v>
      </c>
      <c r="G234" s="58">
        <v>1</v>
      </c>
      <c r="H234" s="30">
        <v>10.99</v>
      </c>
      <c r="I234" s="48"/>
      <c r="J234" s="50">
        <f>G234*H234*41*1.22</f>
        <v>549.7198000000001</v>
      </c>
      <c r="L234" s="11"/>
      <c r="R234" s="39"/>
      <c r="S234" s="40"/>
      <c r="T234" s="40"/>
    </row>
    <row r="235" spans="1:10" ht="15.75">
      <c r="A235" s="41" t="s">
        <v>721</v>
      </c>
      <c r="B235" s="11" t="s">
        <v>722</v>
      </c>
      <c r="C235" s="41"/>
      <c r="D235" s="36" t="s">
        <v>723</v>
      </c>
      <c r="E235" s="55" t="s">
        <v>70</v>
      </c>
      <c r="F235" s="42" t="s">
        <v>724</v>
      </c>
      <c r="G235" s="58">
        <v>1</v>
      </c>
      <c r="H235" s="30">
        <v>37</v>
      </c>
      <c r="I235" s="48"/>
      <c r="J235" s="50">
        <f>G235*H235*41*0.94</f>
        <v>1425.98</v>
      </c>
    </row>
    <row r="236" spans="1:10" ht="15.75">
      <c r="A236" s="41" t="s">
        <v>721</v>
      </c>
      <c r="B236" s="11" t="s">
        <v>725</v>
      </c>
      <c r="C236" s="41"/>
      <c r="D236" s="36" t="s">
        <v>726</v>
      </c>
      <c r="E236" s="41" t="s">
        <v>63</v>
      </c>
      <c r="F236" s="42" t="s">
        <v>727</v>
      </c>
      <c r="G236" s="22">
        <v>1</v>
      </c>
      <c r="H236" s="30">
        <v>5</v>
      </c>
      <c r="I236" s="48"/>
      <c r="J236" s="50">
        <f>G236*H236*41*0.94</f>
        <v>192.7</v>
      </c>
    </row>
    <row r="237" spans="1:10" ht="15.75">
      <c r="A237" s="22" t="s">
        <v>728</v>
      </c>
      <c r="B237" s="4" t="s">
        <v>729</v>
      </c>
      <c r="C237" s="22"/>
      <c r="D237" s="53" t="s">
        <v>730</v>
      </c>
      <c r="E237" s="22" t="s">
        <v>70</v>
      </c>
      <c r="F237" s="73" t="s">
        <v>731</v>
      </c>
      <c r="G237" s="22">
        <v>1</v>
      </c>
      <c r="H237" s="30">
        <v>3.78</v>
      </c>
      <c r="I237" s="102"/>
      <c r="J237" s="51">
        <f>G237*H237*41*0.94</f>
        <v>145.6812</v>
      </c>
    </row>
    <row r="238" spans="1:10" ht="15.75">
      <c r="A238" s="22" t="s">
        <v>728</v>
      </c>
      <c r="B238" s="4" t="s">
        <v>732</v>
      </c>
      <c r="C238" s="22"/>
      <c r="D238" s="53" t="s">
        <v>733</v>
      </c>
      <c r="E238" s="22" t="s">
        <v>70</v>
      </c>
      <c r="F238" s="73" t="s">
        <v>734</v>
      </c>
      <c r="G238" s="22">
        <v>1</v>
      </c>
      <c r="H238" s="30">
        <v>3.78</v>
      </c>
      <c r="I238" s="102"/>
      <c r="J238" s="51">
        <f>G238*H238*41*0.94</f>
        <v>145.6812</v>
      </c>
    </row>
    <row r="239" spans="1:10" ht="15.75">
      <c r="A239" s="22" t="s">
        <v>728</v>
      </c>
      <c r="B239" s="4" t="s">
        <v>735</v>
      </c>
      <c r="C239" s="22"/>
      <c r="D239" s="53" t="s">
        <v>736</v>
      </c>
      <c r="E239" s="22" t="s">
        <v>70</v>
      </c>
      <c r="F239" s="73" t="s">
        <v>737</v>
      </c>
      <c r="G239" s="22">
        <v>1</v>
      </c>
      <c r="H239" s="30">
        <v>3.78</v>
      </c>
      <c r="I239" s="102"/>
      <c r="J239" s="140">
        <f>G239*H239*41*0.94</f>
        <v>145.6812</v>
      </c>
    </row>
    <row r="240" spans="1:10" ht="15.75">
      <c r="A240" s="22" t="s">
        <v>355</v>
      </c>
      <c r="B240" s="4" t="s">
        <v>738</v>
      </c>
      <c r="C240" s="22" t="s">
        <v>739</v>
      </c>
      <c r="D240" s="36" t="s">
        <v>740</v>
      </c>
      <c r="E240" s="22" t="s">
        <v>12</v>
      </c>
      <c r="F240" s="9" t="s">
        <v>741</v>
      </c>
      <c r="G240" s="22">
        <v>1</v>
      </c>
      <c r="H240" s="30">
        <v>3.78</v>
      </c>
      <c r="I240" s="31">
        <f aca="true" t="shared" si="8" ref="I240:I249">G240*H240*41*0.9</f>
        <v>139.482</v>
      </c>
      <c r="J240" s="32"/>
    </row>
    <row r="241" spans="1:11" ht="15">
      <c r="A241" s="41" t="s">
        <v>355</v>
      </c>
      <c r="B241" s="34" t="s">
        <v>738</v>
      </c>
      <c r="C241" s="9" t="s">
        <v>739</v>
      </c>
      <c r="D241" s="9" t="s">
        <v>742</v>
      </c>
      <c r="E241" s="22" t="s">
        <v>70</v>
      </c>
      <c r="F241" s="9" t="s">
        <v>96</v>
      </c>
      <c r="G241" s="41">
        <v>1</v>
      </c>
      <c r="H241" s="30">
        <v>3.78</v>
      </c>
      <c r="I241" s="31">
        <f t="shared" si="8"/>
        <v>139.482</v>
      </c>
      <c r="J241" s="32"/>
      <c r="K241" s="9" t="s">
        <v>743</v>
      </c>
    </row>
    <row r="242" spans="1:10" ht="15">
      <c r="A242" s="22" t="s">
        <v>355</v>
      </c>
      <c r="B242" s="147" t="s">
        <v>738</v>
      </c>
      <c r="C242" s="22" t="s">
        <v>739</v>
      </c>
      <c r="D242" s="22" t="s">
        <v>742</v>
      </c>
      <c r="E242" s="22" t="s">
        <v>12</v>
      </c>
      <c r="F242" s="22" t="s">
        <v>138</v>
      </c>
      <c r="G242" s="22">
        <v>1</v>
      </c>
      <c r="H242" s="30">
        <v>3.78</v>
      </c>
      <c r="I242" s="31">
        <f t="shared" si="8"/>
        <v>139.482</v>
      </c>
      <c r="J242" s="32"/>
    </row>
    <row r="243" spans="1:10" ht="15.75">
      <c r="A243" s="41" t="s">
        <v>355</v>
      </c>
      <c r="B243" s="34" t="s">
        <v>738</v>
      </c>
      <c r="C243" s="9" t="s">
        <v>739</v>
      </c>
      <c r="D243" s="36" t="s">
        <v>740</v>
      </c>
      <c r="E243" s="22" t="s">
        <v>12</v>
      </c>
      <c r="F243" s="9" t="s">
        <v>744</v>
      </c>
      <c r="G243" s="9">
        <v>1</v>
      </c>
      <c r="H243" s="39">
        <v>3.78</v>
      </c>
      <c r="I243" s="31">
        <f t="shared" si="8"/>
        <v>139.482</v>
      </c>
      <c r="J243" s="32"/>
    </row>
    <row r="244" spans="1:10" ht="15.75">
      <c r="A244" s="41" t="s">
        <v>355</v>
      </c>
      <c r="B244" s="34" t="s">
        <v>738</v>
      </c>
      <c r="C244" s="9" t="s">
        <v>739</v>
      </c>
      <c r="D244" s="36" t="s">
        <v>740</v>
      </c>
      <c r="E244" s="22" t="s">
        <v>12</v>
      </c>
      <c r="F244" s="9" t="s">
        <v>745</v>
      </c>
      <c r="G244" s="9">
        <v>1</v>
      </c>
      <c r="H244" s="39">
        <v>3.78</v>
      </c>
      <c r="I244" s="31">
        <f t="shared" si="8"/>
        <v>139.482</v>
      </c>
      <c r="J244" s="32"/>
    </row>
    <row r="245" spans="1:10" ht="15">
      <c r="A245" s="41" t="s">
        <v>355</v>
      </c>
      <c r="B245" s="146" t="s">
        <v>738</v>
      </c>
      <c r="C245" s="41" t="s">
        <v>739</v>
      </c>
      <c r="D245" s="9" t="s">
        <v>742</v>
      </c>
      <c r="E245" s="22" t="s">
        <v>12</v>
      </c>
      <c r="F245" s="9" t="s">
        <v>746</v>
      </c>
      <c r="G245" s="9">
        <v>1</v>
      </c>
      <c r="H245" s="39">
        <v>3.78</v>
      </c>
      <c r="I245" s="31">
        <f t="shared" si="8"/>
        <v>139.482</v>
      </c>
      <c r="J245" s="32"/>
    </row>
    <row r="246" spans="1:10" ht="15.75">
      <c r="A246" s="41" t="s">
        <v>355</v>
      </c>
      <c r="B246" s="41" t="s">
        <v>738</v>
      </c>
      <c r="C246" s="41" t="s">
        <v>739</v>
      </c>
      <c r="D246" s="36" t="s">
        <v>740</v>
      </c>
      <c r="E246" s="22" t="s">
        <v>12</v>
      </c>
      <c r="F246" s="9" t="s">
        <v>747</v>
      </c>
      <c r="G246" s="9">
        <v>1</v>
      </c>
      <c r="H246" s="39">
        <v>3.78</v>
      </c>
      <c r="I246" s="31">
        <f t="shared" si="8"/>
        <v>139.482</v>
      </c>
      <c r="J246" s="32"/>
    </row>
    <row r="247" spans="1:10" ht="15">
      <c r="A247" s="41" t="s">
        <v>205</v>
      </c>
      <c r="B247" s="11" t="s">
        <v>748</v>
      </c>
      <c r="C247" s="41" t="s">
        <v>749</v>
      </c>
      <c r="D247" s="9" t="s">
        <v>750</v>
      </c>
      <c r="E247" s="22" t="s">
        <v>751</v>
      </c>
      <c r="F247" s="9" t="s">
        <v>752</v>
      </c>
      <c r="G247" s="9">
        <v>1</v>
      </c>
      <c r="H247" s="39">
        <v>21.25</v>
      </c>
      <c r="I247" s="31">
        <f t="shared" si="8"/>
        <v>784.125</v>
      </c>
      <c r="J247" s="102"/>
    </row>
    <row r="248" spans="1:10" ht="15">
      <c r="A248" s="41" t="s">
        <v>205</v>
      </c>
      <c r="B248" s="11" t="s">
        <v>748</v>
      </c>
      <c r="C248" s="41" t="s">
        <v>749</v>
      </c>
      <c r="D248" s="9" t="s">
        <v>750</v>
      </c>
      <c r="E248" s="22" t="s">
        <v>751</v>
      </c>
      <c r="F248" s="9" t="s">
        <v>138</v>
      </c>
      <c r="G248" s="9">
        <v>1</v>
      </c>
      <c r="H248" s="39">
        <v>21.25</v>
      </c>
      <c r="I248" s="31">
        <f t="shared" si="8"/>
        <v>784.125</v>
      </c>
      <c r="J248" s="22"/>
    </row>
    <row r="249" spans="1:10" ht="15">
      <c r="A249" s="9" t="s">
        <v>205</v>
      </c>
      <c r="B249" s="11" t="s">
        <v>753</v>
      </c>
      <c r="C249" s="41" t="s">
        <v>754</v>
      </c>
      <c r="D249" s="9" t="s">
        <v>755</v>
      </c>
      <c r="E249" s="22" t="s">
        <v>70</v>
      </c>
      <c r="F249" s="9" t="s">
        <v>756</v>
      </c>
      <c r="G249" s="9">
        <v>1</v>
      </c>
      <c r="H249" s="39">
        <v>3.78</v>
      </c>
      <c r="I249" s="31">
        <f t="shared" si="8"/>
        <v>139.482</v>
      </c>
      <c r="J249" s="102"/>
    </row>
    <row r="250" spans="1:20" ht="15">
      <c r="A250" s="41" t="s">
        <v>205</v>
      </c>
      <c r="B250" s="11" t="s">
        <v>757</v>
      </c>
      <c r="C250" s="41" t="s">
        <v>758</v>
      </c>
      <c r="D250" s="9" t="s">
        <v>759</v>
      </c>
      <c r="E250" s="22">
        <v>2</v>
      </c>
      <c r="F250" s="9" t="s">
        <v>760</v>
      </c>
      <c r="G250" s="9">
        <v>1</v>
      </c>
      <c r="H250" s="39">
        <v>49.99</v>
      </c>
      <c r="I250" s="31">
        <f>G250*H250*41*1.17</f>
        <v>2398.0203</v>
      </c>
      <c r="J250" s="32"/>
      <c r="R250" s="39"/>
      <c r="S250" s="40"/>
      <c r="T250" s="40"/>
    </row>
    <row r="251" spans="1:20" ht="15.75">
      <c r="A251" s="41" t="s">
        <v>205</v>
      </c>
      <c r="B251" s="34" t="s">
        <v>761</v>
      </c>
      <c r="C251" s="9" t="s">
        <v>762</v>
      </c>
      <c r="D251" s="36" t="s">
        <v>763</v>
      </c>
      <c r="E251" s="22" t="s">
        <v>209</v>
      </c>
      <c r="F251" s="9" t="s">
        <v>764</v>
      </c>
      <c r="G251" s="9">
        <v>1</v>
      </c>
      <c r="H251" s="39">
        <v>13.99</v>
      </c>
      <c r="I251" s="31">
        <f>G251*H251*41*1.17</f>
        <v>671.1003</v>
      </c>
      <c r="J251" s="32"/>
      <c r="L251" s="11"/>
      <c r="R251" s="39"/>
      <c r="S251" s="40"/>
      <c r="T251" s="40"/>
    </row>
    <row r="252" spans="1:20" ht="15.75">
      <c r="A252" s="41" t="s">
        <v>205</v>
      </c>
      <c r="B252" s="34" t="s">
        <v>608</v>
      </c>
      <c r="C252" s="9" t="s">
        <v>765</v>
      </c>
      <c r="D252" s="36" t="s">
        <v>609</v>
      </c>
      <c r="E252" s="22" t="s">
        <v>70</v>
      </c>
      <c r="F252" s="9" t="s">
        <v>764</v>
      </c>
      <c r="G252" s="9">
        <v>1</v>
      </c>
      <c r="H252" s="39">
        <v>6.99</v>
      </c>
      <c r="I252" s="31">
        <f>G252*H252*41*1.17</f>
        <v>335.31030000000004</v>
      </c>
      <c r="J252" s="51">
        <v>-20</v>
      </c>
      <c r="L252" s="11"/>
      <c r="R252" s="39"/>
      <c r="S252" s="40"/>
      <c r="T252" s="40"/>
    </row>
    <row r="253" spans="1:10" ht="15.75">
      <c r="A253" s="9" t="s">
        <v>72</v>
      </c>
      <c r="B253" s="34" t="s">
        <v>431</v>
      </c>
      <c r="D253" s="36" t="s">
        <v>766</v>
      </c>
      <c r="E253" s="22" t="s">
        <v>63</v>
      </c>
      <c r="F253" s="42" t="s">
        <v>68</v>
      </c>
      <c r="G253" s="22">
        <v>1</v>
      </c>
      <c r="H253" s="39">
        <v>5</v>
      </c>
      <c r="I253" s="31">
        <f aca="true" t="shared" si="9" ref="I253:I265">G253*H253*41*0.9</f>
        <v>184.5</v>
      </c>
      <c r="J253" s="141">
        <v>96</v>
      </c>
    </row>
    <row r="254" spans="1:10" ht="15.75">
      <c r="A254" s="41" t="s">
        <v>767</v>
      </c>
      <c r="B254" s="11" t="s">
        <v>768</v>
      </c>
      <c r="C254" s="144" t="s">
        <v>769</v>
      </c>
      <c r="D254" s="36" t="s">
        <v>770</v>
      </c>
      <c r="E254" s="132" t="s">
        <v>12</v>
      </c>
      <c r="F254" s="133" t="s">
        <v>771</v>
      </c>
      <c r="G254" s="22">
        <v>1</v>
      </c>
      <c r="H254" s="39">
        <v>3.78</v>
      </c>
      <c r="I254" s="32"/>
      <c r="J254" s="51">
        <f aca="true" t="shared" si="10" ref="J254:J260">G254*H254*41*0.94</f>
        <v>145.6812</v>
      </c>
    </row>
    <row r="255" spans="1:10" ht="15.75">
      <c r="A255" s="22" t="s">
        <v>767</v>
      </c>
      <c r="B255" s="145" t="s">
        <v>772</v>
      </c>
      <c r="C255" s="148" t="s">
        <v>773</v>
      </c>
      <c r="D255" s="36" t="s">
        <v>560</v>
      </c>
      <c r="E255" s="132" t="s">
        <v>539</v>
      </c>
      <c r="F255" s="133" t="s">
        <v>562</v>
      </c>
      <c r="G255" s="22">
        <v>1</v>
      </c>
      <c r="H255" s="30">
        <v>3.78</v>
      </c>
      <c r="I255" s="32"/>
      <c r="J255" s="51">
        <f t="shared" si="10"/>
        <v>145.6812</v>
      </c>
    </row>
    <row r="256" spans="1:10" ht="15.75">
      <c r="A256" s="41" t="s">
        <v>767</v>
      </c>
      <c r="B256" s="145" t="s">
        <v>774</v>
      </c>
      <c r="C256" s="148" t="s">
        <v>775</v>
      </c>
      <c r="D256" s="36" t="s">
        <v>776</v>
      </c>
      <c r="E256" s="132" t="s">
        <v>12</v>
      </c>
      <c r="F256" s="42" t="s">
        <v>777</v>
      </c>
      <c r="G256" s="22">
        <v>1</v>
      </c>
      <c r="H256" s="30">
        <v>3.78</v>
      </c>
      <c r="I256" s="32"/>
      <c r="J256" s="51">
        <f t="shared" si="10"/>
        <v>145.6812</v>
      </c>
    </row>
    <row r="257" spans="1:10" ht="15.75">
      <c r="A257" s="55" t="s">
        <v>778</v>
      </c>
      <c r="B257" s="11" t="s">
        <v>501</v>
      </c>
      <c r="C257" s="41"/>
      <c r="D257" s="36" t="s">
        <v>502</v>
      </c>
      <c r="E257" s="22" t="s">
        <v>12</v>
      </c>
      <c r="F257" s="42" t="s">
        <v>779</v>
      </c>
      <c r="G257" s="52">
        <v>1</v>
      </c>
      <c r="H257" s="39">
        <v>3.78</v>
      </c>
      <c r="I257" s="32"/>
      <c r="J257" s="51">
        <f t="shared" si="10"/>
        <v>145.6812</v>
      </c>
    </row>
    <row r="258" spans="1:10" ht="15.75">
      <c r="A258" s="41" t="s">
        <v>778</v>
      </c>
      <c r="B258" s="11" t="s">
        <v>501</v>
      </c>
      <c r="C258" s="41"/>
      <c r="D258" s="36" t="s">
        <v>780</v>
      </c>
      <c r="E258" s="22" t="s">
        <v>12</v>
      </c>
      <c r="F258" s="42" t="s">
        <v>781</v>
      </c>
      <c r="G258" s="52">
        <v>1</v>
      </c>
      <c r="H258" s="39">
        <v>3.78</v>
      </c>
      <c r="I258" s="32"/>
      <c r="J258" s="51">
        <f t="shared" si="10"/>
        <v>145.6812</v>
      </c>
    </row>
    <row r="259" spans="1:10" ht="15.75">
      <c r="A259" s="22" t="s">
        <v>778</v>
      </c>
      <c r="B259" s="4" t="s">
        <v>501</v>
      </c>
      <c r="C259" s="22"/>
      <c r="D259" s="53" t="s">
        <v>502</v>
      </c>
      <c r="E259" s="22" t="s">
        <v>12</v>
      </c>
      <c r="F259" s="42" t="s">
        <v>782</v>
      </c>
      <c r="G259" s="52">
        <v>1</v>
      </c>
      <c r="H259" s="39">
        <v>3.78</v>
      </c>
      <c r="I259" s="32"/>
      <c r="J259" s="51">
        <f t="shared" si="10"/>
        <v>145.6812</v>
      </c>
    </row>
    <row r="260" spans="1:10" ht="15.75">
      <c r="A260" s="22" t="s">
        <v>778</v>
      </c>
      <c r="B260" s="4" t="s">
        <v>783</v>
      </c>
      <c r="C260" s="22"/>
      <c r="D260" s="53" t="s">
        <v>784</v>
      </c>
      <c r="E260" s="22" t="s">
        <v>12</v>
      </c>
      <c r="F260" s="42" t="s">
        <v>96</v>
      </c>
      <c r="G260" s="52">
        <v>1</v>
      </c>
      <c r="H260" s="30">
        <v>3.78</v>
      </c>
      <c r="I260" s="32"/>
      <c r="J260" s="51">
        <f t="shared" si="10"/>
        <v>145.6812</v>
      </c>
    </row>
    <row r="261" spans="1:10" ht="15.75">
      <c r="A261" s="41" t="s">
        <v>785</v>
      </c>
      <c r="B261" s="11" t="s">
        <v>786</v>
      </c>
      <c r="C261" s="144" t="s">
        <v>787</v>
      </c>
      <c r="D261" s="36" t="s">
        <v>788</v>
      </c>
      <c r="E261" s="132" t="s">
        <v>539</v>
      </c>
      <c r="F261" s="133" t="s">
        <v>789</v>
      </c>
      <c r="G261" s="22">
        <v>1</v>
      </c>
      <c r="H261" s="30">
        <v>3.78</v>
      </c>
      <c r="I261" s="47">
        <f t="shared" si="9"/>
        <v>139.482</v>
      </c>
      <c r="J261" s="48"/>
    </row>
    <row r="262" spans="1:10" ht="15.75">
      <c r="A262" s="41" t="s">
        <v>785</v>
      </c>
      <c r="B262" s="11" t="s">
        <v>790</v>
      </c>
      <c r="C262" s="144" t="s">
        <v>791</v>
      </c>
      <c r="D262" s="16" t="s">
        <v>792</v>
      </c>
      <c r="E262" s="132" t="s">
        <v>539</v>
      </c>
      <c r="F262" s="133" t="s">
        <v>793</v>
      </c>
      <c r="G262" s="22">
        <v>1</v>
      </c>
      <c r="H262" s="30">
        <v>3.78</v>
      </c>
      <c r="I262" s="47">
        <f t="shared" si="9"/>
        <v>139.482</v>
      </c>
      <c r="J262" s="48"/>
    </row>
    <row r="263" spans="1:10" ht="15.75">
      <c r="A263" s="58" t="s">
        <v>785</v>
      </c>
      <c r="B263" s="75" t="s">
        <v>794</v>
      </c>
      <c r="C263" s="149" t="s">
        <v>795</v>
      </c>
      <c r="D263" s="134" t="s">
        <v>796</v>
      </c>
      <c r="E263" s="135" t="s">
        <v>539</v>
      </c>
      <c r="F263" s="136" t="s">
        <v>734</v>
      </c>
      <c r="G263" s="58">
        <v>1</v>
      </c>
      <c r="H263" s="30">
        <v>3.78</v>
      </c>
      <c r="I263" s="47">
        <f t="shared" si="9"/>
        <v>139.482</v>
      </c>
      <c r="J263" s="48"/>
    </row>
    <row r="264" spans="1:10" ht="15.75">
      <c r="A264" s="58" t="s">
        <v>785</v>
      </c>
      <c r="B264" s="75" t="s">
        <v>786</v>
      </c>
      <c r="C264" s="149" t="s">
        <v>787</v>
      </c>
      <c r="D264" s="134" t="s">
        <v>797</v>
      </c>
      <c r="E264" s="135" t="s">
        <v>539</v>
      </c>
      <c r="F264" s="136" t="s">
        <v>798</v>
      </c>
      <c r="G264" s="58">
        <v>1</v>
      </c>
      <c r="H264" s="30">
        <v>3.78</v>
      </c>
      <c r="I264" s="47">
        <f t="shared" si="9"/>
        <v>139.482</v>
      </c>
      <c r="J264" s="48">
        <v>-20</v>
      </c>
    </row>
    <row r="265" spans="1:10" ht="15">
      <c r="A265" s="58" t="s">
        <v>217</v>
      </c>
      <c r="B265" s="75" t="s">
        <v>799</v>
      </c>
      <c r="C265" s="58" t="s">
        <v>800</v>
      </c>
      <c r="D265" s="58" t="s">
        <v>750</v>
      </c>
      <c r="E265" s="58" t="s">
        <v>340</v>
      </c>
      <c r="F265" s="9" t="s">
        <v>801</v>
      </c>
      <c r="G265" s="58">
        <v>1</v>
      </c>
      <c r="H265" s="30">
        <v>21.25</v>
      </c>
      <c r="I265" s="47">
        <f t="shared" si="9"/>
        <v>784.125</v>
      </c>
      <c r="J265" s="80"/>
    </row>
    <row r="266" spans="1:20" ht="15">
      <c r="A266" s="41" t="s">
        <v>51</v>
      </c>
      <c r="B266" s="41" t="s">
        <v>802</v>
      </c>
      <c r="C266" s="61" t="s">
        <v>803</v>
      </c>
      <c r="D266" s="61" t="s">
        <v>804</v>
      </c>
      <c r="E266" s="46" t="s">
        <v>805</v>
      </c>
      <c r="F266" s="61" t="s">
        <v>806</v>
      </c>
      <c r="G266" s="22">
        <v>1</v>
      </c>
      <c r="H266" s="30">
        <v>21.99</v>
      </c>
      <c r="I266" s="32"/>
      <c r="J266" s="51">
        <f>G266*H266*41*1.22</f>
        <v>1099.9397999999999</v>
      </c>
      <c r="N266" s="61"/>
      <c r="O266" s="61"/>
      <c r="P266" s="61"/>
      <c r="R266" s="39"/>
      <c r="S266" s="40"/>
      <c r="T266" s="40"/>
    </row>
    <row r="267" spans="1:10" ht="15.75">
      <c r="A267" s="22" t="s">
        <v>880</v>
      </c>
      <c r="B267" s="4" t="s">
        <v>878</v>
      </c>
      <c r="C267" s="22"/>
      <c r="D267" s="36" t="s">
        <v>879</v>
      </c>
      <c r="E267" s="22" t="s">
        <v>63</v>
      </c>
      <c r="F267" s="73" t="s">
        <v>354</v>
      </c>
      <c r="G267" s="22">
        <v>1</v>
      </c>
      <c r="H267" s="30">
        <v>5</v>
      </c>
      <c r="I267" s="32"/>
      <c r="J267" s="51">
        <f>G267*H267*41*0.94</f>
        <v>192.7</v>
      </c>
    </row>
    <row r="268" spans="1:10" ht="15.75">
      <c r="A268" s="41" t="s">
        <v>807</v>
      </c>
      <c r="B268" s="11" t="s">
        <v>808</v>
      </c>
      <c r="C268" s="150" t="s">
        <v>809</v>
      </c>
      <c r="D268" s="36" t="s">
        <v>810</v>
      </c>
      <c r="E268" s="41" t="s">
        <v>705</v>
      </c>
      <c r="F268" s="110" t="s">
        <v>138</v>
      </c>
      <c r="G268" s="22">
        <v>1</v>
      </c>
      <c r="H268" s="30">
        <v>3.78</v>
      </c>
      <c r="I268" s="31">
        <f>G268*H268*41*0.9</f>
        <v>139.482</v>
      </c>
      <c r="J268" s="51">
        <f>I268-196</f>
        <v>-56.518</v>
      </c>
    </row>
    <row r="269" spans="1:11" ht="15">
      <c r="A269" s="9" t="s">
        <v>807</v>
      </c>
      <c r="B269" s="11" t="s">
        <v>811</v>
      </c>
      <c r="C269" s="150" t="s">
        <v>812</v>
      </c>
      <c r="D269" s="9" t="s">
        <v>813</v>
      </c>
      <c r="E269" s="41" t="s">
        <v>70</v>
      </c>
      <c r="F269" s="110" t="s">
        <v>230</v>
      </c>
      <c r="G269" s="22">
        <v>1</v>
      </c>
      <c r="H269" s="30">
        <v>3.78</v>
      </c>
      <c r="I269" s="31">
        <f>G269*H269*41*0.9</f>
        <v>139.482</v>
      </c>
      <c r="J269" s="51">
        <f>I269-196</f>
        <v>-56.518</v>
      </c>
      <c r="K269" s="9" t="s">
        <v>743</v>
      </c>
    </row>
    <row r="270" spans="1:10" ht="15">
      <c r="A270" s="9" t="s">
        <v>807</v>
      </c>
      <c r="B270" s="11" t="s">
        <v>814</v>
      </c>
      <c r="C270" s="150" t="s">
        <v>815</v>
      </c>
      <c r="D270" s="9" t="s">
        <v>816</v>
      </c>
      <c r="E270" s="41" t="s">
        <v>705</v>
      </c>
      <c r="F270" s="110" t="s">
        <v>744</v>
      </c>
      <c r="G270" s="22">
        <v>1</v>
      </c>
      <c r="H270" s="30">
        <v>3.78</v>
      </c>
      <c r="I270" s="31">
        <f>G270*H270*41*0.9</f>
        <v>139.482</v>
      </c>
      <c r="J270" s="51">
        <f>I270-196</f>
        <v>-56.518</v>
      </c>
    </row>
    <row r="271" spans="1:10" ht="15">
      <c r="A271" s="55" t="s">
        <v>817</v>
      </c>
      <c r="B271" s="151" t="s">
        <v>818</v>
      </c>
      <c r="C271" s="9" t="s">
        <v>819</v>
      </c>
      <c r="D271" s="9" t="s">
        <v>820</v>
      </c>
      <c r="E271" s="55" t="s">
        <v>821</v>
      </c>
      <c r="F271" s="55" t="s">
        <v>822</v>
      </c>
      <c r="G271" s="22">
        <v>1</v>
      </c>
      <c r="H271" s="30">
        <v>52</v>
      </c>
      <c r="I271" s="31">
        <f>G271*H271*41*0.9</f>
        <v>1918.8</v>
      </c>
      <c r="J271" s="51"/>
    </row>
    <row r="272" spans="1:20" ht="15.75">
      <c r="A272" s="41" t="s">
        <v>817</v>
      </c>
      <c r="B272" s="143" t="s">
        <v>823</v>
      </c>
      <c r="C272" s="9" t="s">
        <v>824</v>
      </c>
      <c r="D272" s="36" t="s">
        <v>825</v>
      </c>
      <c r="E272" s="55" t="s">
        <v>826</v>
      </c>
      <c r="F272" s="9" t="s">
        <v>827</v>
      </c>
      <c r="G272" s="58">
        <v>1</v>
      </c>
      <c r="H272" s="30">
        <v>24.99</v>
      </c>
      <c r="I272" s="47">
        <f>G272*H272*41*1.17</f>
        <v>1198.7703</v>
      </c>
      <c r="J272" s="50"/>
      <c r="L272" s="41"/>
      <c r="M272" s="41"/>
      <c r="N272" s="41"/>
      <c r="O272" s="41"/>
      <c r="P272" s="41"/>
      <c r="Q272" s="41"/>
      <c r="R272" s="41"/>
      <c r="S272" s="44"/>
      <c r="T272" s="44"/>
    </row>
    <row r="273" spans="1:10" ht="15.75">
      <c r="A273" s="123" t="s">
        <v>248</v>
      </c>
      <c r="B273" s="4" t="s">
        <v>828</v>
      </c>
      <c r="C273" s="169"/>
      <c r="D273" s="130" t="s">
        <v>829</v>
      </c>
      <c r="E273" s="5" t="s">
        <v>830</v>
      </c>
      <c r="F273" s="5" t="s">
        <v>831</v>
      </c>
      <c r="G273" s="169">
        <v>1</v>
      </c>
      <c r="H273" s="120">
        <v>19.99</v>
      </c>
      <c r="I273" s="31">
        <f>G273*H273*41*1.17</f>
        <v>958.9202999999999</v>
      </c>
      <c r="J273" s="51"/>
    </row>
    <row r="274" spans="1:10" ht="15.75">
      <c r="A274" s="41" t="s">
        <v>832</v>
      </c>
      <c r="B274" s="4" t="s">
        <v>833</v>
      </c>
      <c r="C274" s="4"/>
      <c r="D274" s="22" t="s">
        <v>834</v>
      </c>
      <c r="E274" s="22" t="s">
        <v>70</v>
      </c>
      <c r="F274" s="73" t="s">
        <v>835</v>
      </c>
      <c r="G274" s="22">
        <v>1</v>
      </c>
      <c r="H274" s="30">
        <v>29.5</v>
      </c>
      <c r="I274" s="32"/>
      <c r="J274" s="51">
        <f>G274*H274*39*0.94</f>
        <v>1081.47</v>
      </c>
    </row>
    <row r="275" spans="1:20" ht="15.75">
      <c r="A275" s="41" t="s">
        <v>836</v>
      </c>
      <c r="B275" s="4" t="s">
        <v>837</v>
      </c>
      <c r="C275" s="22"/>
      <c r="D275" s="70" t="s">
        <v>838</v>
      </c>
      <c r="E275" s="22" t="s">
        <v>311</v>
      </c>
      <c r="F275" s="71" t="s">
        <v>839</v>
      </c>
      <c r="G275" s="22">
        <v>1</v>
      </c>
      <c r="H275" s="30">
        <v>19.99</v>
      </c>
      <c r="I275" s="31">
        <f>G275*H275*41*1.17</f>
        <v>958.9202999999999</v>
      </c>
      <c r="J275" s="51"/>
      <c r="L275" s="41"/>
      <c r="M275" s="41"/>
      <c r="N275" s="41"/>
      <c r="O275" s="41"/>
      <c r="P275" s="41"/>
      <c r="Q275" s="41"/>
      <c r="R275" s="41"/>
      <c r="S275" s="44"/>
      <c r="T275" s="44"/>
    </row>
    <row r="276" spans="1:20" ht="15.75">
      <c r="A276" s="22" t="s">
        <v>836</v>
      </c>
      <c r="B276" s="4" t="s">
        <v>840</v>
      </c>
      <c r="C276" s="41"/>
      <c r="D276" s="36" t="s">
        <v>841</v>
      </c>
      <c r="E276" s="22" t="s">
        <v>70</v>
      </c>
      <c r="F276" s="54" t="s">
        <v>839</v>
      </c>
      <c r="G276" s="22">
        <v>1</v>
      </c>
      <c r="H276" s="30">
        <v>12.99</v>
      </c>
      <c r="I276" s="31">
        <f>G276*H276*41*1.17</f>
        <v>623.1303</v>
      </c>
      <c r="J276" s="51">
        <f>1582-1507-655</f>
        <v>-580</v>
      </c>
      <c r="L276" s="41"/>
      <c r="M276" s="41"/>
      <c r="N276" s="41"/>
      <c r="O276" s="41"/>
      <c r="P276" s="41"/>
      <c r="Q276" s="41"/>
      <c r="R276" s="41"/>
      <c r="S276" s="44"/>
      <c r="T276" s="44"/>
    </row>
    <row r="277" spans="1:11" ht="15">
      <c r="A277" s="22" t="s">
        <v>694</v>
      </c>
      <c r="B277" s="22" t="s">
        <v>695</v>
      </c>
      <c r="C277" s="41" t="s">
        <v>696</v>
      </c>
      <c r="D277" s="9" t="s">
        <v>697</v>
      </c>
      <c r="E277" s="22" t="s">
        <v>424</v>
      </c>
      <c r="F277" s="9" t="s">
        <v>698</v>
      </c>
      <c r="G277" s="22">
        <v>1</v>
      </c>
      <c r="H277" s="30">
        <v>3.78</v>
      </c>
      <c r="I277" s="102"/>
      <c r="J277" s="51">
        <f aca="true" t="shared" si="11" ref="J277:J284">G277*H277*41*0.94</f>
        <v>145.6812</v>
      </c>
      <c r="K277" s="33"/>
    </row>
    <row r="278" spans="1:11" ht="15">
      <c r="A278" s="22" t="s">
        <v>694</v>
      </c>
      <c r="B278" s="22" t="s">
        <v>699</v>
      </c>
      <c r="C278" s="41" t="s">
        <v>696</v>
      </c>
      <c r="D278" s="9" t="s">
        <v>697</v>
      </c>
      <c r="E278" s="22" t="s">
        <v>424</v>
      </c>
      <c r="F278" s="9" t="s">
        <v>700</v>
      </c>
      <c r="G278" s="22">
        <v>1</v>
      </c>
      <c r="H278" s="30">
        <v>3.78</v>
      </c>
      <c r="I278" s="102"/>
      <c r="J278" s="51">
        <f t="shared" si="11"/>
        <v>145.6812</v>
      </c>
      <c r="K278" s="33"/>
    </row>
    <row r="279" spans="1:11" ht="15">
      <c r="A279" s="22" t="s">
        <v>694</v>
      </c>
      <c r="B279" s="22" t="s">
        <v>701</v>
      </c>
      <c r="C279" s="22" t="s">
        <v>702</v>
      </c>
      <c r="D279" s="22" t="s">
        <v>478</v>
      </c>
      <c r="E279" s="22" t="s">
        <v>424</v>
      </c>
      <c r="F279" s="22" t="s">
        <v>703</v>
      </c>
      <c r="G279" s="22">
        <v>1</v>
      </c>
      <c r="H279" s="30">
        <v>3.78</v>
      </c>
      <c r="I279" s="102"/>
      <c r="J279" s="51">
        <f t="shared" si="11"/>
        <v>145.6812</v>
      </c>
      <c r="K279" s="33"/>
    </row>
    <row r="280" spans="1:10" ht="15.75">
      <c r="A280" s="22" t="s">
        <v>842</v>
      </c>
      <c r="B280" s="4" t="s">
        <v>843</v>
      </c>
      <c r="C280" s="9" t="s">
        <v>844</v>
      </c>
      <c r="D280" s="60" t="s">
        <v>845</v>
      </c>
      <c r="E280" s="22" t="s">
        <v>63</v>
      </c>
      <c r="F280" s="42" t="s">
        <v>68</v>
      </c>
      <c r="G280" s="22">
        <v>1</v>
      </c>
      <c r="H280" s="30">
        <v>5</v>
      </c>
      <c r="I280" s="102"/>
      <c r="J280" s="51">
        <f t="shared" si="11"/>
        <v>192.7</v>
      </c>
    </row>
    <row r="281" spans="1:11" ht="15.75">
      <c r="A281" s="22" t="s">
        <v>842</v>
      </c>
      <c r="B281" s="4" t="s">
        <v>846</v>
      </c>
      <c r="C281" s="41" t="s">
        <v>847</v>
      </c>
      <c r="D281" s="9" t="s">
        <v>848</v>
      </c>
      <c r="E281" s="22" t="s">
        <v>63</v>
      </c>
      <c r="F281" s="42" t="s">
        <v>849</v>
      </c>
      <c r="G281" s="22">
        <v>1</v>
      </c>
      <c r="H281" s="30">
        <v>5</v>
      </c>
      <c r="I281" s="102"/>
      <c r="J281" s="51">
        <f t="shared" si="11"/>
        <v>192.7</v>
      </c>
      <c r="K281" s="33" t="s">
        <v>850</v>
      </c>
    </row>
    <row r="282" spans="1:10" ht="15">
      <c r="A282" s="22" t="s">
        <v>842</v>
      </c>
      <c r="B282" s="4" t="s">
        <v>851</v>
      </c>
      <c r="C282" s="41" t="s">
        <v>852</v>
      </c>
      <c r="D282" s="9" t="s">
        <v>853</v>
      </c>
      <c r="E282" s="22" t="s">
        <v>705</v>
      </c>
      <c r="F282" s="9" t="s">
        <v>854</v>
      </c>
      <c r="G282" s="22">
        <v>1</v>
      </c>
      <c r="H282" s="30">
        <v>3.78</v>
      </c>
      <c r="I282" s="102"/>
      <c r="J282" s="51">
        <f t="shared" si="11"/>
        <v>145.6812</v>
      </c>
    </row>
    <row r="283" spans="1:10" ht="15">
      <c r="A283" s="22" t="s">
        <v>842</v>
      </c>
      <c r="B283" s="4" t="s">
        <v>855</v>
      </c>
      <c r="C283" s="41" t="s">
        <v>298</v>
      </c>
      <c r="D283" s="9" t="s">
        <v>856</v>
      </c>
      <c r="E283" s="22" t="s">
        <v>705</v>
      </c>
      <c r="F283" s="9" t="s">
        <v>857</v>
      </c>
      <c r="G283" s="22">
        <v>1</v>
      </c>
      <c r="H283" s="30">
        <v>3.78</v>
      </c>
      <c r="I283" s="102"/>
      <c r="J283" s="51">
        <f t="shared" si="11"/>
        <v>145.6812</v>
      </c>
    </row>
    <row r="284" spans="1:10" ht="15">
      <c r="A284" s="22" t="s">
        <v>842</v>
      </c>
      <c r="B284" s="4" t="s">
        <v>858</v>
      </c>
      <c r="C284" s="22" t="s">
        <v>859</v>
      </c>
      <c r="D284" s="9" t="s">
        <v>860</v>
      </c>
      <c r="E284" s="22" t="s">
        <v>705</v>
      </c>
      <c r="F284" s="9" t="s">
        <v>861</v>
      </c>
      <c r="G284" s="22">
        <v>1</v>
      </c>
      <c r="H284" s="30">
        <v>3.78</v>
      </c>
      <c r="I284" s="102"/>
      <c r="J284" s="51">
        <f t="shared" si="11"/>
        <v>145.6812</v>
      </c>
    </row>
    <row r="285" spans="1:20" ht="15.75">
      <c r="A285" s="169" t="s">
        <v>121</v>
      </c>
      <c r="B285" s="4" t="s">
        <v>833</v>
      </c>
      <c r="C285" s="63"/>
      <c r="D285" s="53" t="s">
        <v>862</v>
      </c>
      <c r="E285" s="22" t="s">
        <v>70</v>
      </c>
      <c r="F285" s="73" t="s">
        <v>96</v>
      </c>
      <c r="G285" s="22">
        <v>1</v>
      </c>
      <c r="H285" s="30">
        <v>19.5</v>
      </c>
      <c r="I285" s="31">
        <f>G285*H285*39*0.9</f>
        <v>684.45</v>
      </c>
      <c r="L285" s="22"/>
      <c r="M285" s="22"/>
      <c r="N285" s="22"/>
      <c r="O285" s="22"/>
      <c r="P285" s="22"/>
      <c r="Q285" s="22"/>
      <c r="R285" s="22"/>
      <c r="S285" s="22"/>
      <c r="T285" s="22"/>
    </row>
    <row r="286" spans="1:20" ht="15.75">
      <c r="A286" s="22" t="s">
        <v>121</v>
      </c>
      <c r="B286" s="4" t="s">
        <v>706</v>
      </c>
      <c r="C286" s="22"/>
      <c r="D286" s="36" t="s">
        <v>863</v>
      </c>
      <c r="E286" s="22" t="s">
        <v>63</v>
      </c>
      <c r="F286" s="73" t="s">
        <v>264</v>
      </c>
      <c r="G286" s="22">
        <v>1</v>
      </c>
      <c r="H286" s="30">
        <v>5</v>
      </c>
      <c r="I286" s="31">
        <f aca="true" t="shared" si="12" ref="I286:I295">G286*H286*41*0.9</f>
        <v>184.5</v>
      </c>
      <c r="J286" s="51"/>
      <c r="L286" s="22"/>
      <c r="M286" s="22"/>
      <c r="N286" s="22"/>
      <c r="O286" s="22"/>
      <c r="P286" s="22"/>
      <c r="Q286" s="22"/>
      <c r="R286" s="22"/>
      <c r="S286" s="22"/>
      <c r="T286" s="22"/>
    </row>
    <row r="287" spans="1:20" ht="15.75">
      <c r="A287" s="22" t="s">
        <v>121</v>
      </c>
      <c r="B287" s="4" t="s">
        <v>707</v>
      </c>
      <c r="C287" s="22"/>
      <c r="D287" s="36" t="s">
        <v>864</v>
      </c>
      <c r="E287" s="22" t="s">
        <v>63</v>
      </c>
      <c r="F287" s="73" t="s">
        <v>68</v>
      </c>
      <c r="G287" s="22">
        <v>1</v>
      </c>
      <c r="H287" s="30">
        <v>5</v>
      </c>
      <c r="I287" s="31">
        <f t="shared" si="12"/>
        <v>184.5</v>
      </c>
      <c r="J287" s="51"/>
      <c r="L287" s="22"/>
      <c r="M287" s="22"/>
      <c r="N287" s="22"/>
      <c r="O287" s="22"/>
      <c r="P287" s="22"/>
      <c r="Q287" s="22"/>
      <c r="R287" s="22"/>
      <c r="S287" s="22"/>
      <c r="T287" s="22"/>
    </row>
    <row r="288" spans="1:10" ht="15.75">
      <c r="A288" s="41" t="s">
        <v>121</v>
      </c>
      <c r="B288" s="34" t="s">
        <v>865</v>
      </c>
      <c r="D288" s="36" t="s">
        <v>866</v>
      </c>
      <c r="E288" s="41" t="s">
        <v>63</v>
      </c>
      <c r="F288" s="42" t="s">
        <v>867</v>
      </c>
      <c r="G288" s="41">
        <v>1</v>
      </c>
      <c r="H288" s="39">
        <v>5</v>
      </c>
      <c r="I288" s="72">
        <f t="shared" si="12"/>
        <v>184.5</v>
      </c>
      <c r="J288" s="45"/>
    </row>
    <row r="289" spans="1:10" ht="15.75">
      <c r="A289" s="41" t="s">
        <v>121</v>
      </c>
      <c r="B289" s="34" t="s">
        <v>868</v>
      </c>
      <c r="D289" s="36" t="s">
        <v>869</v>
      </c>
      <c r="E289" s="9" t="s">
        <v>63</v>
      </c>
      <c r="F289" s="42" t="s">
        <v>870</v>
      </c>
      <c r="G289" s="41">
        <v>1</v>
      </c>
      <c r="H289" s="43">
        <v>5</v>
      </c>
      <c r="I289" s="31">
        <f t="shared" si="12"/>
        <v>184.5</v>
      </c>
      <c r="J289" s="51"/>
    </row>
    <row r="290" spans="1:20" ht="15">
      <c r="A290" s="92" t="s">
        <v>121</v>
      </c>
      <c r="B290" s="137" t="s">
        <v>855</v>
      </c>
      <c r="C290" s="61" t="s">
        <v>871</v>
      </c>
      <c r="D290" s="61" t="s">
        <v>856</v>
      </c>
      <c r="E290" s="61" t="s">
        <v>12</v>
      </c>
      <c r="F290" s="9" t="s">
        <v>872</v>
      </c>
      <c r="G290" s="92">
        <v>1</v>
      </c>
      <c r="H290" s="59">
        <v>3.78</v>
      </c>
      <c r="I290" s="31">
        <f>G290*H290*41*0.9</f>
        <v>139.482</v>
      </c>
      <c r="L290" s="58"/>
      <c r="M290" s="58"/>
      <c r="Q290" s="58"/>
      <c r="R290" s="58"/>
      <c r="S290" s="58"/>
      <c r="T290" s="58"/>
    </row>
    <row r="291" spans="1:10" ht="15">
      <c r="A291" s="52" t="s">
        <v>121</v>
      </c>
      <c r="B291" s="138" t="s">
        <v>855</v>
      </c>
      <c r="C291" s="52" t="s">
        <v>871</v>
      </c>
      <c r="D291" s="61" t="s">
        <v>856</v>
      </c>
      <c r="E291" s="61" t="s">
        <v>12</v>
      </c>
      <c r="F291" s="9" t="s">
        <v>873</v>
      </c>
      <c r="G291" s="52">
        <v>1</v>
      </c>
      <c r="H291" s="30">
        <v>3.78</v>
      </c>
      <c r="I291" s="31">
        <f>G291*H291*41*0.9</f>
        <v>139.482</v>
      </c>
      <c r="J291" s="51"/>
    </row>
    <row r="292" spans="1:10" ht="15.75">
      <c r="A292" s="46" t="s">
        <v>121</v>
      </c>
      <c r="B292" s="139" t="s">
        <v>855</v>
      </c>
      <c r="C292" s="46" t="s">
        <v>871</v>
      </c>
      <c r="D292" s="61" t="s">
        <v>856</v>
      </c>
      <c r="E292" s="46" t="s">
        <v>12</v>
      </c>
      <c r="F292" s="42" t="s">
        <v>874</v>
      </c>
      <c r="G292" s="52">
        <v>1</v>
      </c>
      <c r="H292" s="30">
        <v>3.78</v>
      </c>
      <c r="I292" s="31">
        <f>G292*H292*41*0.9</f>
        <v>139.482</v>
      </c>
      <c r="J292" s="51"/>
    </row>
    <row r="293" spans="1:10" ht="15.75">
      <c r="A293" s="22" t="s">
        <v>121</v>
      </c>
      <c r="B293" s="4" t="s">
        <v>501</v>
      </c>
      <c r="C293" s="22"/>
      <c r="D293" s="53" t="s">
        <v>502</v>
      </c>
      <c r="E293" s="22" t="s">
        <v>12</v>
      </c>
      <c r="F293" s="73" t="s">
        <v>782</v>
      </c>
      <c r="G293" s="52">
        <v>1</v>
      </c>
      <c r="H293" s="30">
        <v>3.78</v>
      </c>
      <c r="I293" s="31">
        <f>G293*H293*41*0.9</f>
        <v>139.482</v>
      </c>
      <c r="J293" s="51"/>
    </row>
    <row r="294" spans="1:10" ht="15.75">
      <c r="A294" s="123" t="s">
        <v>440</v>
      </c>
      <c r="B294" s="11" t="s">
        <v>714</v>
      </c>
      <c r="C294" s="41"/>
      <c r="D294" s="36" t="s">
        <v>551</v>
      </c>
      <c r="E294" s="41" t="s">
        <v>63</v>
      </c>
      <c r="F294" s="42" t="s">
        <v>485</v>
      </c>
      <c r="G294" s="41">
        <v>1</v>
      </c>
      <c r="H294" s="43">
        <v>5</v>
      </c>
      <c r="I294" s="31">
        <f t="shared" si="12"/>
        <v>184.5</v>
      </c>
      <c r="J294" s="51">
        <f>I294-176</f>
        <v>8.5</v>
      </c>
    </row>
    <row r="295" spans="1:11" ht="15.75">
      <c r="A295" s="123" t="s">
        <v>440</v>
      </c>
      <c r="B295" s="11" t="s">
        <v>846</v>
      </c>
      <c r="C295" s="41" t="s">
        <v>847</v>
      </c>
      <c r="D295" s="9" t="s">
        <v>848</v>
      </c>
      <c r="E295" s="9" t="s">
        <v>63</v>
      </c>
      <c r="F295" s="42" t="s">
        <v>849</v>
      </c>
      <c r="G295" s="41">
        <v>1</v>
      </c>
      <c r="H295" s="43">
        <v>5</v>
      </c>
      <c r="I295" s="31">
        <f t="shared" si="12"/>
        <v>184.5</v>
      </c>
      <c r="J295" s="51">
        <f>I295-176</f>
        <v>8.5</v>
      </c>
      <c r="K295" s="33" t="s">
        <v>850</v>
      </c>
    </row>
    <row r="296" spans="1:10" ht="15">
      <c r="A296" s="23" t="s">
        <v>956</v>
      </c>
      <c r="B296" s="143"/>
      <c r="C296" s="41"/>
      <c r="D296" s="41"/>
      <c r="E296" s="41"/>
      <c r="F296" s="93" t="s">
        <v>881</v>
      </c>
      <c r="G296" s="41"/>
      <c r="H296" s="9"/>
      <c r="I296" s="44"/>
      <c r="J296" s="44"/>
    </row>
    <row r="297" spans="1:20" ht="18.75">
      <c r="A297" s="41" t="s">
        <v>84</v>
      </c>
      <c r="B297" s="11" t="s">
        <v>910</v>
      </c>
      <c r="C297" s="41"/>
      <c r="D297" s="36" t="s">
        <v>671</v>
      </c>
      <c r="E297" s="142" t="s">
        <v>70</v>
      </c>
      <c r="F297" s="42" t="s">
        <v>294</v>
      </c>
      <c r="G297" s="22">
        <v>1</v>
      </c>
      <c r="H297" s="30">
        <v>29.99</v>
      </c>
      <c r="I297" s="32"/>
      <c r="J297" s="51">
        <f>G297*H297*42*1.22</f>
        <v>1536.6876</v>
      </c>
      <c r="L297" s="178"/>
      <c r="M297" s="179"/>
      <c r="N297" s="41"/>
      <c r="O297" s="41"/>
      <c r="P297" s="41"/>
      <c r="Q297" s="41"/>
      <c r="R297" s="41"/>
      <c r="S297" s="44"/>
      <c r="T297" s="44"/>
    </row>
    <row r="298" spans="1:10" ht="15.75">
      <c r="A298" s="22" t="s">
        <v>29</v>
      </c>
      <c r="B298" s="4" t="s">
        <v>911</v>
      </c>
      <c r="C298" s="144"/>
      <c r="D298" s="36" t="s">
        <v>912</v>
      </c>
      <c r="E298" s="142" t="s">
        <v>12</v>
      </c>
      <c r="F298" s="42" t="s">
        <v>913</v>
      </c>
      <c r="G298" s="22">
        <v>1</v>
      </c>
      <c r="H298" s="30">
        <v>39.99</v>
      </c>
      <c r="I298" s="32"/>
      <c r="J298" s="51">
        <f>G298*H298*42*1.22</f>
        <v>2049.0876000000003</v>
      </c>
    </row>
    <row r="299" spans="1:10" ht="15">
      <c r="A299" s="22" t="s">
        <v>896</v>
      </c>
      <c r="B299" s="4" t="s">
        <v>897</v>
      </c>
      <c r="C299" s="9" t="s">
        <v>898</v>
      </c>
      <c r="D299" s="9" t="s">
        <v>899</v>
      </c>
      <c r="E299" s="22" t="s">
        <v>12</v>
      </c>
      <c r="F299" s="9" t="s">
        <v>900</v>
      </c>
      <c r="G299" s="22">
        <v>1</v>
      </c>
      <c r="H299" s="30">
        <v>5.3</v>
      </c>
      <c r="I299" s="31">
        <f aca="true" t="shared" si="13" ref="I299:I307">G299*H299*42*0.9</f>
        <v>200.34</v>
      </c>
      <c r="J299" s="51"/>
    </row>
    <row r="300" spans="1:10" ht="15">
      <c r="A300" s="41" t="s">
        <v>896</v>
      </c>
      <c r="B300" s="11" t="s">
        <v>901</v>
      </c>
      <c r="C300" s="41" t="s">
        <v>902</v>
      </c>
      <c r="D300" s="9" t="s">
        <v>755</v>
      </c>
      <c r="E300" s="41" t="s">
        <v>12</v>
      </c>
      <c r="F300" s="9" t="s">
        <v>903</v>
      </c>
      <c r="G300" s="41">
        <v>1</v>
      </c>
      <c r="H300" s="43">
        <v>5.3</v>
      </c>
      <c r="I300" s="31">
        <f t="shared" si="13"/>
        <v>200.34</v>
      </c>
      <c r="J300" s="51"/>
    </row>
    <row r="301" spans="1:10" ht="15">
      <c r="A301" s="41" t="s">
        <v>896</v>
      </c>
      <c r="B301" s="11" t="s">
        <v>904</v>
      </c>
      <c r="C301" s="9" t="s">
        <v>905</v>
      </c>
      <c r="D301" s="9" t="s">
        <v>736</v>
      </c>
      <c r="E301" s="41" t="s">
        <v>12</v>
      </c>
      <c r="F301" s="9" t="s">
        <v>906</v>
      </c>
      <c r="G301" s="41">
        <v>1</v>
      </c>
      <c r="H301" s="43">
        <v>5.3</v>
      </c>
      <c r="I301" s="31">
        <f t="shared" si="13"/>
        <v>200.34</v>
      </c>
      <c r="J301" s="51"/>
    </row>
    <row r="302" spans="1:10" ht="15.75">
      <c r="A302" s="22" t="s">
        <v>896</v>
      </c>
      <c r="B302" s="4" t="s">
        <v>907</v>
      </c>
      <c r="C302" s="22"/>
      <c r="D302" s="22" t="s">
        <v>908</v>
      </c>
      <c r="E302" s="22" t="s">
        <v>12</v>
      </c>
      <c r="F302" s="73" t="s">
        <v>909</v>
      </c>
      <c r="G302" s="22">
        <v>1</v>
      </c>
      <c r="H302" s="30">
        <v>5.3</v>
      </c>
      <c r="I302" s="31">
        <f t="shared" si="13"/>
        <v>200.34</v>
      </c>
      <c r="J302" s="51"/>
    </row>
    <row r="303" spans="1:20" ht="15.75">
      <c r="A303" s="22" t="s">
        <v>358</v>
      </c>
      <c r="B303" s="4" t="s">
        <v>882</v>
      </c>
      <c r="C303" s="22"/>
      <c r="D303" s="53" t="s">
        <v>883</v>
      </c>
      <c r="E303" s="22" t="s">
        <v>70</v>
      </c>
      <c r="F303" s="73" t="s">
        <v>884</v>
      </c>
      <c r="G303" s="22">
        <v>1</v>
      </c>
      <c r="H303" s="30">
        <v>29.5</v>
      </c>
      <c r="I303" s="32"/>
      <c r="J303" s="51">
        <f>G303*H303*42*0.94</f>
        <v>1164.6599999999999</v>
      </c>
      <c r="L303" s="41"/>
      <c r="M303" s="41"/>
      <c r="N303" s="41"/>
      <c r="O303" s="41"/>
      <c r="P303" s="41"/>
      <c r="Q303" s="41"/>
      <c r="R303" s="41"/>
      <c r="S303" s="44"/>
      <c r="T303" s="44"/>
    </row>
    <row r="304" spans="1:10" ht="15.75">
      <c r="A304" s="22" t="s">
        <v>388</v>
      </c>
      <c r="B304" s="4" t="s">
        <v>892</v>
      </c>
      <c r="C304" s="148"/>
      <c r="D304" s="53" t="s">
        <v>893</v>
      </c>
      <c r="E304" s="132" t="s">
        <v>70</v>
      </c>
      <c r="F304" s="73" t="s">
        <v>108</v>
      </c>
      <c r="G304" s="22">
        <v>1</v>
      </c>
      <c r="H304" s="30">
        <v>19.5</v>
      </c>
      <c r="I304" s="32"/>
      <c r="J304" s="51">
        <f>G304*H304*42*0.94</f>
        <v>769.8599999999999</v>
      </c>
    </row>
    <row r="305" spans="1:10" ht="15.75">
      <c r="A305" s="22" t="s">
        <v>388</v>
      </c>
      <c r="B305" s="4" t="s">
        <v>894</v>
      </c>
      <c r="C305" s="148"/>
      <c r="D305" s="53" t="s">
        <v>895</v>
      </c>
      <c r="E305" s="132" t="s">
        <v>70</v>
      </c>
      <c r="F305" s="42" t="s">
        <v>188</v>
      </c>
      <c r="G305" s="22">
        <v>1</v>
      </c>
      <c r="H305" s="30">
        <v>19.5</v>
      </c>
      <c r="I305" s="32"/>
      <c r="J305" s="51">
        <f>G305*H305*42*0.94</f>
        <v>769.8599999999999</v>
      </c>
    </row>
    <row r="306" spans="1:10" ht="15.75">
      <c r="A306" s="41" t="s">
        <v>885</v>
      </c>
      <c r="B306" s="143" t="s">
        <v>886</v>
      </c>
      <c r="C306" s="144"/>
      <c r="D306" s="36" t="s">
        <v>887</v>
      </c>
      <c r="E306" s="36" t="s">
        <v>70</v>
      </c>
      <c r="F306" s="42" t="s">
        <v>888</v>
      </c>
      <c r="G306" s="22">
        <v>1</v>
      </c>
      <c r="H306" s="30">
        <v>5.3</v>
      </c>
      <c r="I306" s="31">
        <f t="shared" si="13"/>
        <v>200.34</v>
      </c>
      <c r="J306" s="32"/>
    </row>
    <row r="307" spans="1:10" ht="15.75">
      <c r="A307" s="41" t="s">
        <v>885</v>
      </c>
      <c r="B307" s="143" t="s">
        <v>889</v>
      </c>
      <c r="C307" s="144"/>
      <c r="D307" s="36" t="s">
        <v>890</v>
      </c>
      <c r="E307" s="142" t="s">
        <v>70</v>
      </c>
      <c r="F307" s="42" t="s">
        <v>891</v>
      </c>
      <c r="G307" s="41">
        <v>1</v>
      </c>
      <c r="H307" s="43">
        <v>5.3</v>
      </c>
      <c r="I307" s="72">
        <f t="shared" si="13"/>
        <v>200.34</v>
      </c>
      <c r="J307" s="44"/>
    </row>
    <row r="308" spans="1:6" ht="15">
      <c r="A308" s="23" t="s">
        <v>957</v>
      </c>
      <c r="F308" s="93" t="s">
        <v>881</v>
      </c>
    </row>
    <row r="309" spans="1:20" s="81" customFormat="1" ht="15.75">
      <c r="A309" s="22" t="s">
        <v>958</v>
      </c>
      <c r="B309" s="4" t="s">
        <v>959</v>
      </c>
      <c r="C309" s="155" t="s">
        <v>152</v>
      </c>
      <c r="D309" s="156" t="s">
        <v>960</v>
      </c>
      <c r="E309" s="22" t="s">
        <v>961</v>
      </c>
      <c r="F309" s="153" t="s">
        <v>962</v>
      </c>
      <c r="G309" s="22">
        <v>1</v>
      </c>
      <c r="H309" s="30">
        <v>16.99</v>
      </c>
      <c r="I309" s="31">
        <f>G309*H309*42*1.17</f>
        <v>834.8885999999999</v>
      </c>
      <c r="J309" s="32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10" ht="15">
      <c r="A310" s="41" t="s">
        <v>963</v>
      </c>
      <c r="B310" s="11" t="s">
        <v>964</v>
      </c>
      <c r="C310" s="9" t="s">
        <v>965</v>
      </c>
      <c r="D310" s="9" t="s">
        <v>966</v>
      </c>
      <c r="E310" s="41"/>
      <c r="F310" s="9" t="s">
        <v>967</v>
      </c>
      <c r="G310" s="41">
        <v>1</v>
      </c>
      <c r="H310" s="43">
        <v>9.99</v>
      </c>
      <c r="I310" s="32"/>
      <c r="J310" s="51">
        <f aca="true" t="shared" si="14" ref="J310:J315">G310*H310*42*1.22</f>
        <v>511.88759999999996</v>
      </c>
    </row>
    <row r="311" spans="1:11" ht="15.75">
      <c r="A311" s="123" t="s">
        <v>464</v>
      </c>
      <c r="B311" s="129" t="s">
        <v>28</v>
      </c>
      <c r="C311" s="81" t="s">
        <v>356</v>
      </c>
      <c r="D311" s="81" t="s">
        <v>23</v>
      </c>
      <c r="E311" s="81" t="s">
        <v>70</v>
      </c>
      <c r="F311" s="16" t="s">
        <v>96</v>
      </c>
      <c r="G311" s="123">
        <v>1</v>
      </c>
      <c r="H311" s="84">
        <v>19.99</v>
      </c>
      <c r="I311" s="32"/>
      <c r="J311" s="51">
        <f t="shared" si="14"/>
        <v>1024.2875999999999</v>
      </c>
      <c r="K311" s="33"/>
    </row>
    <row r="312" spans="1:11" ht="15.75">
      <c r="A312" s="41" t="s">
        <v>968</v>
      </c>
      <c r="B312" s="11" t="s">
        <v>969</v>
      </c>
      <c r="C312" s="41" t="s">
        <v>970</v>
      </c>
      <c r="D312" s="9" t="s">
        <v>971</v>
      </c>
      <c r="E312" s="41" t="s">
        <v>12</v>
      </c>
      <c r="F312" s="42" t="s">
        <v>972</v>
      </c>
      <c r="G312" s="22">
        <v>1</v>
      </c>
      <c r="H312" s="30">
        <v>15.99</v>
      </c>
      <c r="I312" s="32"/>
      <c r="J312" s="51">
        <f t="shared" si="14"/>
        <v>819.3276000000001</v>
      </c>
      <c r="K312" s="54"/>
    </row>
    <row r="313" spans="1:20" s="81" customFormat="1" ht="15.75">
      <c r="A313" s="41" t="s">
        <v>968</v>
      </c>
      <c r="B313" s="34" t="s">
        <v>969</v>
      </c>
      <c r="C313" s="9" t="s">
        <v>973</v>
      </c>
      <c r="D313" s="9" t="s">
        <v>974</v>
      </c>
      <c r="E313" s="41" t="s">
        <v>12</v>
      </c>
      <c r="F313" s="42" t="s">
        <v>972</v>
      </c>
      <c r="G313" s="9">
        <v>1</v>
      </c>
      <c r="H313" s="39">
        <v>8.99</v>
      </c>
      <c r="I313" s="32"/>
      <c r="J313" s="51">
        <f t="shared" si="14"/>
        <v>460.64759999999995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10" ht="15.75">
      <c r="A314" s="41" t="s">
        <v>721</v>
      </c>
      <c r="B314" s="11" t="s">
        <v>920</v>
      </c>
      <c r="C314" s="144"/>
      <c r="D314" s="60" t="s">
        <v>921</v>
      </c>
      <c r="E314" s="142" t="s">
        <v>70</v>
      </c>
      <c r="F314" s="42" t="s">
        <v>89</v>
      </c>
      <c r="G314" s="41">
        <v>1</v>
      </c>
      <c r="H314" s="43">
        <v>29.99</v>
      </c>
      <c r="I314" s="32"/>
      <c r="J314" s="51">
        <f t="shared" si="14"/>
        <v>1536.6876</v>
      </c>
    </row>
    <row r="315" spans="1:20" ht="18.75">
      <c r="A315" s="55" t="s">
        <v>150</v>
      </c>
      <c r="B315" s="11" t="s">
        <v>917</v>
      </c>
      <c r="D315" s="36" t="s">
        <v>918</v>
      </c>
      <c r="E315" s="22" t="s">
        <v>12</v>
      </c>
      <c r="F315" s="42" t="s">
        <v>919</v>
      </c>
      <c r="G315" s="41">
        <v>1</v>
      </c>
      <c r="H315" s="43">
        <v>29.99</v>
      </c>
      <c r="I315" s="32"/>
      <c r="J315" s="51">
        <f t="shared" si="14"/>
        <v>1536.6876</v>
      </c>
      <c r="L315" s="178"/>
      <c r="M315" s="179"/>
      <c r="N315" s="41"/>
      <c r="O315" s="41"/>
      <c r="P315" s="41"/>
      <c r="Q315" s="41"/>
      <c r="R315" s="41"/>
      <c r="S315" s="44"/>
      <c r="T315" s="44"/>
    </row>
    <row r="316" spans="1:20" ht="15.75">
      <c r="A316" s="152" t="s">
        <v>355</v>
      </c>
      <c r="B316" s="82" t="s">
        <v>366</v>
      </c>
      <c r="C316" s="81" t="s">
        <v>367</v>
      </c>
      <c r="D316" s="81" t="s">
        <v>187</v>
      </c>
      <c r="E316" s="169" t="s">
        <v>70</v>
      </c>
      <c r="F316" s="81" t="s">
        <v>975</v>
      </c>
      <c r="G316" s="123">
        <v>1</v>
      </c>
      <c r="H316" s="128">
        <v>19.99</v>
      </c>
      <c r="I316" s="31">
        <f aca="true" t="shared" si="15" ref="I316:I325">G316*H316*42*1.17</f>
        <v>982.3085999999998</v>
      </c>
      <c r="J316" s="51"/>
      <c r="K316" s="106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11" ht="16.5">
      <c r="A317" s="22" t="s">
        <v>358</v>
      </c>
      <c r="B317" s="4" t="s">
        <v>914</v>
      </c>
      <c r="C317" s="148"/>
      <c r="D317" s="53" t="s">
        <v>915</v>
      </c>
      <c r="E317" s="132">
        <v>0</v>
      </c>
      <c r="F317" s="73" t="s">
        <v>916</v>
      </c>
      <c r="G317" s="22">
        <v>1</v>
      </c>
      <c r="H317" s="30">
        <v>19.99</v>
      </c>
      <c r="I317" s="31">
        <f t="shared" si="15"/>
        <v>982.3085999999998</v>
      </c>
      <c r="J317" s="51"/>
      <c r="K317" s="180"/>
    </row>
    <row r="318" spans="1:10" ht="15">
      <c r="A318" s="22" t="s">
        <v>217</v>
      </c>
      <c r="B318" s="4" t="s">
        <v>935</v>
      </c>
      <c r="C318" s="22" t="s">
        <v>936</v>
      </c>
      <c r="D318" s="22" t="s">
        <v>937</v>
      </c>
      <c r="E318" s="22" t="s">
        <v>12</v>
      </c>
      <c r="F318" s="22" t="s">
        <v>96</v>
      </c>
      <c r="G318" s="22">
        <v>1</v>
      </c>
      <c r="H318" s="30">
        <v>9.99</v>
      </c>
      <c r="I318" s="32"/>
      <c r="J318" s="51">
        <f>G318*H318*42*1.22</f>
        <v>511.88759999999996</v>
      </c>
    </row>
    <row r="319" spans="1:10" ht="15">
      <c r="A319" s="22" t="s">
        <v>217</v>
      </c>
      <c r="B319" s="4" t="s">
        <v>938</v>
      </c>
      <c r="C319" s="22" t="s">
        <v>939</v>
      </c>
      <c r="D319" s="22" t="s">
        <v>940</v>
      </c>
      <c r="E319" s="22" t="s">
        <v>12</v>
      </c>
      <c r="F319" s="22" t="s">
        <v>976</v>
      </c>
      <c r="G319" s="22">
        <v>1</v>
      </c>
      <c r="H319" s="30">
        <v>14.99</v>
      </c>
      <c r="I319" s="102"/>
      <c r="J319" s="51">
        <f>G319*H319*42*1.22</f>
        <v>768.0876000000001</v>
      </c>
    </row>
    <row r="320" spans="1:20" ht="15.75">
      <c r="A320" s="169" t="s">
        <v>933</v>
      </c>
      <c r="B320" s="168" t="s">
        <v>934</v>
      </c>
      <c r="C320" s="157"/>
      <c r="D320" s="5" t="s">
        <v>977</v>
      </c>
      <c r="E320" s="154" t="s">
        <v>38</v>
      </c>
      <c r="F320" s="10" t="s">
        <v>96</v>
      </c>
      <c r="G320" s="169">
        <v>1</v>
      </c>
      <c r="H320" s="120">
        <v>9.99</v>
      </c>
      <c r="I320" s="32"/>
      <c r="J320" s="51">
        <f>G320*H320*42*1.22</f>
        <v>511.88759999999996</v>
      </c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1:20" ht="15.75">
      <c r="A321" s="169" t="s">
        <v>432</v>
      </c>
      <c r="B321" s="168" t="s">
        <v>433</v>
      </c>
      <c r="C321" s="169" t="s">
        <v>434</v>
      </c>
      <c r="D321" s="130" t="s">
        <v>435</v>
      </c>
      <c r="E321" s="169" t="s">
        <v>70</v>
      </c>
      <c r="F321" s="16" t="s">
        <v>436</v>
      </c>
      <c r="G321" s="169">
        <v>1</v>
      </c>
      <c r="H321" s="120">
        <v>19.99</v>
      </c>
      <c r="I321" s="31">
        <f t="shared" si="15"/>
        <v>982.3085999999998</v>
      </c>
      <c r="J321" s="51">
        <f>I321-912</f>
        <v>70.30859999999984</v>
      </c>
      <c r="K321" s="81"/>
      <c r="L321" s="85"/>
      <c r="M321" s="81"/>
      <c r="N321" s="81"/>
      <c r="O321" s="81"/>
      <c r="P321" s="81"/>
      <c r="Q321" s="81"/>
      <c r="R321" s="81"/>
      <c r="S321" s="81"/>
      <c r="T321" s="81"/>
    </row>
    <row r="322" spans="1:20" ht="15.75">
      <c r="A322" s="169" t="s">
        <v>248</v>
      </c>
      <c r="B322" s="168" t="s">
        <v>214</v>
      </c>
      <c r="C322" s="169"/>
      <c r="D322" s="130" t="s">
        <v>215</v>
      </c>
      <c r="E322" s="169" t="s">
        <v>12</v>
      </c>
      <c r="F322" s="81" t="s">
        <v>216</v>
      </c>
      <c r="G322" s="169">
        <v>1</v>
      </c>
      <c r="H322" s="120">
        <v>14.99</v>
      </c>
      <c r="I322" s="32"/>
      <c r="J322" s="51">
        <f>G322*H322*42*1.22</f>
        <v>768.0876000000001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s="33" customFormat="1" ht="15.75">
      <c r="A323" s="123" t="s">
        <v>388</v>
      </c>
      <c r="B323" s="82" t="s">
        <v>924</v>
      </c>
      <c r="C323" s="158"/>
      <c r="D323" s="160" t="s">
        <v>925</v>
      </c>
      <c r="E323" s="154" t="s">
        <v>70</v>
      </c>
      <c r="F323" s="16" t="s">
        <v>926</v>
      </c>
      <c r="G323" s="123">
        <v>1</v>
      </c>
      <c r="H323" s="128">
        <v>19.99</v>
      </c>
      <c r="I323" s="102"/>
      <c r="J323" s="51">
        <f>G323*H323*42*1.22</f>
        <v>1024.2875999999999</v>
      </c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1:20" ht="15.75">
      <c r="A324" s="169" t="s">
        <v>388</v>
      </c>
      <c r="B324" s="168" t="s">
        <v>922</v>
      </c>
      <c r="C324" s="157"/>
      <c r="D324" s="130" t="s">
        <v>923</v>
      </c>
      <c r="E324" s="154" t="s">
        <v>70</v>
      </c>
      <c r="F324" s="10" t="s">
        <v>978</v>
      </c>
      <c r="G324" s="169">
        <v>1</v>
      </c>
      <c r="H324" s="120">
        <v>19.99</v>
      </c>
      <c r="I324" s="32"/>
      <c r="J324" s="51">
        <f>G324*H324*42*1.22</f>
        <v>1024.2875999999999</v>
      </c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1:20" ht="15.75">
      <c r="A325" s="169" t="s">
        <v>388</v>
      </c>
      <c r="B325" s="168" t="s">
        <v>927</v>
      </c>
      <c r="C325" s="157"/>
      <c r="D325" s="130" t="s">
        <v>928</v>
      </c>
      <c r="E325" s="154" t="s">
        <v>12</v>
      </c>
      <c r="F325" s="13" t="s">
        <v>979</v>
      </c>
      <c r="G325" s="169">
        <v>1</v>
      </c>
      <c r="H325" s="120">
        <v>7.99</v>
      </c>
      <c r="I325" s="31">
        <f t="shared" si="15"/>
        <v>392.62859999999995</v>
      </c>
      <c r="J325" s="5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1:10" ht="15">
      <c r="A326" s="22" t="s">
        <v>39</v>
      </c>
      <c r="B326" s="4" t="s">
        <v>980</v>
      </c>
      <c r="C326" s="9" t="s">
        <v>981</v>
      </c>
      <c r="D326" s="9" t="s">
        <v>982</v>
      </c>
      <c r="E326" s="22" t="s">
        <v>12</v>
      </c>
      <c r="F326" s="9" t="s">
        <v>983</v>
      </c>
      <c r="G326" s="22">
        <v>1</v>
      </c>
      <c r="H326" s="30">
        <v>39.99</v>
      </c>
      <c r="I326" s="32"/>
      <c r="J326" s="51">
        <f>G326*H326*42*1.22</f>
        <v>2049.0876000000003</v>
      </c>
    </row>
    <row r="327" spans="1:20" s="81" customFormat="1" ht="15.75">
      <c r="A327" s="41" t="s">
        <v>941</v>
      </c>
      <c r="B327" s="143" t="s">
        <v>942</v>
      </c>
      <c r="C327" s="144"/>
      <c r="D327" s="36" t="s">
        <v>943</v>
      </c>
      <c r="E327" s="142" t="s">
        <v>70</v>
      </c>
      <c r="F327" s="133" t="s">
        <v>944</v>
      </c>
      <c r="G327" s="41">
        <v>1</v>
      </c>
      <c r="H327" s="43">
        <v>9.99</v>
      </c>
      <c r="I327" s="31">
        <f>G327*H327*42*1.17</f>
        <v>490.9086</v>
      </c>
      <c r="J327" s="51"/>
      <c r="K327" s="34"/>
      <c r="L327" s="54"/>
      <c r="M327" s="9"/>
      <c r="N327" s="9"/>
      <c r="O327" s="9"/>
      <c r="P327" s="9"/>
      <c r="Q327" s="9"/>
      <c r="R327" s="9"/>
      <c r="S327" s="9"/>
      <c r="T327" s="9"/>
    </row>
    <row r="328" spans="1:20" s="81" customFormat="1" ht="15.75">
      <c r="A328" s="41" t="s">
        <v>941</v>
      </c>
      <c r="B328" s="143" t="s">
        <v>36</v>
      </c>
      <c r="C328" s="144"/>
      <c r="D328" s="36" t="s">
        <v>945</v>
      </c>
      <c r="E328" s="142" t="s">
        <v>70</v>
      </c>
      <c r="F328" s="133" t="s">
        <v>946</v>
      </c>
      <c r="G328" s="41">
        <v>1</v>
      </c>
      <c r="H328" s="43">
        <v>12.99</v>
      </c>
      <c r="I328" s="31">
        <f>G328*H328*42*1.17</f>
        <v>638.3286</v>
      </c>
      <c r="J328" s="51">
        <f>1129-1165</f>
        <v>-36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81" customFormat="1" ht="15">
      <c r="A329" s="41" t="s">
        <v>929</v>
      </c>
      <c r="B329" s="11" t="s">
        <v>930</v>
      </c>
      <c r="C329" s="9" t="s">
        <v>931</v>
      </c>
      <c r="D329" s="9" t="s">
        <v>932</v>
      </c>
      <c r="E329" s="41" t="s">
        <v>38</v>
      </c>
      <c r="F329" s="9" t="s">
        <v>984</v>
      </c>
      <c r="G329" s="41">
        <v>1</v>
      </c>
      <c r="H329" s="43">
        <v>9.99</v>
      </c>
      <c r="I329" s="31">
        <f>G329*H329*42*1.17</f>
        <v>490.9086</v>
      </c>
      <c r="J329" s="51">
        <f>I329-456</f>
        <v>34.90859999999998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10" s="81" customFormat="1" ht="15.75">
      <c r="A330" s="23" t="s">
        <v>992</v>
      </c>
      <c r="B330" s="82"/>
      <c r="C330" s="158"/>
      <c r="D330" s="160"/>
      <c r="E330" s="159"/>
      <c r="F330" s="93" t="s">
        <v>1162</v>
      </c>
      <c r="G330" s="123"/>
      <c r="H330" s="128"/>
      <c r="I330" s="32"/>
      <c r="J330" s="32"/>
    </row>
    <row r="331" spans="1:10" ht="15.75">
      <c r="A331" s="22" t="s">
        <v>1001</v>
      </c>
      <c r="B331" s="145" t="s">
        <v>1002</v>
      </c>
      <c r="C331" s="148"/>
      <c r="D331" s="70" t="s">
        <v>1003</v>
      </c>
      <c r="E331" s="22" t="s">
        <v>38</v>
      </c>
      <c r="F331" s="42" t="s">
        <v>1004</v>
      </c>
      <c r="G331" s="22">
        <v>1</v>
      </c>
      <c r="H331" s="30">
        <v>15</v>
      </c>
      <c r="I331" s="32"/>
      <c r="J331" s="51">
        <f>G331*H331*43*0.94</f>
        <v>606.3</v>
      </c>
    </row>
    <row r="332" spans="1:10" ht="15.75">
      <c r="A332" s="22" t="s">
        <v>1001</v>
      </c>
      <c r="B332" s="145" t="s">
        <v>1005</v>
      </c>
      <c r="C332" s="148"/>
      <c r="D332" s="60" t="s">
        <v>1006</v>
      </c>
      <c r="E332" s="22" t="s">
        <v>617</v>
      </c>
      <c r="F332" s="42" t="s">
        <v>601</v>
      </c>
      <c r="G332" s="22">
        <v>1</v>
      </c>
      <c r="H332" s="30">
        <v>15</v>
      </c>
      <c r="I332" s="32"/>
      <c r="J332" s="51">
        <f>G332*H332*43*0.94</f>
        <v>606.3</v>
      </c>
    </row>
    <row r="333" spans="1:10" ht="15.75">
      <c r="A333" s="22" t="s">
        <v>266</v>
      </c>
      <c r="B333" s="4" t="s">
        <v>1007</v>
      </c>
      <c r="C333" s="22" t="s">
        <v>1008</v>
      </c>
      <c r="D333" s="170" t="s">
        <v>1009</v>
      </c>
      <c r="E333" s="22" t="s">
        <v>424</v>
      </c>
      <c r="F333" s="42" t="s">
        <v>1010</v>
      </c>
      <c r="G333" s="22">
        <v>1</v>
      </c>
      <c r="H333" s="30">
        <v>54.99</v>
      </c>
      <c r="I333" s="32"/>
      <c r="J333" s="51">
        <f>G333*H333*43*1.22</f>
        <v>2884.7754</v>
      </c>
    </row>
    <row r="334" spans="1:10" ht="15.75">
      <c r="A334" s="22" t="s">
        <v>958</v>
      </c>
      <c r="B334" s="4" t="s">
        <v>1011</v>
      </c>
      <c r="C334" s="155" t="s">
        <v>1012</v>
      </c>
      <c r="D334" s="70" t="s">
        <v>1013</v>
      </c>
      <c r="E334" s="22" t="s">
        <v>1014</v>
      </c>
      <c r="F334" s="42" t="s">
        <v>1015</v>
      </c>
      <c r="G334" s="22">
        <v>1</v>
      </c>
      <c r="H334" s="30">
        <v>28.5</v>
      </c>
      <c r="I334" s="31">
        <f>G334*H334*43*0.9</f>
        <v>1102.95</v>
      </c>
      <c r="J334" s="51">
        <f>I334-1077</f>
        <v>25.950000000000045</v>
      </c>
    </row>
    <row r="335" spans="1:10" ht="15.75">
      <c r="A335" s="22" t="s">
        <v>958</v>
      </c>
      <c r="B335" s="4" t="s">
        <v>1016</v>
      </c>
      <c r="C335" s="155" t="s">
        <v>1017</v>
      </c>
      <c r="D335" s="60" t="s">
        <v>1018</v>
      </c>
      <c r="E335" s="161" t="s">
        <v>70</v>
      </c>
      <c r="F335" s="42" t="s">
        <v>1019</v>
      </c>
      <c r="G335" s="22">
        <v>1</v>
      </c>
      <c r="H335" s="30">
        <v>6.99</v>
      </c>
      <c r="I335" s="31">
        <f>G335*H335*43*1.17</f>
        <v>351.6669</v>
      </c>
      <c r="J335" s="51">
        <f>I335-343</f>
        <v>8.666899999999998</v>
      </c>
    </row>
    <row r="336" spans="1:10" ht="15.75">
      <c r="A336" s="162" t="s">
        <v>252</v>
      </c>
      <c r="B336" s="11" t="s">
        <v>1020</v>
      </c>
      <c r="C336" s="61" t="s">
        <v>1021</v>
      </c>
      <c r="D336" s="61" t="s">
        <v>1022</v>
      </c>
      <c r="E336" s="46"/>
      <c r="F336" s="42" t="s">
        <v>1023</v>
      </c>
      <c r="G336" s="46">
        <v>1</v>
      </c>
      <c r="H336" s="30">
        <v>6</v>
      </c>
      <c r="I336" s="32"/>
      <c r="J336" s="51">
        <f>G336*H336*43*0.94</f>
        <v>242.51999999999998</v>
      </c>
    </row>
    <row r="337" spans="1:10" ht="15.75">
      <c r="A337" s="22" t="s">
        <v>968</v>
      </c>
      <c r="B337" s="4" t="s">
        <v>1050</v>
      </c>
      <c r="C337" s="22" t="s">
        <v>1051</v>
      </c>
      <c r="D337" s="22" t="s">
        <v>1052</v>
      </c>
      <c r="E337" s="22" t="s">
        <v>70</v>
      </c>
      <c r="F337" s="42" t="s">
        <v>1053</v>
      </c>
      <c r="G337" s="22">
        <v>1</v>
      </c>
      <c r="H337" s="30">
        <v>3.99</v>
      </c>
      <c r="I337" s="32"/>
      <c r="J337" s="51">
        <f>G337*H337*43*1.22</f>
        <v>209.3154</v>
      </c>
    </row>
    <row r="338" spans="1:20" ht="15.75">
      <c r="A338" s="152" t="s">
        <v>29</v>
      </c>
      <c r="B338" s="82" t="s">
        <v>914</v>
      </c>
      <c r="C338" s="158"/>
      <c r="D338" s="160" t="s">
        <v>915</v>
      </c>
      <c r="E338" s="154">
        <v>4</v>
      </c>
      <c r="F338" s="13" t="s">
        <v>985</v>
      </c>
      <c r="G338" s="123">
        <v>1</v>
      </c>
      <c r="H338" s="120">
        <v>19.99</v>
      </c>
      <c r="I338" s="32"/>
      <c r="J338" s="51">
        <f>G338*H338*43*1.22</f>
        <v>1048.6753999999999</v>
      </c>
      <c r="K338" s="81"/>
      <c r="L338" s="81"/>
      <c r="M338" s="81"/>
      <c r="N338" s="81"/>
      <c r="O338" s="81"/>
      <c r="P338" s="81"/>
      <c r="Q338" s="81"/>
      <c r="R338" s="81"/>
      <c r="S338" s="81"/>
      <c r="T338" s="81"/>
    </row>
    <row r="339" spans="1:10" ht="15.75">
      <c r="A339" s="22" t="s">
        <v>989</v>
      </c>
      <c r="B339" s="4" t="s">
        <v>990</v>
      </c>
      <c r="C339" s="22"/>
      <c r="D339" s="22" t="s">
        <v>991</v>
      </c>
      <c r="E339" s="22" t="s">
        <v>70</v>
      </c>
      <c r="F339" s="42" t="s">
        <v>1024</v>
      </c>
      <c r="G339" s="22">
        <v>1</v>
      </c>
      <c r="H339" s="30">
        <v>18.5</v>
      </c>
      <c r="I339" s="32"/>
      <c r="J339" s="51">
        <f>G339*H339*43*0.94</f>
        <v>747.77</v>
      </c>
    </row>
    <row r="340" spans="1:10" ht="15.75">
      <c r="A340" s="22" t="s">
        <v>355</v>
      </c>
      <c r="B340" s="147" t="s">
        <v>1025</v>
      </c>
      <c r="C340" s="22" t="s">
        <v>1026</v>
      </c>
      <c r="D340" s="22" t="s">
        <v>1027</v>
      </c>
      <c r="E340" s="22" t="s">
        <v>70</v>
      </c>
      <c r="F340" s="42" t="s">
        <v>1028</v>
      </c>
      <c r="G340" s="22">
        <v>1</v>
      </c>
      <c r="H340" s="30">
        <v>59.5</v>
      </c>
      <c r="I340" s="32"/>
      <c r="J340" s="51">
        <f>G340*H340*43*0.94</f>
        <v>2404.99</v>
      </c>
    </row>
    <row r="341" spans="1:10" ht="15.75">
      <c r="A341" s="22" t="s">
        <v>355</v>
      </c>
      <c r="B341" s="147" t="s">
        <v>1029</v>
      </c>
      <c r="C341" s="9" t="s">
        <v>1030</v>
      </c>
      <c r="D341" s="9" t="s">
        <v>1031</v>
      </c>
      <c r="E341" s="22" t="s">
        <v>70</v>
      </c>
      <c r="F341" s="42" t="s">
        <v>1032</v>
      </c>
      <c r="G341" s="22">
        <v>1</v>
      </c>
      <c r="H341" s="30">
        <v>98.5</v>
      </c>
      <c r="I341" s="32"/>
      <c r="J341" s="51">
        <f>G341*H341*43*0.94</f>
        <v>3981.37</v>
      </c>
    </row>
    <row r="342" spans="1:10" ht="15.75">
      <c r="A342" s="22" t="s">
        <v>817</v>
      </c>
      <c r="B342" s="4" t="s">
        <v>1033</v>
      </c>
      <c r="C342" s="9" t="s">
        <v>1034</v>
      </c>
      <c r="D342" s="9" t="s">
        <v>1035</v>
      </c>
      <c r="E342" s="22" t="s">
        <v>393</v>
      </c>
      <c r="F342" s="42" t="s">
        <v>1036</v>
      </c>
      <c r="G342" s="22">
        <v>1</v>
      </c>
      <c r="H342" s="30">
        <v>27.99</v>
      </c>
      <c r="I342" s="31">
        <f>G342*H342*43*1.17</f>
        <v>1408.1769</v>
      </c>
      <c r="J342" s="51">
        <f>I342-1375</f>
        <v>33.17689999999993</v>
      </c>
    </row>
    <row r="343" spans="1:10" ht="15.75">
      <c r="A343" s="22" t="s">
        <v>1037</v>
      </c>
      <c r="B343" s="11" t="s">
        <v>1038</v>
      </c>
      <c r="C343" s="41" t="s">
        <v>1039</v>
      </c>
      <c r="D343" s="9" t="s">
        <v>1040</v>
      </c>
      <c r="E343" s="41" t="s">
        <v>617</v>
      </c>
      <c r="F343" s="42" t="s">
        <v>294</v>
      </c>
      <c r="G343" s="41">
        <v>1</v>
      </c>
      <c r="H343" s="43">
        <v>15</v>
      </c>
      <c r="I343" s="31">
        <f>G343*H343*43*0.9</f>
        <v>580.5</v>
      </c>
      <c r="J343" s="51">
        <f>I343-567</f>
        <v>13.5</v>
      </c>
    </row>
    <row r="344" spans="1:10" ht="15.75">
      <c r="A344" s="22" t="s">
        <v>950</v>
      </c>
      <c r="B344" s="34" t="s">
        <v>951</v>
      </c>
      <c r="C344" s="144"/>
      <c r="D344" s="60" t="s">
        <v>996</v>
      </c>
      <c r="E344" s="163"/>
      <c r="F344" s="42" t="s">
        <v>870</v>
      </c>
      <c r="G344" s="9">
        <v>1</v>
      </c>
      <c r="H344" s="39">
        <v>6</v>
      </c>
      <c r="I344" s="32"/>
      <c r="J344" s="51">
        <f>G344*H344*43*0.94</f>
        <v>242.51999999999998</v>
      </c>
    </row>
    <row r="345" spans="1:10" ht="15.75">
      <c r="A345" s="22" t="s">
        <v>950</v>
      </c>
      <c r="B345" s="34" t="s">
        <v>952</v>
      </c>
      <c r="C345" s="144"/>
      <c r="D345" s="60" t="s">
        <v>1041</v>
      </c>
      <c r="E345" s="163"/>
      <c r="F345" s="42" t="s">
        <v>870</v>
      </c>
      <c r="G345" s="9">
        <v>1</v>
      </c>
      <c r="H345" s="39">
        <v>6</v>
      </c>
      <c r="I345" s="32"/>
      <c r="J345" s="51">
        <f>G345*H345*43*0.94</f>
        <v>242.51999999999998</v>
      </c>
    </row>
    <row r="346" spans="1:10" ht="15.75">
      <c r="A346" s="22" t="s">
        <v>950</v>
      </c>
      <c r="B346" s="34" t="s">
        <v>953</v>
      </c>
      <c r="C346" s="144"/>
      <c r="D346" s="60" t="s">
        <v>1042</v>
      </c>
      <c r="E346" s="142"/>
      <c r="F346" s="42" t="s">
        <v>870</v>
      </c>
      <c r="G346" s="9">
        <v>1</v>
      </c>
      <c r="H346" s="39">
        <v>6</v>
      </c>
      <c r="I346" s="32"/>
      <c r="J346" s="51">
        <f>G346*H346*43*0.94</f>
        <v>242.51999999999998</v>
      </c>
    </row>
    <row r="347" spans="1:10" ht="15.75">
      <c r="A347" s="55" t="s">
        <v>950</v>
      </c>
      <c r="B347" s="34" t="s">
        <v>954</v>
      </c>
      <c r="C347" s="144"/>
      <c r="D347" s="153" t="s">
        <v>997</v>
      </c>
      <c r="E347" s="142"/>
      <c r="F347" s="42" t="s">
        <v>867</v>
      </c>
      <c r="G347" s="9">
        <v>1</v>
      </c>
      <c r="H347" s="39">
        <v>6</v>
      </c>
      <c r="I347" s="32"/>
      <c r="J347" s="51">
        <f>G347*H347*43*0.94</f>
        <v>242.51999999999998</v>
      </c>
    </row>
    <row r="348" spans="1:10" ht="15.75">
      <c r="A348" s="55" t="s">
        <v>950</v>
      </c>
      <c r="B348" s="11" t="s">
        <v>955</v>
      </c>
      <c r="C348" s="144"/>
      <c r="D348" s="153" t="s">
        <v>998</v>
      </c>
      <c r="E348" s="142"/>
      <c r="F348" s="42" t="s">
        <v>354</v>
      </c>
      <c r="G348" s="41">
        <v>1</v>
      </c>
      <c r="H348" s="30">
        <v>6</v>
      </c>
      <c r="I348" s="32"/>
      <c r="J348" s="51">
        <f>G348*H348*43*0.94</f>
        <v>242.51999999999998</v>
      </c>
    </row>
    <row r="349" spans="1:10" ht="15.75">
      <c r="A349" s="55" t="s">
        <v>388</v>
      </c>
      <c r="B349" s="41" t="s">
        <v>1043</v>
      </c>
      <c r="D349" s="60" t="s">
        <v>1044</v>
      </c>
      <c r="E349" s="41" t="s">
        <v>830</v>
      </c>
      <c r="F349" s="42" t="s">
        <v>394</v>
      </c>
      <c r="G349" s="41">
        <v>1</v>
      </c>
      <c r="H349" s="30">
        <v>33.99</v>
      </c>
      <c r="I349" s="31">
        <f>G349*H349*43*1.17</f>
        <v>1710.0369</v>
      </c>
      <c r="J349" s="51">
        <f>2063-2170+1710-1670</f>
        <v>-67</v>
      </c>
    </row>
    <row r="350" spans="1:10" ht="15.75">
      <c r="A350" s="55" t="s">
        <v>39</v>
      </c>
      <c r="B350" s="11" t="s">
        <v>986</v>
      </c>
      <c r="C350" s="9" t="s">
        <v>987</v>
      </c>
      <c r="D350" s="9" t="s">
        <v>988</v>
      </c>
      <c r="E350" s="41" t="s">
        <v>12</v>
      </c>
      <c r="F350" s="42" t="s">
        <v>96</v>
      </c>
      <c r="G350" s="41">
        <v>1</v>
      </c>
      <c r="H350" s="30">
        <v>15</v>
      </c>
      <c r="I350" s="32"/>
      <c r="J350" s="51">
        <f>G350*H350*42*0.94</f>
        <v>592.1999999999999</v>
      </c>
    </row>
    <row r="351" spans="1:10" ht="15.75">
      <c r="A351" s="55" t="s">
        <v>1045</v>
      </c>
      <c r="B351" s="11" t="s">
        <v>1046</v>
      </c>
      <c r="C351" s="9" t="s">
        <v>1047</v>
      </c>
      <c r="D351" s="60" t="s">
        <v>1048</v>
      </c>
      <c r="E351" s="41" t="s">
        <v>533</v>
      </c>
      <c r="F351" s="42" t="s">
        <v>1049</v>
      </c>
      <c r="G351" s="41">
        <v>1</v>
      </c>
      <c r="H351" s="30">
        <v>52</v>
      </c>
      <c r="I351" s="32"/>
      <c r="J351" s="51">
        <f>G351*H351*43*0.94</f>
        <v>2101.8399999999997</v>
      </c>
    </row>
    <row r="352" spans="1:20" s="81" customFormat="1" ht="15.75">
      <c r="A352" s="55" t="s">
        <v>885</v>
      </c>
      <c r="B352" s="11" t="s">
        <v>947</v>
      </c>
      <c r="C352" s="144"/>
      <c r="D352" s="36" t="s">
        <v>948</v>
      </c>
      <c r="E352" s="142" t="s">
        <v>70</v>
      </c>
      <c r="F352" s="42" t="s">
        <v>949</v>
      </c>
      <c r="G352" s="41">
        <v>1</v>
      </c>
      <c r="H352" s="43">
        <v>5.3</v>
      </c>
      <c r="I352" s="31">
        <f>G352*H352*43*0.9</f>
        <v>205.11</v>
      </c>
      <c r="J352" s="32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ht="15.75">
      <c r="A353" s="55" t="s">
        <v>885</v>
      </c>
      <c r="B353" s="11" t="s">
        <v>889</v>
      </c>
      <c r="D353" s="60" t="s">
        <v>890</v>
      </c>
      <c r="E353" s="22" t="s">
        <v>38</v>
      </c>
      <c r="F353" s="42" t="s">
        <v>891</v>
      </c>
      <c r="G353" s="55">
        <v>1</v>
      </c>
      <c r="H353" s="39">
        <v>5.3</v>
      </c>
      <c r="I353" s="31">
        <f>G353*H353*43*0.9</f>
        <v>205.11</v>
      </c>
      <c r="J353" s="32"/>
      <c r="L353" s="41"/>
      <c r="M353" s="41"/>
      <c r="N353" s="41"/>
      <c r="O353" s="41"/>
      <c r="P353" s="41"/>
      <c r="Q353" s="41"/>
      <c r="R353" s="41"/>
      <c r="S353" s="44"/>
      <c r="T353" s="44"/>
    </row>
    <row r="354" spans="1:10" ht="15.75">
      <c r="A354" s="22" t="s">
        <v>885</v>
      </c>
      <c r="B354" s="4" t="s">
        <v>699</v>
      </c>
      <c r="C354" s="22"/>
      <c r="D354" s="70" t="s">
        <v>993</v>
      </c>
      <c r="E354" s="22" t="s">
        <v>38</v>
      </c>
      <c r="F354" s="42" t="s">
        <v>994</v>
      </c>
      <c r="G354" s="22">
        <v>1</v>
      </c>
      <c r="H354" s="30">
        <v>5.3</v>
      </c>
      <c r="I354" s="31">
        <f>G354*H354*43*0.9</f>
        <v>205.11</v>
      </c>
      <c r="J354" s="32"/>
    </row>
    <row r="355" spans="1:11" ht="15.75">
      <c r="A355" s="22" t="s">
        <v>885</v>
      </c>
      <c r="B355" s="4" t="s">
        <v>790</v>
      </c>
      <c r="C355" s="22"/>
      <c r="D355" s="60" t="s">
        <v>995</v>
      </c>
      <c r="E355" s="41" t="s">
        <v>38</v>
      </c>
      <c r="F355" s="42" t="s">
        <v>154</v>
      </c>
      <c r="G355" s="22">
        <v>1</v>
      </c>
      <c r="H355" s="30">
        <v>5.3</v>
      </c>
      <c r="I355" s="31">
        <f>G355*H355*43*0.9</f>
        <v>205.11</v>
      </c>
      <c r="J355" s="32"/>
      <c r="K355" s="22"/>
    </row>
    <row r="356" spans="1:10" ht="15.75">
      <c r="A356" s="169" t="s">
        <v>121</v>
      </c>
      <c r="B356" s="4" t="s">
        <v>999</v>
      </c>
      <c r="C356" s="144"/>
      <c r="D356" s="153" t="s">
        <v>1000</v>
      </c>
      <c r="E356" s="163"/>
      <c r="F356" s="42" t="s">
        <v>64</v>
      </c>
      <c r="G356" s="22">
        <v>1</v>
      </c>
      <c r="H356" s="30">
        <v>6</v>
      </c>
      <c r="I356" s="31">
        <f>G356*H356*43*0.9</f>
        <v>232.20000000000002</v>
      </c>
      <c r="J356" s="32"/>
    </row>
    <row r="357" spans="1:10" ht="15.75">
      <c r="A357" s="23" t="s">
        <v>1111</v>
      </c>
      <c r="B357" s="143"/>
      <c r="C357" s="144"/>
      <c r="D357" s="49"/>
      <c r="E357" s="142"/>
      <c r="F357" s="93" t="s">
        <v>1162</v>
      </c>
      <c r="G357" s="41"/>
      <c r="H357" s="30"/>
      <c r="I357" s="32"/>
      <c r="J357" s="32"/>
    </row>
    <row r="358" spans="1:10" ht="15.75">
      <c r="A358" s="58" t="s">
        <v>1001</v>
      </c>
      <c r="B358" s="75" t="s">
        <v>1060</v>
      </c>
      <c r="C358" s="149"/>
      <c r="D358" s="36" t="s">
        <v>1138</v>
      </c>
      <c r="E358" s="142"/>
      <c r="F358" s="133" t="s">
        <v>867</v>
      </c>
      <c r="G358" s="58">
        <v>1</v>
      </c>
      <c r="H358" s="59">
        <v>6</v>
      </c>
      <c r="I358" s="32"/>
      <c r="J358" s="51">
        <f>G358*H358*43*0.94</f>
        <v>242.51999999999998</v>
      </c>
    </row>
    <row r="359" spans="1:10" ht="15.75">
      <c r="A359" s="55" t="s">
        <v>1001</v>
      </c>
      <c r="B359" s="11" t="s">
        <v>1064</v>
      </c>
      <c r="C359" s="144"/>
      <c r="D359" s="36" t="s">
        <v>1140</v>
      </c>
      <c r="E359" s="142"/>
      <c r="F359" s="133" t="s">
        <v>867</v>
      </c>
      <c r="G359" s="41">
        <v>2</v>
      </c>
      <c r="H359" s="30">
        <v>2.5</v>
      </c>
      <c r="I359" s="32"/>
      <c r="J359" s="51">
        <f>G359*H359*43*0.94</f>
        <v>202.1</v>
      </c>
    </row>
    <row r="360" spans="1:10" ht="15.75">
      <c r="A360" s="76" t="s">
        <v>1083</v>
      </c>
      <c r="B360" s="77" t="s">
        <v>28</v>
      </c>
      <c r="C360" s="76" t="s">
        <v>548</v>
      </c>
      <c r="D360" s="81" t="s">
        <v>1082</v>
      </c>
      <c r="E360" s="81" t="s">
        <v>70</v>
      </c>
      <c r="F360" s="16" t="s">
        <v>132</v>
      </c>
      <c r="G360" s="76">
        <v>1</v>
      </c>
      <c r="H360" s="79">
        <v>19.99</v>
      </c>
      <c r="I360" s="31">
        <f>G360*H360*43*1.17</f>
        <v>1005.6968999999999</v>
      </c>
      <c r="J360" s="32"/>
    </row>
    <row r="361" spans="1:10" ht="15.75">
      <c r="A361" s="41" t="s">
        <v>1083</v>
      </c>
      <c r="B361" s="75" t="s">
        <v>1098</v>
      </c>
      <c r="C361" s="58" t="s">
        <v>41</v>
      </c>
      <c r="D361" s="9" t="s">
        <v>1099</v>
      </c>
      <c r="E361" s="41" t="s">
        <v>70</v>
      </c>
      <c r="F361" s="42" t="s">
        <v>1100</v>
      </c>
      <c r="G361" s="58">
        <v>1</v>
      </c>
      <c r="H361" s="59">
        <v>29.99</v>
      </c>
      <c r="I361" s="31">
        <f>G361*H361*43*1.17</f>
        <v>1508.7968999999998</v>
      </c>
      <c r="J361" s="51">
        <f>2514-2456</f>
        <v>58</v>
      </c>
    </row>
    <row r="362" spans="1:10" ht="15.75">
      <c r="A362" s="123" t="s">
        <v>968</v>
      </c>
      <c r="B362" s="77" t="s">
        <v>1074</v>
      </c>
      <c r="C362" s="76" t="s">
        <v>1075</v>
      </c>
      <c r="D362" s="16" t="s">
        <v>1076</v>
      </c>
      <c r="E362" s="81" t="s">
        <v>70</v>
      </c>
      <c r="F362" s="16" t="s">
        <v>1077</v>
      </c>
      <c r="G362" s="76">
        <v>1</v>
      </c>
      <c r="H362" s="79">
        <v>5.99</v>
      </c>
      <c r="I362" s="32"/>
      <c r="J362" s="51">
        <f>G362*H362*43*1.22</f>
        <v>314.23539999999997</v>
      </c>
    </row>
    <row r="363" spans="1:10" ht="15.75">
      <c r="A363" s="169" t="s">
        <v>968</v>
      </c>
      <c r="B363" s="168" t="s">
        <v>1078</v>
      </c>
      <c r="C363" s="169" t="s">
        <v>1079</v>
      </c>
      <c r="D363" s="169" t="s">
        <v>1080</v>
      </c>
      <c r="E363" s="169" t="s">
        <v>70</v>
      </c>
      <c r="F363" s="5" t="s">
        <v>1081</v>
      </c>
      <c r="G363" s="169">
        <v>1</v>
      </c>
      <c r="H363" s="84">
        <v>3.99</v>
      </c>
      <c r="I363" s="32"/>
      <c r="J363" s="51">
        <f>G363*H363*43*1.22</f>
        <v>209.3154</v>
      </c>
    </row>
    <row r="364" spans="1:10" ht="15.75">
      <c r="A364" s="22" t="s">
        <v>721</v>
      </c>
      <c r="B364" s="4" t="s">
        <v>1117</v>
      </c>
      <c r="C364" s="52"/>
      <c r="D364" s="53" t="s">
        <v>1118</v>
      </c>
      <c r="E364" s="22"/>
      <c r="F364" s="73" t="s">
        <v>1119</v>
      </c>
      <c r="G364" s="52">
        <v>1</v>
      </c>
      <c r="H364" s="39">
        <v>10</v>
      </c>
      <c r="I364" s="32"/>
      <c r="J364" s="51">
        <f>G364*H364*43*0.94</f>
        <v>404.2</v>
      </c>
    </row>
    <row r="365" spans="1:10" ht="15.75">
      <c r="A365" s="52" t="s">
        <v>252</v>
      </c>
      <c r="B365" s="4" t="s">
        <v>1069</v>
      </c>
      <c r="C365" s="52" t="s">
        <v>1070</v>
      </c>
      <c r="D365" s="53" t="s">
        <v>1144</v>
      </c>
      <c r="E365" s="52"/>
      <c r="F365" s="22" t="s">
        <v>1145</v>
      </c>
      <c r="G365" s="52">
        <v>1</v>
      </c>
      <c r="H365" s="39">
        <v>6</v>
      </c>
      <c r="I365" s="32"/>
      <c r="J365" s="51">
        <f>G365*H365*43*0.94</f>
        <v>242.51999999999998</v>
      </c>
    </row>
    <row r="366" spans="1:10" ht="15.75">
      <c r="A366" s="22" t="s">
        <v>1125</v>
      </c>
      <c r="B366" s="4" t="s">
        <v>1126</v>
      </c>
      <c r="C366" s="22" t="s">
        <v>1127</v>
      </c>
      <c r="D366" s="5" t="s">
        <v>1128</v>
      </c>
      <c r="E366" s="22" t="s">
        <v>12</v>
      </c>
      <c r="F366" s="167" t="s">
        <v>138</v>
      </c>
      <c r="G366" s="22">
        <v>1</v>
      </c>
      <c r="H366" s="39">
        <v>5.3</v>
      </c>
      <c r="I366" s="31">
        <f aca="true" t="shared" si="16" ref="I366:I373">G366*H366*43*0.9</f>
        <v>205.11</v>
      </c>
      <c r="J366" s="51"/>
    </row>
    <row r="367" spans="1:11" ht="15.75">
      <c r="A367" s="41" t="s">
        <v>1125</v>
      </c>
      <c r="B367" s="34" t="s">
        <v>1129</v>
      </c>
      <c r="C367" s="9" t="s">
        <v>445</v>
      </c>
      <c r="D367" s="16" t="s">
        <v>1130</v>
      </c>
      <c r="E367" s="9" t="s">
        <v>70</v>
      </c>
      <c r="F367" s="171" t="s">
        <v>1131</v>
      </c>
      <c r="G367" s="22">
        <v>1</v>
      </c>
      <c r="H367" s="30">
        <v>5.3</v>
      </c>
      <c r="I367" s="31">
        <f t="shared" si="16"/>
        <v>205.11</v>
      </c>
      <c r="J367" s="51"/>
      <c r="K367" s="33"/>
    </row>
    <row r="368" spans="1:11" ht="15.75">
      <c r="A368" s="41" t="s">
        <v>1125</v>
      </c>
      <c r="B368" s="11" t="s">
        <v>231</v>
      </c>
      <c r="C368" s="41" t="s">
        <v>1132</v>
      </c>
      <c r="D368" s="16" t="s">
        <v>1133</v>
      </c>
      <c r="E368" s="41" t="s">
        <v>12</v>
      </c>
      <c r="F368" s="81" t="s">
        <v>1134</v>
      </c>
      <c r="G368" s="22">
        <v>1</v>
      </c>
      <c r="H368" s="30">
        <v>5.3</v>
      </c>
      <c r="I368" s="31">
        <f t="shared" si="16"/>
        <v>205.11</v>
      </c>
      <c r="J368" s="51"/>
      <c r="K368" s="33"/>
    </row>
    <row r="369" spans="1:10" ht="15.75">
      <c r="A369" s="22" t="s">
        <v>1125</v>
      </c>
      <c r="B369" s="4" t="s">
        <v>231</v>
      </c>
      <c r="C369" s="22" t="s">
        <v>1132</v>
      </c>
      <c r="D369" s="5" t="s">
        <v>1133</v>
      </c>
      <c r="E369" s="22" t="s">
        <v>12</v>
      </c>
      <c r="F369" s="22" t="s">
        <v>138</v>
      </c>
      <c r="G369" s="22">
        <v>1</v>
      </c>
      <c r="H369" s="39">
        <v>5.3</v>
      </c>
      <c r="I369" s="31">
        <f t="shared" si="16"/>
        <v>205.11</v>
      </c>
      <c r="J369" s="51"/>
    </row>
    <row r="370" spans="1:10" ht="15.75">
      <c r="A370" s="22" t="s">
        <v>1125</v>
      </c>
      <c r="B370" s="4" t="s">
        <v>1135</v>
      </c>
      <c r="C370" s="22" t="s">
        <v>1136</v>
      </c>
      <c r="D370" s="5" t="s">
        <v>1137</v>
      </c>
      <c r="E370" s="22" t="s">
        <v>12</v>
      </c>
      <c r="F370" s="22" t="s">
        <v>1120</v>
      </c>
      <c r="G370" s="22">
        <v>1</v>
      </c>
      <c r="H370" s="30">
        <v>5.3</v>
      </c>
      <c r="I370" s="31">
        <f t="shared" si="16"/>
        <v>205.11</v>
      </c>
      <c r="J370" s="51">
        <f>1026-1002</f>
        <v>24</v>
      </c>
    </row>
    <row r="371" spans="1:10" ht="15.75">
      <c r="A371" s="22" t="s">
        <v>191</v>
      </c>
      <c r="B371" s="4" t="s">
        <v>1117</v>
      </c>
      <c r="C371" s="52"/>
      <c r="D371" s="53" t="s">
        <v>1118</v>
      </c>
      <c r="E371" s="22"/>
      <c r="F371" s="73" t="s">
        <v>1119</v>
      </c>
      <c r="G371" s="52">
        <v>1</v>
      </c>
      <c r="H371" s="30">
        <v>10</v>
      </c>
      <c r="I371" s="32"/>
      <c r="J371" s="51">
        <f>G371*H371*43*0.94</f>
        <v>404.2</v>
      </c>
    </row>
    <row r="372" spans="1:10" ht="15.75">
      <c r="A372" s="169" t="s">
        <v>198</v>
      </c>
      <c r="B372" s="168" t="s">
        <v>199</v>
      </c>
      <c r="C372" s="169"/>
      <c r="D372" s="169" t="s">
        <v>200</v>
      </c>
      <c r="E372" s="169" t="s">
        <v>70</v>
      </c>
      <c r="F372" s="5" t="s">
        <v>96</v>
      </c>
      <c r="G372" s="169">
        <v>1</v>
      </c>
      <c r="H372" s="120">
        <v>14.99</v>
      </c>
      <c r="I372" s="32"/>
      <c r="J372" s="51">
        <f>G372*H372*43*1.22</f>
        <v>786.3754</v>
      </c>
    </row>
    <row r="373" spans="1:10" ht="15">
      <c r="A373" s="22" t="s">
        <v>896</v>
      </c>
      <c r="B373" s="4" t="s">
        <v>1071</v>
      </c>
      <c r="C373" s="22" t="s">
        <v>498</v>
      </c>
      <c r="D373" s="22" t="s">
        <v>1072</v>
      </c>
      <c r="E373" s="22" t="s">
        <v>12</v>
      </c>
      <c r="F373" s="22" t="s">
        <v>1073</v>
      </c>
      <c r="G373" s="22">
        <v>1</v>
      </c>
      <c r="H373" s="30">
        <v>5.3</v>
      </c>
      <c r="I373" s="31">
        <f>G373*H373*43*0.9</f>
        <v>205.11</v>
      </c>
      <c r="J373" s="51">
        <f>1002-971+5</f>
        <v>36</v>
      </c>
    </row>
    <row r="374" spans="1:10" ht="15.75">
      <c r="A374" s="22" t="s">
        <v>355</v>
      </c>
      <c r="B374" s="147" t="s">
        <v>1094</v>
      </c>
      <c r="C374" s="22" t="s">
        <v>1095</v>
      </c>
      <c r="D374" s="22" t="s">
        <v>1096</v>
      </c>
      <c r="E374" s="22" t="s">
        <v>70</v>
      </c>
      <c r="F374" s="73" t="s">
        <v>1097</v>
      </c>
      <c r="G374" s="22">
        <v>1</v>
      </c>
      <c r="H374" s="30">
        <v>19.99</v>
      </c>
      <c r="I374" s="32"/>
      <c r="J374" s="51">
        <f>G374*H374*43*1.22</f>
        <v>1048.6753999999999</v>
      </c>
    </row>
    <row r="375" spans="1:11" ht="15">
      <c r="A375" s="22" t="s">
        <v>1056</v>
      </c>
      <c r="B375" s="4" t="s">
        <v>1057</v>
      </c>
      <c r="C375" s="22" t="s">
        <v>1058</v>
      </c>
      <c r="D375" s="22" t="s">
        <v>1059</v>
      </c>
      <c r="E375" s="22" t="s">
        <v>12</v>
      </c>
      <c r="F375" s="22" t="s">
        <v>1120</v>
      </c>
      <c r="G375" s="22">
        <v>1</v>
      </c>
      <c r="H375" s="30">
        <v>5.3</v>
      </c>
      <c r="I375" s="31">
        <f aca="true" t="shared" si="17" ref="I375:I382">G375*H375*43*0.9</f>
        <v>205.11</v>
      </c>
      <c r="J375" s="51"/>
      <c r="K375" s="33"/>
    </row>
    <row r="376" spans="1:10" ht="15">
      <c r="A376" s="55" t="s">
        <v>1056</v>
      </c>
      <c r="B376" s="11" t="s">
        <v>1057</v>
      </c>
      <c r="C376" s="9" t="s">
        <v>1058</v>
      </c>
      <c r="D376" s="9" t="s">
        <v>1059</v>
      </c>
      <c r="E376" s="9" t="s">
        <v>12</v>
      </c>
      <c r="F376" s="9" t="s">
        <v>1121</v>
      </c>
      <c r="G376" s="41">
        <v>1</v>
      </c>
      <c r="H376" s="30">
        <v>5.3</v>
      </c>
      <c r="I376" s="31">
        <f t="shared" si="17"/>
        <v>205.11</v>
      </c>
      <c r="J376" s="51"/>
    </row>
    <row r="377" spans="1:10" ht="15">
      <c r="A377" s="41" t="s">
        <v>1056</v>
      </c>
      <c r="B377" s="11" t="s">
        <v>1057</v>
      </c>
      <c r="C377" s="9" t="s">
        <v>1058</v>
      </c>
      <c r="D377" s="9" t="s">
        <v>1059</v>
      </c>
      <c r="E377" s="41" t="s">
        <v>12</v>
      </c>
      <c r="F377" s="9" t="s">
        <v>857</v>
      </c>
      <c r="G377" s="41">
        <v>1</v>
      </c>
      <c r="H377" s="30">
        <v>5.3</v>
      </c>
      <c r="I377" s="31">
        <f t="shared" si="17"/>
        <v>205.11</v>
      </c>
      <c r="J377" s="51"/>
    </row>
    <row r="378" spans="1:10" ht="15">
      <c r="A378" s="55" t="s">
        <v>1056</v>
      </c>
      <c r="B378" s="11" t="s">
        <v>1057</v>
      </c>
      <c r="C378" s="9" t="s">
        <v>1058</v>
      </c>
      <c r="D378" s="9" t="s">
        <v>1059</v>
      </c>
      <c r="E378" s="41" t="s">
        <v>12</v>
      </c>
      <c r="F378" s="9" t="s">
        <v>1122</v>
      </c>
      <c r="G378" s="41">
        <v>1</v>
      </c>
      <c r="H378" s="30">
        <v>5.3</v>
      </c>
      <c r="I378" s="31">
        <f t="shared" si="17"/>
        <v>205.11</v>
      </c>
      <c r="J378" s="51"/>
    </row>
    <row r="379" spans="1:10" ht="15">
      <c r="A379" s="55" t="s">
        <v>1056</v>
      </c>
      <c r="B379" s="11" t="s">
        <v>1057</v>
      </c>
      <c r="C379" s="9" t="s">
        <v>1058</v>
      </c>
      <c r="D379" s="9" t="s">
        <v>1059</v>
      </c>
      <c r="E379" s="9" t="s">
        <v>12</v>
      </c>
      <c r="F379" s="9" t="s">
        <v>1124</v>
      </c>
      <c r="G379" s="41">
        <v>1</v>
      </c>
      <c r="H379" s="30">
        <v>5.3</v>
      </c>
      <c r="I379" s="31">
        <f t="shared" si="17"/>
        <v>205.11</v>
      </c>
      <c r="J379" s="51">
        <v>6</v>
      </c>
    </row>
    <row r="380" spans="1:10" ht="15.75">
      <c r="A380" s="55" t="s">
        <v>358</v>
      </c>
      <c r="B380" s="11" t="s">
        <v>1063</v>
      </c>
      <c r="C380" s="144"/>
      <c r="D380" s="36" t="s">
        <v>1115</v>
      </c>
      <c r="E380" s="142"/>
      <c r="F380" s="42" t="s">
        <v>1116</v>
      </c>
      <c r="G380" s="41">
        <v>1</v>
      </c>
      <c r="H380" s="30">
        <v>15</v>
      </c>
      <c r="I380" s="31">
        <f t="shared" si="17"/>
        <v>580.5</v>
      </c>
      <c r="J380" s="51">
        <f>I380-954-40+581-567</f>
        <v>-399.5</v>
      </c>
    </row>
    <row r="381" spans="1:10" ht="15.75">
      <c r="A381" s="152" t="s">
        <v>358</v>
      </c>
      <c r="B381" s="82" t="s">
        <v>501</v>
      </c>
      <c r="C381" s="123"/>
      <c r="D381" s="160" t="s">
        <v>1123</v>
      </c>
      <c r="E381" s="123" t="s">
        <v>70</v>
      </c>
      <c r="F381" s="166" t="s">
        <v>545</v>
      </c>
      <c r="G381" s="123">
        <v>1</v>
      </c>
      <c r="H381" s="120">
        <f>26.5/5</f>
        <v>5.3</v>
      </c>
      <c r="I381" s="32"/>
      <c r="J381" s="51">
        <f>G381*H381*43*0.94</f>
        <v>214.226</v>
      </c>
    </row>
    <row r="382" spans="1:10" ht="15.75">
      <c r="A382" s="152" t="s">
        <v>358</v>
      </c>
      <c r="B382" s="82" t="s">
        <v>501</v>
      </c>
      <c r="C382" s="81"/>
      <c r="D382" s="160" t="s">
        <v>1123</v>
      </c>
      <c r="E382" s="123" t="s">
        <v>70</v>
      </c>
      <c r="F382" s="166" t="s">
        <v>546</v>
      </c>
      <c r="G382" s="123">
        <v>1</v>
      </c>
      <c r="H382" s="120">
        <f>26.5/5</f>
        <v>5.3</v>
      </c>
      <c r="I382" s="32"/>
      <c r="J382" s="51">
        <f>G382*H382*43*0.94</f>
        <v>214.226</v>
      </c>
    </row>
    <row r="383" spans="1:10" ht="15">
      <c r="A383" s="76" t="s">
        <v>488</v>
      </c>
      <c r="B383" s="77" t="s">
        <v>28</v>
      </c>
      <c r="C383" s="76" t="s">
        <v>548</v>
      </c>
      <c r="D383" s="81" t="s">
        <v>549</v>
      </c>
      <c r="E383" s="76" t="s">
        <v>12</v>
      </c>
      <c r="F383" s="76" t="s">
        <v>550</v>
      </c>
      <c r="G383" s="76">
        <v>1</v>
      </c>
      <c r="H383" s="79">
        <v>19.99</v>
      </c>
      <c r="I383" s="32"/>
      <c r="J383" s="51">
        <f>G383*H383*43*1.22</f>
        <v>1048.6753999999999</v>
      </c>
    </row>
    <row r="384" spans="1:10" ht="15.75">
      <c r="A384" s="58" t="s">
        <v>950</v>
      </c>
      <c r="B384" s="75" t="s">
        <v>1065</v>
      </c>
      <c r="C384" s="149"/>
      <c r="D384" s="36" t="s">
        <v>1141</v>
      </c>
      <c r="E384" s="142"/>
      <c r="F384" s="133" t="s">
        <v>870</v>
      </c>
      <c r="G384" s="58">
        <v>2</v>
      </c>
      <c r="H384" s="59">
        <v>6</v>
      </c>
      <c r="I384" s="32"/>
      <c r="J384" s="51">
        <f>G384*H384*43*0.94</f>
        <v>485.03999999999996</v>
      </c>
    </row>
    <row r="385" spans="1:10" ht="15.75">
      <c r="A385" s="58" t="s">
        <v>950</v>
      </c>
      <c r="B385" s="75" t="s">
        <v>1066</v>
      </c>
      <c r="C385" s="149"/>
      <c r="D385" s="36" t="s">
        <v>1139</v>
      </c>
      <c r="E385" s="142"/>
      <c r="F385" s="133" t="s">
        <v>64</v>
      </c>
      <c r="G385" s="58">
        <v>1</v>
      </c>
      <c r="H385" s="59">
        <v>6</v>
      </c>
      <c r="I385" s="32"/>
      <c r="J385" s="51">
        <f>G385*H385*43*0.94</f>
        <v>242.51999999999998</v>
      </c>
    </row>
    <row r="386" spans="1:10" s="81" customFormat="1" ht="15.75">
      <c r="A386" s="58" t="s">
        <v>950</v>
      </c>
      <c r="B386" s="11" t="s">
        <v>1067</v>
      </c>
      <c r="C386" s="144"/>
      <c r="D386" s="36" t="s">
        <v>1138</v>
      </c>
      <c r="E386" s="142"/>
      <c r="F386" s="133" t="s">
        <v>867</v>
      </c>
      <c r="G386" s="41">
        <v>1</v>
      </c>
      <c r="H386" s="39">
        <v>6</v>
      </c>
      <c r="I386" s="32"/>
      <c r="J386" s="51">
        <f>G386*H386*43*0.94</f>
        <v>242.51999999999998</v>
      </c>
    </row>
    <row r="387" spans="1:10" s="81" customFormat="1" ht="15.75">
      <c r="A387" s="58" t="s">
        <v>950</v>
      </c>
      <c r="B387" s="75" t="s">
        <v>1068</v>
      </c>
      <c r="C387" s="149"/>
      <c r="D387" s="36" t="s">
        <v>1142</v>
      </c>
      <c r="E387" s="135"/>
      <c r="F387" s="133" t="s">
        <v>1143</v>
      </c>
      <c r="G387" s="58">
        <v>1</v>
      </c>
      <c r="H387" s="59">
        <v>6</v>
      </c>
      <c r="I387" s="32"/>
      <c r="J387" s="51">
        <f>G387*H387*43*0.94</f>
        <v>242.51999999999998</v>
      </c>
    </row>
    <row r="388" spans="1:10" s="81" customFormat="1" ht="15.75">
      <c r="A388" s="58" t="s">
        <v>388</v>
      </c>
      <c r="B388" s="11" t="s">
        <v>1112</v>
      </c>
      <c r="C388" s="92"/>
      <c r="D388" s="36" t="s">
        <v>1113</v>
      </c>
      <c r="E388" s="58" t="s">
        <v>70</v>
      </c>
      <c r="F388" s="42" t="s">
        <v>1114</v>
      </c>
      <c r="G388" s="92">
        <v>1</v>
      </c>
      <c r="H388" s="43">
        <v>39.5</v>
      </c>
      <c r="I388" s="32"/>
      <c r="J388" s="51">
        <f>G388*H388*43*0.94</f>
        <v>1596.59</v>
      </c>
    </row>
    <row r="389" spans="1:10" s="81" customFormat="1" ht="15">
      <c r="A389" s="123" t="s">
        <v>141</v>
      </c>
      <c r="B389" s="82" t="s">
        <v>117</v>
      </c>
      <c r="C389" s="81" t="s">
        <v>142</v>
      </c>
      <c r="D389" s="81" t="s">
        <v>1084</v>
      </c>
      <c r="E389" s="123" t="s">
        <v>38</v>
      </c>
      <c r="F389" s="81" t="s">
        <v>1085</v>
      </c>
      <c r="G389" s="123">
        <v>1</v>
      </c>
      <c r="H389" s="128">
        <v>39.99</v>
      </c>
      <c r="I389" s="31">
        <f>G389*H389*43*1.17</f>
        <v>2011.8969</v>
      </c>
      <c r="J389" s="51">
        <f>-20-1965+2012</f>
        <v>27</v>
      </c>
    </row>
    <row r="390" spans="1:10" s="81" customFormat="1" ht="15.75">
      <c r="A390" s="22" t="s">
        <v>567</v>
      </c>
      <c r="B390" s="4" t="s">
        <v>1146</v>
      </c>
      <c r="C390" s="52"/>
      <c r="D390" s="53" t="s">
        <v>1147</v>
      </c>
      <c r="E390" s="52"/>
      <c r="F390" s="73" t="s">
        <v>877</v>
      </c>
      <c r="G390" s="52">
        <v>1</v>
      </c>
      <c r="H390" s="30">
        <v>6</v>
      </c>
      <c r="I390" s="32"/>
      <c r="J390" s="51">
        <f>G390*H390*43*0.94</f>
        <v>242.51999999999998</v>
      </c>
    </row>
    <row r="391" spans="1:10" s="81" customFormat="1" ht="15.75">
      <c r="A391" s="41" t="s">
        <v>567</v>
      </c>
      <c r="B391" s="11" t="s">
        <v>1148</v>
      </c>
      <c r="C391" s="61"/>
      <c r="D391" s="53" t="s">
        <v>1149</v>
      </c>
      <c r="E391" s="52"/>
      <c r="F391" s="42" t="s">
        <v>1150</v>
      </c>
      <c r="G391" s="52">
        <v>1</v>
      </c>
      <c r="H391" s="30">
        <v>6</v>
      </c>
      <c r="I391" s="32"/>
      <c r="J391" s="51">
        <f>G391*H391*43*0.94</f>
        <v>242.51999999999998</v>
      </c>
    </row>
    <row r="392" spans="1:10" s="81" customFormat="1" ht="15">
      <c r="A392" s="169" t="s">
        <v>1151</v>
      </c>
      <c r="B392" s="168" t="s">
        <v>1152</v>
      </c>
      <c r="C392" s="169"/>
      <c r="D392" s="169" t="s">
        <v>1153</v>
      </c>
      <c r="E392" s="169" t="s">
        <v>617</v>
      </c>
      <c r="F392" s="172" t="s">
        <v>1024</v>
      </c>
      <c r="G392" s="169">
        <v>1</v>
      </c>
      <c r="H392" s="120">
        <v>8.99</v>
      </c>
      <c r="I392" s="32"/>
      <c r="J392" s="51">
        <f>G392*H392*43*1.22</f>
        <v>471.61539999999997</v>
      </c>
    </row>
    <row r="393" spans="1:10" s="81" customFormat="1" ht="15.75">
      <c r="A393" s="169" t="s">
        <v>1151</v>
      </c>
      <c r="B393" s="168" t="s">
        <v>1154</v>
      </c>
      <c r="C393" s="169"/>
      <c r="D393" s="169" t="s">
        <v>1155</v>
      </c>
      <c r="E393" s="169" t="s">
        <v>617</v>
      </c>
      <c r="F393" s="5" t="s">
        <v>1156</v>
      </c>
      <c r="G393" s="169">
        <v>1</v>
      </c>
      <c r="H393" s="120">
        <v>9.99</v>
      </c>
      <c r="I393" s="32"/>
      <c r="J393" s="51">
        <f>G393*H393*43*1.22</f>
        <v>524.0754</v>
      </c>
    </row>
    <row r="394" spans="1:10" s="81" customFormat="1" ht="15.75">
      <c r="A394" s="22" t="s">
        <v>121</v>
      </c>
      <c r="B394" s="4" t="s">
        <v>1117</v>
      </c>
      <c r="C394" s="52"/>
      <c r="D394" s="53" t="s">
        <v>1118</v>
      </c>
      <c r="E394" s="22"/>
      <c r="F394" s="42" t="s">
        <v>1119</v>
      </c>
      <c r="G394" s="52">
        <v>1</v>
      </c>
      <c r="H394" s="30">
        <v>10</v>
      </c>
      <c r="I394" s="31">
        <f>G394*H394*43*0.9</f>
        <v>387</v>
      </c>
      <c r="J394" s="51"/>
    </row>
    <row r="395" spans="1:11" s="81" customFormat="1" ht="15.75">
      <c r="A395" s="76" t="s">
        <v>121</v>
      </c>
      <c r="B395" s="75" t="s">
        <v>1061</v>
      </c>
      <c r="C395" s="149"/>
      <c r="D395" s="86" t="s">
        <v>1139</v>
      </c>
      <c r="E395" s="135"/>
      <c r="F395" s="133" t="s">
        <v>64</v>
      </c>
      <c r="G395" s="92">
        <v>1</v>
      </c>
      <c r="H395" s="59">
        <v>6</v>
      </c>
      <c r="I395" s="31">
        <f>G395*H395*43*0.9</f>
        <v>232.20000000000002</v>
      </c>
      <c r="J395" s="51"/>
      <c r="K395" s="76"/>
    </row>
    <row r="396" spans="1:10" ht="15.75">
      <c r="A396" s="169" t="s">
        <v>121</v>
      </c>
      <c r="B396" s="168" t="s">
        <v>1086</v>
      </c>
      <c r="C396" s="157"/>
      <c r="D396" s="130" t="s">
        <v>1087</v>
      </c>
      <c r="E396" s="154">
        <v>2</v>
      </c>
      <c r="F396" s="16" t="s">
        <v>96</v>
      </c>
      <c r="G396" s="169">
        <v>1</v>
      </c>
      <c r="H396" s="120">
        <v>29.99</v>
      </c>
      <c r="I396" s="31">
        <f>G396*H396*43*1.17</f>
        <v>1508.7968999999998</v>
      </c>
      <c r="J396" s="51"/>
    </row>
    <row r="397" spans="1:10" ht="15.75">
      <c r="A397" s="169" t="s">
        <v>121</v>
      </c>
      <c r="B397" s="168" t="s">
        <v>28</v>
      </c>
      <c r="C397" s="169"/>
      <c r="D397" s="169" t="s">
        <v>549</v>
      </c>
      <c r="E397" s="169" t="s">
        <v>12</v>
      </c>
      <c r="F397" s="16" t="s">
        <v>96</v>
      </c>
      <c r="G397" s="169">
        <v>1</v>
      </c>
      <c r="H397" s="120">
        <v>19.99</v>
      </c>
      <c r="I397" s="31">
        <f>G397*H397*43*1.17</f>
        <v>1005.6968999999999</v>
      </c>
      <c r="J397" s="51">
        <f>2912-2834</f>
        <v>78</v>
      </c>
    </row>
    <row r="398" spans="1:11" s="33" customFormat="1" ht="15.75">
      <c r="A398" s="63" t="s">
        <v>885</v>
      </c>
      <c r="B398" s="90" t="s">
        <v>1101</v>
      </c>
      <c r="D398" s="106" t="s">
        <v>1102</v>
      </c>
      <c r="E398" s="68" t="s">
        <v>38</v>
      </c>
      <c r="F398" s="106" t="s">
        <v>1103</v>
      </c>
      <c r="G398" s="68">
        <v>1</v>
      </c>
      <c r="H398" s="116">
        <v>5.3</v>
      </c>
      <c r="I398" s="51"/>
      <c r="J398" s="66"/>
      <c r="K398" s="33" t="s">
        <v>168</v>
      </c>
    </row>
    <row r="399" spans="1:13" s="33" customFormat="1" ht="18.75">
      <c r="A399" s="63" t="s">
        <v>217</v>
      </c>
      <c r="B399" s="64" t="s">
        <v>1088</v>
      </c>
      <c r="C399" s="63" t="s">
        <v>1089</v>
      </c>
      <c r="D399" s="63" t="s">
        <v>1090</v>
      </c>
      <c r="E399" s="63" t="s">
        <v>70</v>
      </c>
      <c r="F399" s="63" t="s">
        <v>1091</v>
      </c>
      <c r="G399" s="63">
        <v>1</v>
      </c>
      <c r="H399" s="65">
        <v>9.99</v>
      </c>
      <c r="I399" s="66"/>
      <c r="J399" s="66"/>
      <c r="K399" s="33" t="s">
        <v>168</v>
      </c>
      <c r="L399" s="182"/>
      <c r="M399" s="182"/>
    </row>
    <row r="400" spans="1:11" s="33" customFormat="1" ht="15.75">
      <c r="A400" s="165" t="s">
        <v>1092</v>
      </c>
      <c r="B400" s="111" t="s">
        <v>1093</v>
      </c>
      <c r="C400" s="183"/>
      <c r="D400" s="67"/>
      <c r="E400" s="184"/>
      <c r="F400" s="185"/>
      <c r="G400" s="68">
        <v>1</v>
      </c>
      <c r="H400" s="116">
        <v>19.99</v>
      </c>
      <c r="I400" s="66"/>
      <c r="J400" s="66"/>
      <c r="K400" s="33" t="s">
        <v>168</v>
      </c>
    </row>
    <row r="401" spans="1:10" ht="15">
      <c r="A401" s="23" t="s">
        <v>1163</v>
      </c>
      <c r="E401" s="41"/>
      <c r="F401" s="93" t="s">
        <v>1162</v>
      </c>
      <c r="G401" s="68"/>
      <c r="H401" s="43"/>
      <c r="I401" s="44"/>
      <c r="J401" s="44"/>
    </row>
    <row r="402" spans="1:10" ht="15.75">
      <c r="A402" s="22" t="s">
        <v>1179</v>
      </c>
      <c r="B402" s="4" t="s">
        <v>1180</v>
      </c>
      <c r="C402" s="22" t="s">
        <v>1181</v>
      </c>
      <c r="D402" s="60" t="s">
        <v>1182</v>
      </c>
      <c r="E402" s="22" t="s">
        <v>77</v>
      </c>
      <c r="F402" s="42" t="s">
        <v>1183</v>
      </c>
      <c r="G402" s="22">
        <v>1</v>
      </c>
      <c r="H402" s="30">
        <v>65</v>
      </c>
      <c r="I402" s="31">
        <f>G402*H402*43*0.9</f>
        <v>2515.5</v>
      </c>
      <c r="J402" s="32"/>
    </row>
    <row r="403" spans="1:10" ht="15.75">
      <c r="A403" s="22" t="s">
        <v>1179</v>
      </c>
      <c r="B403" s="4" t="s">
        <v>1184</v>
      </c>
      <c r="C403" s="22" t="s">
        <v>1185</v>
      </c>
      <c r="D403" s="60" t="s">
        <v>1186</v>
      </c>
      <c r="E403" s="22" t="s">
        <v>12</v>
      </c>
      <c r="F403" s="42" t="s">
        <v>1183</v>
      </c>
      <c r="G403" s="22">
        <v>1</v>
      </c>
      <c r="H403" s="30">
        <v>22</v>
      </c>
      <c r="I403" s="31">
        <f>G403*H403*43*0.9</f>
        <v>851.4</v>
      </c>
      <c r="J403" s="32">
        <f>3367-3289</f>
        <v>78</v>
      </c>
    </row>
    <row r="404" spans="1:10" ht="15.75">
      <c r="A404" s="22" t="s">
        <v>1200</v>
      </c>
      <c r="B404" s="4" t="s">
        <v>1201</v>
      </c>
      <c r="C404" s="22"/>
      <c r="D404" s="60" t="s">
        <v>1202</v>
      </c>
      <c r="E404" s="22" t="s">
        <v>70</v>
      </c>
      <c r="F404" s="42" t="s">
        <v>96</v>
      </c>
      <c r="G404" s="22">
        <v>1</v>
      </c>
      <c r="H404" s="30">
        <v>34.5</v>
      </c>
      <c r="I404" s="32">
        <f>G404*H404*43*0.9</f>
        <v>1335.15</v>
      </c>
      <c r="J404" s="32">
        <f>G404*H404*43*0.94</f>
        <v>1394.49</v>
      </c>
    </row>
    <row r="405" spans="1:10" ht="15.75">
      <c r="A405" s="22" t="s">
        <v>29</v>
      </c>
      <c r="B405" s="4" t="s">
        <v>1164</v>
      </c>
      <c r="C405" s="22" t="s">
        <v>1165</v>
      </c>
      <c r="D405" s="181" t="s">
        <v>1166</v>
      </c>
      <c r="E405" s="22" t="s">
        <v>1167</v>
      </c>
      <c r="F405" s="42" t="s">
        <v>184</v>
      </c>
      <c r="G405" s="22">
        <v>1</v>
      </c>
      <c r="H405" s="30">
        <v>39.5</v>
      </c>
      <c r="I405" s="32">
        <f>G405*H405*43*0.9</f>
        <v>1528.65</v>
      </c>
      <c r="J405" s="32">
        <f>G405*H405*43*0.94</f>
        <v>1596.59</v>
      </c>
    </row>
    <row r="406" spans="1:20" ht="15.75">
      <c r="A406" s="22" t="s">
        <v>1212</v>
      </c>
      <c r="B406" s="4" t="s">
        <v>1171</v>
      </c>
      <c r="C406" s="22" t="s">
        <v>1213</v>
      </c>
      <c r="D406" s="22" t="s">
        <v>1214</v>
      </c>
      <c r="E406" s="132" t="s">
        <v>63</v>
      </c>
      <c r="F406" s="42" t="s">
        <v>1215</v>
      </c>
      <c r="G406" s="22">
        <v>1</v>
      </c>
      <c r="H406" s="30">
        <v>5</v>
      </c>
      <c r="I406" s="32">
        <f>G406*H406*43*0.9</f>
        <v>193.5</v>
      </c>
      <c r="J406" s="32">
        <f>G406*H406*43*0.94</f>
        <v>202.1</v>
      </c>
      <c r="K406" s="186"/>
      <c r="L406" s="41"/>
      <c r="M406" s="41"/>
      <c r="N406" s="41"/>
      <c r="O406" s="41"/>
      <c r="P406" s="41"/>
      <c r="Q406" s="41"/>
      <c r="R406" s="41"/>
      <c r="S406" s="44"/>
      <c r="T406" s="44"/>
    </row>
    <row r="407" spans="1:20" ht="15.75">
      <c r="A407" s="22" t="s">
        <v>1212</v>
      </c>
      <c r="B407" s="4" t="s">
        <v>1174</v>
      </c>
      <c r="C407" s="22" t="s">
        <v>1213</v>
      </c>
      <c r="D407" s="9" t="s">
        <v>1216</v>
      </c>
      <c r="E407" s="132" t="s">
        <v>63</v>
      </c>
      <c r="F407" s="42" t="s">
        <v>1217</v>
      </c>
      <c r="G407" s="22">
        <v>1</v>
      </c>
      <c r="H407" s="30">
        <v>5</v>
      </c>
      <c r="I407" s="32">
        <f>G407*H407*43*0.9</f>
        <v>193.5</v>
      </c>
      <c r="J407" s="32">
        <f>G407*H407*43*0.94</f>
        <v>202.1</v>
      </c>
      <c r="K407" s="186"/>
      <c r="L407" s="41"/>
      <c r="M407" s="41"/>
      <c r="N407" s="41"/>
      <c r="O407" s="41"/>
      <c r="P407" s="41"/>
      <c r="Q407" s="41"/>
      <c r="R407" s="41"/>
      <c r="S407" s="44"/>
      <c r="T407" s="44"/>
    </row>
    <row r="408" spans="1:20" ht="15.75">
      <c r="A408" s="22" t="s">
        <v>1056</v>
      </c>
      <c r="B408" s="4" t="s">
        <v>1193</v>
      </c>
      <c r="C408" s="22" t="s">
        <v>1194</v>
      </c>
      <c r="D408" s="153" t="s">
        <v>1195</v>
      </c>
      <c r="E408" s="22" t="s">
        <v>12</v>
      </c>
      <c r="F408" s="42" t="s">
        <v>975</v>
      </c>
      <c r="G408" s="22">
        <v>1</v>
      </c>
      <c r="H408" s="30">
        <v>19.5</v>
      </c>
      <c r="I408" s="32">
        <f>G408*H408*43*0.9</f>
        <v>754.65</v>
      </c>
      <c r="J408" s="32">
        <f>G408*H408*43*0.94</f>
        <v>788.1899999999999</v>
      </c>
      <c r="L408" s="11" t="s">
        <v>1193</v>
      </c>
      <c r="M408" s="41" t="s">
        <v>1194</v>
      </c>
      <c r="N408" s="41" t="s">
        <v>1196</v>
      </c>
      <c r="O408" s="41" t="s">
        <v>12</v>
      </c>
      <c r="P408" s="41" t="s">
        <v>1197</v>
      </c>
      <c r="Q408" s="41">
        <v>1</v>
      </c>
      <c r="R408" s="43">
        <v>19.5</v>
      </c>
      <c r="S408" s="44">
        <f>Q408*R408*42*0.9</f>
        <v>737.1</v>
      </c>
      <c r="T408" s="44">
        <f>Q408*R408*42*0.94</f>
        <v>769.8599999999999</v>
      </c>
    </row>
    <row r="409" spans="1:10" ht="15.75">
      <c r="A409" s="22" t="s">
        <v>358</v>
      </c>
      <c r="B409" s="4" t="s">
        <v>1187</v>
      </c>
      <c r="C409" s="41"/>
      <c r="D409" s="60" t="s">
        <v>1188</v>
      </c>
      <c r="E409" s="22" t="s">
        <v>77</v>
      </c>
      <c r="F409" s="42" t="s">
        <v>1189</v>
      </c>
      <c r="G409" s="22">
        <v>1</v>
      </c>
      <c r="H409" s="30">
        <v>29.5</v>
      </c>
      <c r="I409" s="32">
        <f>G409*H409*43*0.9</f>
        <v>1141.65</v>
      </c>
      <c r="J409" s="32">
        <f>G409*H409*43*0.94</f>
        <v>1192.3899999999999</v>
      </c>
    </row>
    <row r="410" spans="1:16" ht="15.75">
      <c r="A410" s="173" t="s">
        <v>785</v>
      </c>
      <c r="B410" s="4" t="s">
        <v>1190</v>
      </c>
      <c r="C410" s="174" t="s">
        <v>356</v>
      </c>
      <c r="D410" s="16" t="s">
        <v>1191</v>
      </c>
      <c r="E410" s="175" t="s">
        <v>705</v>
      </c>
      <c r="F410" s="42" t="s">
        <v>188</v>
      </c>
      <c r="G410" s="173">
        <v>1</v>
      </c>
      <c r="H410" s="176">
        <v>34.5</v>
      </c>
      <c r="I410" s="32">
        <f>G410*H410*43*0.9</f>
        <v>1335.15</v>
      </c>
      <c r="J410" s="32">
        <f>G410*H410*43*0.94</f>
        <v>1394.49</v>
      </c>
      <c r="K410" s="187"/>
      <c r="L410" s="173"/>
      <c r="M410" s="173"/>
      <c r="N410" s="173"/>
      <c r="O410" s="173"/>
      <c r="P410" s="13" t="s">
        <v>1192</v>
      </c>
    </row>
    <row r="411" spans="1:20" ht="15.75">
      <c r="A411" s="22" t="s">
        <v>1206</v>
      </c>
      <c r="B411" s="22" t="s">
        <v>706</v>
      </c>
      <c r="C411" s="22"/>
      <c r="D411" s="60" t="s">
        <v>1207</v>
      </c>
      <c r="E411" s="132" t="s">
        <v>63</v>
      </c>
      <c r="F411" s="42" t="s">
        <v>264</v>
      </c>
      <c r="G411" s="22">
        <v>1</v>
      </c>
      <c r="H411" s="30">
        <v>6</v>
      </c>
      <c r="I411" s="32">
        <f>G411*H411*43*0.9</f>
        <v>232.20000000000002</v>
      </c>
      <c r="J411" s="32">
        <f>G411*H411*43*0.94</f>
        <v>242.51999999999998</v>
      </c>
      <c r="L411" s="22"/>
      <c r="M411" s="22"/>
      <c r="N411" s="22"/>
      <c r="O411" s="22"/>
      <c r="P411" s="22"/>
      <c r="Q411" s="22"/>
      <c r="R411" s="22"/>
      <c r="S411" s="32"/>
      <c r="T411" s="32"/>
    </row>
    <row r="412" spans="1:20" ht="15.75">
      <c r="A412" s="22" t="s">
        <v>1206</v>
      </c>
      <c r="B412" s="4" t="s">
        <v>999</v>
      </c>
      <c r="C412" s="41"/>
      <c r="D412" s="60" t="s">
        <v>1208</v>
      </c>
      <c r="E412" s="142" t="s">
        <v>63</v>
      </c>
      <c r="F412" s="42" t="s">
        <v>64</v>
      </c>
      <c r="G412" s="22">
        <v>1</v>
      </c>
      <c r="H412" s="30">
        <v>6</v>
      </c>
      <c r="I412" s="32">
        <f>G412*H412*43*0.9</f>
        <v>232.20000000000002</v>
      </c>
      <c r="J412" s="32">
        <f>G412*H412*43*0.94</f>
        <v>242.51999999999998</v>
      </c>
      <c r="K412" s="188" t="s">
        <v>1209</v>
      </c>
      <c r="M412" s="41"/>
      <c r="N412" s="41"/>
      <c r="O412" s="41"/>
      <c r="P412" s="41"/>
      <c r="Q412" s="41"/>
      <c r="R412" s="41"/>
      <c r="S412" s="44"/>
      <c r="T412" s="44"/>
    </row>
    <row r="413" spans="1:20" ht="15.75">
      <c r="A413" s="22" t="s">
        <v>1206</v>
      </c>
      <c r="B413" s="22" t="s">
        <v>1210</v>
      </c>
      <c r="C413" s="41"/>
      <c r="D413" s="60" t="s">
        <v>1211</v>
      </c>
      <c r="E413" s="142" t="s">
        <v>63</v>
      </c>
      <c r="F413" s="42" t="s">
        <v>1145</v>
      </c>
      <c r="G413" s="22">
        <v>1</v>
      </c>
      <c r="H413" s="30">
        <v>6</v>
      </c>
      <c r="I413" s="32">
        <f>G413*H413*43*0.9</f>
        <v>232.20000000000002</v>
      </c>
      <c r="J413" s="32">
        <f>G413*H413*43*0.94</f>
        <v>242.51999999999998</v>
      </c>
      <c r="L413" s="41"/>
      <c r="M413" s="41"/>
      <c r="N413" s="41"/>
      <c r="O413" s="41"/>
      <c r="P413" s="41"/>
      <c r="Q413" s="41"/>
      <c r="R413" s="41"/>
      <c r="S413" s="44"/>
      <c r="T413" s="44"/>
    </row>
    <row r="414" spans="1:20" ht="15.75">
      <c r="A414" s="169" t="s">
        <v>248</v>
      </c>
      <c r="B414" s="168" t="s">
        <v>366</v>
      </c>
      <c r="C414" s="81" t="s">
        <v>367</v>
      </c>
      <c r="D414" s="81" t="s">
        <v>187</v>
      </c>
      <c r="E414" s="169" t="s">
        <v>70</v>
      </c>
      <c r="F414" s="81" t="s">
        <v>254</v>
      </c>
      <c r="G414" s="169">
        <v>1</v>
      </c>
      <c r="H414" s="120">
        <v>19.99</v>
      </c>
      <c r="I414" s="177">
        <f>G414*H414*43*1.17</f>
        <v>1005.6968999999999</v>
      </c>
      <c r="J414" s="177">
        <f>G414*H414*43*1.22</f>
        <v>1048.6753999999999</v>
      </c>
      <c r="K414" s="106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10" ht="15.75">
      <c r="A415" s="22" t="s">
        <v>1037</v>
      </c>
      <c r="B415" s="4" t="s">
        <v>846</v>
      </c>
      <c r="C415" s="9" t="s">
        <v>1168</v>
      </c>
      <c r="D415" s="60" t="s">
        <v>1169</v>
      </c>
      <c r="E415" s="22"/>
      <c r="F415" s="42" t="s">
        <v>1170</v>
      </c>
      <c r="G415" s="22">
        <v>1</v>
      </c>
      <c r="H415" s="30">
        <v>5</v>
      </c>
      <c r="I415" s="32"/>
      <c r="J415" s="51">
        <f>G415*H415*43*0.94</f>
        <v>202.1</v>
      </c>
    </row>
    <row r="416" spans="1:10" ht="15.75">
      <c r="A416" s="22" t="s">
        <v>1037</v>
      </c>
      <c r="B416" s="11" t="s">
        <v>1171</v>
      </c>
      <c r="C416" s="22" t="s">
        <v>1168</v>
      </c>
      <c r="D416" s="60" t="s">
        <v>1172</v>
      </c>
      <c r="E416" s="22"/>
      <c r="F416" s="42" t="s">
        <v>1173</v>
      </c>
      <c r="G416" s="22">
        <v>1</v>
      </c>
      <c r="H416" s="30">
        <v>5</v>
      </c>
      <c r="I416" s="32"/>
      <c r="J416" s="51">
        <f>G416*H416*43*0.94</f>
        <v>202.1</v>
      </c>
    </row>
    <row r="417" spans="1:10" ht="15.75">
      <c r="A417" s="22" t="s">
        <v>1037</v>
      </c>
      <c r="B417" s="34" t="s">
        <v>1174</v>
      </c>
      <c r="C417" s="22" t="s">
        <v>1168</v>
      </c>
      <c r="D417" s="9" t="s">
        <v>1175</v>
      </c>
      <c r="E417" s="22"/>
      <c r="F417" s="42" t="s">
        <v>491</v>
      </c>
      <c r="G417" s="22">
        <v>1</v>
      </c>
      <c r="H417" s="30">
        <v>5</v>
      </c>
      <c r="I417" s="32"/>
      <c r="J417" s="51">
        <f>G417*H417*43*0.94</f>
        <v>202.1</v>
      </c>
    </row>
    <row r="418" spans="1:10" ht="15.75">
      <c r="A418" s="22" t="s">
        <v>1037</v>
      </c>
      <c r="B418" s="4" t="s">
        <v>1176</v>
      </c>
      <c r="C418" s="22" t="s">
        <v>1168</v>
      </c>
      <c r="D418" s="9" t="s">
        <v>1177</v>
      </c>
      <c r="E418" s="22"/>
      <c r="F418" s="42" t="s">
        <v>1178</v>
      </c>
      <c r="G418" s="22">
        <v>1</v>
      </c>
      <c r="H418" s="30">
        <v>5</v>
      </c>
      <c r="I418" s="32"/>
      <c r="J418" s="51">
        <f>G418*H418*43*0.94</f>
        <v>202.1</v>
      </c>
    </row>
    <row r="419" spans="1:10" ht="15.75">
      <c r="A419" s="22" t="s">
        <v>388</v>
      </c>
      <c r="B419" s="4" t="s">
        <v>1198</v>
      </c>
      <c r="C419" s="22"/>
      <c r="D419" s="70" t="s">
        <v>1199</v>
      </c>
      <c r="E419" s="22" t="s">
        <v>70</v>
      </c>
      <c r="F419" s="42" t="s">
        <v>544</v>
      </c>
      <c r="G419" s="22">
        <v>1</v>
      </c>
      <c r="H419" s="30">
        <v>55.5</v>
      </c>
      <c r="I419" s="32">
        <f>G419*H419*43*0.9</f>
        <v>2147.85</v>
      </c>
      <c r="J419" s="32">
        <f>G419*H419*43*0.94</f>
        <v>2243.31</v>
      </c>
    </row>
    <row r="420" spans="1:10" ht="15.75">
      <c r="A420" s="22" t="s">
        <v>885</v>
      </c>
      <c r="B420" s="4" t="s">
        <v>431</v>
      </c>
      <c r="C420" s="148"/>
      <c r="D420" s="70" t="s">
        <v>1203</v>
      </c>
      <c r="E420" s="132" t="s">
        <v>63</v>
      </c>
      <c r="F420" s="42" t="s">
        <v>68</v>
      </c>
      <c r="G420" s="22">
        <v>1</v>
      </c>
      <c r="H420" s="30">
        <v>6</v>
      </c>
      <c r="I420" s="31">
        <f>G420*H420*43*0.9</f>
        <v>232.20000000000002</v>
      </c>
      <c r="J420" s="32"/>
    </row>
    <row r="421" spans="1:10" ht="15.75">
      <c r="A421" s="41" t="s">
        <v>885</v>
      </c>
      <c r="B421" s="34" t="s">
        <v>1062</v>
      </c>
      <c r="C421" s="144"/>
      <c r="D421" s="60" t="s">
        <v>1204</v>
      </c>
      <c r="E421" s="163" t="s">
        <v>63</v>
      </c>
      <c r="F421" s="42" t="s">
        <v>1205</v>
      </c>
      <c r="G421" s="41">
        <v>1</v>
      </c>
      <c r="H421" s="39">
        <v>6</v>
      </c>
      <c r="I421" s="31">
        <f>G421*H421*43*0.9</f>
        <v>232.20000000000002</v>
      </c>
      <c r="J421" s="32">
        <f>1686-1856</f>
        <v>-170</v>
      </c>
    </row>
    <row r="422" spans="1:10" ht="15">
      <c r="A422" s="22"/>
      <c r="B422" s="4"/>
      <c r="C422" s="41"/>
      <c r="D422" s="41"/>
      <c r="E422" s="22"/>
      <c r="F422" s="164" t="s">
        <v>1054</v>
      </c>
      <c r="G422" s="22"/>
      <c r="H422" s="93" t="s">
        <v>1162</v>
      </c>
      <c r="I422" s="32"/>
      <c r="J422" s="32"/>
    </row>
    <row r="423" spans="1:20" s="191" customFormat="1" ht="15.75">
      <c r="A423" s="173" t="s">
        <v>388</v>
      </c>
      <c r="B423" s="4" t="s">
        <v>1218</v>
      </c>
      <c r="C423" s="189"/>
      <c r="D423" s="153" t="s">
        <v>1219</v>
      </c>
      <c r="E423" s="190">
        <v>2</v>
      </c>
      <c r="F423" s="54" t="s">
        <v>1220</v>
      </c>
      <c r="G423" s="173">
        <v>1</v>
      </c>
      <c r="H423" s="176">
        <v>34.99</v>
      </c>
      <c r="I423" s="177">
        <f aca="true" t="shared" si="18" ref="I423:I428">G423*H423*43*1.17</f>
        <v>1760.3469</v>
      </c>
      <c r="J423" s="177">
        <f aca="true" t="shared" si="19" ref="J423:J428">G423*H423*43*1.22</f>
        <v>1835.5754000000002</v>
      </c>
      <c r="S423" s="192"/>
      <c r="T423" s="192"/>
    </row>
    <row r="424" spans="1:10" ht="15.75">
      <c r="A424" s="22" t="s">
        <v>115</v>
      </c>
      <c r="B424" s="4" t="s">
        <v>1221</v>
      </c>
      <c r="C424" s="41"/>
      <c r="D424" s="60" t="s">
        <v>1222</v>
      </c>
      <c r="E424" s="22" t="s">
        <v>1014</v>
      </c>
      <c r="F424" s="42" t="s">
        <v>1223</v>
      </c>
      <c r="G424" s="22">
        <v>1</v>
      </c>
      <c r="H424" s="30">
        <v>24.99</v>
      </c>
      <c r="I424" s="177">
        <f t="shared" si="18"/>
        <v>1257.2468999999999</v>
      </c>
      <c r="J424" s="177">
        <f t="shared" si="19"/>
        <v>1310.9753999999998</v>
      </c>
    </row>
    <row r="425" spans="1:10" ht="15.75">
      <c r="A425" s="22" t="s">
        <v>115</v>
      </c>
      <c r="B425" s="4" t="s">
        <v>1224</v>
      </c>
      <c r="C425" s="41"/>
      <c r="D425" s="60" t="s">
        <v>1225</v>
      </c>
      <c r="E425" s="22" t="s">
        <v>12</v>
      </c>
      <c r="F425" s="42" t="s">
        <v>1223</v>
      </c>
      <c r="G425" s="22">
        <v>1</v>
      </c>
      <c r="H425" s="30">
        <v>16.99</v>
      </c>
      <c r="I425" s="177">
        <f t="shared" si="18"/>
        <v>854.7668999999999</v>
      </c>
      <c r="J425" s="177">
        <f t="shared" si="19"/>
        <v>891.2953999999999</v>
      </c>
    </row>
    <row r="426" spans="1:20" s="173" customFormat="1" ht="15.75">
      <c r="A426" s="173" t="s">
        <v>785</v>
      </c>
      <c r="B426" s="4" t="s">
        <v>1226</v>
      </c>
      <c r="C426" s="193" t="s">
        <v>1227</v>
      </c>
      <c r="D426" s="5" t="s">
        <v>1228</v>
      </c>
      <c r="E426" s="190" t="s">
        <v>539</v>
      </c>
      <c r="F426" s="42" t="s">
        <v>1229</v>
      </c>
      <c r="G426" s="173">
        <v>1</v>
      </c>
      <c r="H426" s="176">
        <v>5.99</v>
      </c>
      <c r="I426" s="177">
        <f t="shared" si="18"/>
        <v>301.3569</v>
      </c>
      <c r="J426" s="177">
        <f t="shared" si="19"/>
        <v>314.23539999999997</v>
      </c>
      <c r="S426" s="177">
        <f>Q426*R426*42*1.17</f>
        <v>0</v>
      </c>
      <c r="T426" s="177">
        <f>Q426*R426*42*1.22</f>
        <v>0</v>
      </c>
    </row>
    <row r="427" spans="1:20" s="173" customFormat="1" ht="15.75">
      <c r="A427" s="173" t="s">
        <v>785</v>
      </c>
      <c r="B427" s="4" t="s">
        <v>1230</v>
      </c>
      <c r="C427" s="193" t="s">
        <v>1231</v>
      </c>
      <c r="D427" s="5" t="s">
        <v>1232</v>
      </c>
      <c r="E427" s="190" t="s">
        <v>539</v>
      </c>
      <c r="F427" s="42" t="s">
        <v>789</v>
      </c>
      <c r="G427" s="173">
        <v>1</v>
      </c>
      <c r="H427" s="176">
        <v>3.99</v>
      </c>
      <c r="I427" s="177">
        <f t="shared" si="18"/>
        <v>200.73690000000002</v>
      </c>
      <c r="J427" s="177">
        <f t="shared" si="19"/>
        <v>209.3154</v>
      </c>
      <c r="S427" s="177">
        <f>Q427*R427*42*1.17</f>
        <v>0</v>
      </c>
      <c r="T427" s="177">
        <f>Q427*R427*42*1.22</f>
        <v>0</v>
      </c>
    </row>
    <row r="428" spans="1:10" ht="15.75">
      <c r="A428" s="22" t="s">
        <v>388</v>
      </c>
      <c r="B428" s="4" t="s">
        <v>1233</v>
      </c>
      <c r="C428" s="41"/>
      <c r="D428" s="60" t="s">
        <v>1234</v>
      </c>
      <c r="E428" s="41" t="s">
        <v>70</v>
      </c>
      <c r="F428" s="42" t="s">
        <v>96</v>
      </c>
      <c r="G428" s="22">
        <v>1</v>
      </c>
      <c r="H428" s="30">
        <v>24.99</v>
      </c>
      <c r="I428" s="177">
        <f t="shared" si="18"/>
        <v>1257.2468999999999</v>
      </c>
      <c r="J428" s="177">
        <f t="shared" si="19"/>
        <v>1310.9753999999998</v>
      </c>
    </row>
    <row r="429" spans="1:20" s="191" customFormat="1" ht="15.75">
      <c r="A429" s="173" t="s">
        <v>721</v>
      </c>
      <c r="B429" s="4" t="s">
        <v>1235</v>
      </c>
      <c r="C429" s="189"/>
      <c r="D429" s="194" t="s">
        <v>1236</v>
      </c>
      <c r="E429" s="190" t="s">
        <v>70</v>
      </c>
      <c r="F429" s="42" t="s">
        <v>294</v>
      </c>
      <c r="G429" s="173">
        <v>1</v>
      </c>
      <c r="H429" s="176">
        <v>17.99</v>
      </c>
      <c r="I429" s="195">
        <v>1263</v>
      </c>
      <c r="J429" s="177"/>
      <c r="K429" s="191" t="s">
        <v>1237</v>
      </c>
      <c r="S429" s="192"/>
      <c r="T429" s="192"/>
    </row>
    <row r="430" spans="1:20" s="191" customFormat="1" ht="15.75">
      <c r="A430" s="173" t="s">
        <v>150</v>
      </c>
      <c r="B430" s="4" t="s">
        <v>1238</v>
      </c>
      <c r="C430" s="189"/>
      <c r="D430" s="60" t="s">
        <v>1239</v>
      </c>
      <c r="E430" s="190" t="s">
        <v>70</v>
      </c>
      <c r="F430" s="42" t="s">
        <v>1240</v>
      </c>
      <c r="G430" s="173">
        <v>1</v>
      </c>
      <c r="H430" s="176">
        <v>49.99</v>
      </c>
      <c r="I430" s="177">
        <f>G430*H430*43*1.17</f>
        <v>2514.9969</v>
      </c>
      <c r="J430" s="177">
        <f>G430*H430*43*1.22</f>
        <v>2622.4754000000003</v>
      </c>
      <c r="K430" s="191" t="s">
        <v>1241</v>
      </c>
      <c r="S430" s="192"/>
      <c r="T430" s="192"/>
    </row>
    <row r="431" spans="1:20" s="191" customFormat="1" ht="15.75">
      <c r="A431" s="173" t="s">
        <v>150</v>
      </c>
      <c r="B431" s="4" t="s">
        <v>1242</v>
      </c>
      <c r="C431" s="189"/>
      <c r="D431" s="60" t="s">
        <v>1243</v>
      </c>
      <c r="E431" s="190">
        <v>9</v>
      </c>
      <c r="F431" s="42" t="s">
        <v>1244</v>
      </c>
      <c r="G431" s="173">
        <v>1</v>
      </c>
      <c r="H431" s="176">
        <v>5.99</v>
      </c>
      <c r="I431" s="177">
        <f>G431*H431*43*1.17</f>
        <v>301.3569</v>
      </c>
      <c r="J431" s="177">
        <f>G431*H431*43*1.22</f>
        <v>314.23539999999997</v>
      </c>
      <c r="S431" s="192"/>
      <c r="T431" s="192"/>
    </row>
    <row r="432" spans="1:20" s="191" customFormat="1" ht="15.75">
      <c r="A432" s="173" t="s">
        <v>950</v>
      </c>
      <c r="B432" s="4" t="s">
        <v>1245</v>
      </c>
      <c r="C432" s="189"/>
      <c r="D432" s="153" t="s">
        <v>1246</v>
      </c>
      <c r="E432" s="190" t="s">
        <v>38</v>
      </c>
      <c r="F432" s="42" t="s">
        <v>1247</v>
      </c>
      <c r="G432" s="173">
        <v>1</v>
      </c>
      <c r="H432" s="176">
        <v>19.99</v>
      </c>
      <c r="I432" s="177">
        <f>G432*H432*43*1.17</f>
        <v>1005.6968999999999</v>
      </c>
      <c r="J432" s="177">
        <f>G432*H432*43*1.22</f>
        <v>1048.6753999999999</v>
      </c>
      <c r="S432" s="192"/>
      <c r="T432" s="192"/>
    </row>
    <row r="433" spans="1:20" s="191" customFormat="1" ht="15.75">
      <c r="A433" s="173" t="s">
        <v>950</v>
      </c>
      <c r="B433" s="4" t="s">
        <v>1245</v>
      </c>
      <c r="C433" s="189"/>
      <c r="D433" s="60" t="s">
        <v>1248</v>
      </c>
      <c r="E433" s="190" t="s">
        <v>38</v>
      </c>
      <c r="F433" s="42" t="s">
        <v>1247</v>
      </c>
      <c r="G433" s="173">
        <v>1</v>
      </c>
      <c r="H433" s="176">
        <v>11.99</v>
      </c>
      <c r="I433" s="177">
        <f>G433*H433*43*1.17</f>
        <v>603.2169</v>
      </c>
      <c r="J433" s="177">
        <f>G433*H433*43*1.22</f>
        <v>628.9954</v>
      </c>
      <c r="S433" s="192"/>
      <c r="T433" s="192"/>
    </row>
    <row r="434" spans="1:10" ht="15">
      <c r="A434" s="22" t="s">
        <v>807</v>
      </c>
      <c r="B434" s="4" t="s">
        <v>1104</v>
      </c>
      <c r="C434" s="150" t="s">
        <v>1105</v>
      </c>
      <c r="D434" s="9" t="s">
        <v>1106</v>
      </c>
      <c r="E434" s="22" t="s">
        <v>12</v>
      </c>
      <c r="F434" s="150" t="s">
        <v>1107</v>
      </c>
      <c r="G434" s="22">
        <v>1</v>
      </c>
      <c r="H434" s="30">
        <v>11</v>
      </c>
      <c r="I434" s="31">
        <f>G434*H434*41*0.9</f>
        <v>405.90000000000003</v>
      </c>
      <c r="J434" s="102"/>
    </row>
    <row r="435" spans="1:10" ht="15.75">
      <c r="A435" s="41" t="s">
        <v>1108</v>
      </c>
      <c r="B435" s="11" t="s">
        <v>1109</v>
      </c>
      <c r="C435" s="150"/>
      <c r="D435" s="153" t="s">
        <v>1110</v>
      </c>
      <c r="E435" s="41" t="s">
        <v>617</v>
      </c>
      <c r="F435" s="42" t="s">
        <v>731</v>
      </c>
      <c r="G435" s="22">
        <v>1</v>
      </c>
      <c r="H435" s="30">
        <v>11</v>
      </c>
      <c r="I435" s="48">
        <f>G435*H435*42*0.9</f>
        <v>415.8</v>
      </c>
      <c r="J435" s="48">
        <f>G435*H435*42*0.94</f>
        <v>434.28</v>
      </c>
    </row>
    <row r="436" spans="1:11" ht="15.75">
      <c r="A436" s="58" t="s">
        <v>567</v>
      </c>
      <c r="B436" s="75" t="s">
        <v>1157</v>
      </c>
      <c r="C436" s="92"/>
      <c r="D436" s="61"/>
      <c r="E436" s="46"/>
      <c r="F436" s="42" t="s">
        <v>1158</v>
      </c>
      <c r="G436" s="92">
        <v>1</v>
      </c>
      <c r="H436" s="59">
        <v>6</v>
      </c>
      <c r="I436" s="32">
        <f>G436*H436*43*0.9</f>
        <v>232.20000000000002</v>
      </c>
      <c r="J436" s="32">
        <f>G436*H436*43*0.94</f>
        <v>242.51999999999998</v>
      </c>
      <c r="K436" s="9" t="s">
        <v>1159</v>
      </c>
    </row>
    <row r="437" spans="1:10" ht="15">
      <c r="A437" s="22" t="s">
        <v>29</v>
      </c>
      <c r="B437" s="4" t="s">
        <v>1249</v>
      </c>
      <c r="C437" s="22" t="s">
        <v>1250</v>
      </c>
      <c r="D437" s="22" t="s">
        <v>1138</v>
      </c>
      <c r="E437" s="22" t="s">
        <v>63</v>
      </c>
      <c r="F437" s="22" t="s">
        <v>867</v>
      </c>
      <c r="G437" s="22">
        <v>2</v>
      </c>
      <c r="H437" s="30">
        <v>6</v>
      </c>
      <c r="I437" s="32">
        <f>G437*H437*43*0.9</f>
        <v>464.40000000000003</v>
      </c>
      <c r="J437" s="32">
        <f>G437*H437*43*0.94</f>
        <v>485.03999999999996</v>
      </c>
    </row>
    <row r="438" spans="1:10" ht="15">
      <c r="A438" s="41" t="s">
        <v>191</v>
      </c>
      <c r="B438" s="9" t="s">
        <v>1161</v>
      </c>
      <c r="E438" s="41"/>
      <c r="F438" s="54"/>
      <c r="G438" s="68">
        <v>1</v>
      </c>
      <c r="H438" s="43">
        <v>15</v>
      </c>
      <c r="I438" s="32">
        <f>G438*H438*43*0.9</f>
        <v>580.5</v>
      </c>
      <c r="J438" s="32">
        <f>G438*H438*43*0.94</f>
        <v>606.3</v>
      </c>
    </row>
    <row r="439" spans="1:10" ht="15">
      <c r="A439" s="41" t="s">
        <v>929</v>
      </c>
      <c r="B439" s="34" t="s">
        <v>1055</v>
      </c>
      <c r="F439" s="196"/>
      <c r="G439" s="41">
        <v>1</v>
      </c>
      <c r="H439" s="39">
        <v>25</v>
      </c>
      <c r="I439" s="32"/>
      <c r="J439" s="51">
        <f>G439*H439*43*0.94</f>
        <v>1010.4999999999999</v>
      </c>
    </row>
    <row r="440" spans="1:11" ht="15">
      <c r="A440" s="58" t="s">
        <v>567</v>
      </c>
      <c r="B440" s="34" t="s">
        <v>1160</v>
      </c>
      <c r="E440" s="41"/>
      <c r="F440" s="54"/>
      <c r="G440" s="68">
        <v>1</v>
      </c>
      <c r="H440" s="43">
        <v>6</v>
      </c>
      <c r="I440" s="32">
        <f>G440*H440*43*0.9</f>
        <v>232.20000000000002</v>
      </c>
      <c r="J440" s="32">
        <f>G440*H440*43*0.94</f>
        <v>242.51999999999998</v>
      </c>
      <c r="K440" s="9" t="s">
        <v>1159</v>
      </c>
    </row>
    <row r="441" spans="1:10" ht="15">
      <c r="A441" s="58" t="s">
        <v>567</v>
      </c>
      <c r="B441" s="34" t="s">
        <v>1157</v>
      </c>
      <c r="E441" s="41"/>
      <c r="F441" s="54"/>
      <c r="G441" s="68">
        <v>1</v>
      </c>
      <c r="H441" s="43">
        <v>6</v>
      </c>
      <c r="I441" s="32">
        <f>G441*H441*43*0.9</f>
        <v>232.20000000000002</v>
      </c>
      <c r="J441" s="32">
        <f>G441*H441*43*0.94</f>
        <v>242.51999999999998</v>
      </c>
    </row>
    <row r="442" spans="1:20" ht="15.75">
      <c r="A442" s="41" t="s">
        <v>388</v>
      </c>
      <c r="B442" s="11" t="s">
        <v>1251</v>
      </c>
      <c r="C442" s="41"/>
      <c r="D442" s="60" t="s">
        <v>1252</v>
      </c>
      <c r="E442" s="41" t="s">
        <v>1253</v>
      </c>
      <c r="F442" s="42" t="s">
        <v>1254</v>
      </c>
      <c r="G442" s="41">
        <v>1</v>
      </c>
      <c r="H442" s="43">
        <v>30</v>
      </c>
      <c r="I442" s="32">
        <f aca="true" t="shared" si="20" ref="I442:I447">G442*H442*43*0.9</f>
        <v>1161</v>
      </c>
      <c r="J442" s="32">
        <f aca="true" t="shared" si="21" ref="J442:J447">G442*H442*43*0.94</f>
        <v>1212.6</v>
      </c>
      <c r="K442" s="186"/>
      <c r="L442" s="41"/>
      <c r="M442" s="41"/>
      <c r="N442" s="41"/>
      <c r="O442" s="41"/>
      <c r="P442" s="41"/>
      <c r="Q442" s="41"/>
      <c r="R442" s="41"/>
      <c r="S442" s="44"/>
      <c r="T442" s="44"/>
    </row>
    <row r="443" spans="1:10" ht="15.75">
      <c r="A443" s="22" t="s">
        <v>1255</v>
      </c>
      <c r="B443" s="4" t="s">
        <v>1256</v>
      </c>
      <c r="C443" s="41"/>
      <c r="D443" s="153" t="s">
        <v>1257</v>
      </c>
      <c r="E443" s="41" t="s">
        <v>617</v>
      </c>
      <c r="F443" s="42" t="s">
        <v>554</v>
      </c>
      <c r="G443" s="22">
        <v>1</v>
      </c>
      <c r="H443" s="30">
        <v>68</v>
      </c>
      <c r="I443" s="32">
        <f t="shared" si="20"/>
        <v>2631.6</v>
      </c>
      <c r="J443" s="32">
        <f t="shared" si="21"/>
        <v>2748.56</v>
      </c>
    </row>
    <row r="444" spans="1:10" ht="15.75">
      <c r="A444" s="22" t="s">
        <v>1255</v>
      </c>
      <c r="B444" s="4" t="s">
        <v>1258</v>
      </c>
      <c r="C444" s="41"/>
      <c r="D444" s="153" t="s">
        <v>1259</v>
      </c>
      <c r="E444" s="41" t="s">
        <v>617</v>
      </c>
      <c r="F444" s="42" t="s">
        <v>1260</v>
      </c>
      <c r="G444" s="22">
        <v>1</v>
      </c>
      <c r="H444" s="30">
        <v>69.5</v>
      </c>
      <c r="I444" s="32">
        <f t="shared" si="20"/>
        <v>2689.65</v>
      </c>
      <c r="J444" s="32">
        <f t="shared" si="21"/>
        <v>2809.19</v>
      </c>
    </row>
    <row r="445" spans="1:10" ht="15.75">
      <c r="A445" s="22" t="s">
        <v>1255</v>
      </c>
      <c r="B445" s="4" t="s">
        <v>1261</v>
      </c>
      <c r="C445" s="41"/>
      <c r="D445" s="36" t="s">
        <v>1262</v>
      </c>
      <c r="E445" s="41" t="s">
        <v>617</v>
      </c>
      <c r="F445" s="42" t="s">
        <v>1263</v>
      </c>
      <c r="G445" s="22">
        <v>1</v>
      </c>
      <c r="H445" s="30">
        <v>55</v>
      </c>
      <c r="I445" s="32">
        <f t="shared" si="20"/>
        <v>2128.5</v>
      </c>
      <c r="J445" s="32">
        <f t="shared" si="21"/>
        <v>2223.1</v>
      </c>
    </row>
    <row r="446" spans="1:10" ht="15.75">
      <c r="A446" s="22" t="s">
        <v>1255</v>
      </c>
      <c r="B446" s="4" t="s">
        <v>1264</v>
      </c>
      <c r="C446" s="41"/>
      <c r="D446" s="36" t="s">
        <v>1265</v>
      </c>
      <c r="E446" s="41" t="s">
        <v>617</v>
      </c>
      <c r="F446" s="42" t="s">
        <v>746</v>
      </c>
      <c r="G446" s="22">
        <v>1</v>
      </c>
      <c r="H446" s="30">
        <v>52.5</v>
      </c>
      <c r="I446" s="32">
        <f t="shared" si="20"/>
        <v>2031.75</v>
      </c>
      <c r="J446" s="32">
        <f t="shared" si="21"/>
        <v>2122.0499999999997</v>
      </c>
    </row>
    <row r="447" spans="1:10" ht="15.75">
      <c r="A447" s="22" t="s">
        <v>1255</v>
      </c>
      <c r="B447" s="4" t="s">
        <v>1264</v>
      </c>
      <c r="C447" s="41"/>
      <c r="D447" s="36" t="s">
        <v>1266</v>
      </c>
      <c r="E447" s="41" t="s">
        <v>617</v>
      </c>
      <c r="F447" s="42" t="s">
        <v>746</v>
      </c>
      <c r="G447" s="22">
        <v>1</v>
      </c>
      <c r="H447" s="30">
        <v>48.5</v>
      </c>
      <c r="I447" s="32">
        <f t="shared" si="20"/>
        <v>1876.95</v>
      </c>
      <c r="J447" s="32">
        <f t="shared" si="21"/>
        <v>1960.37</v>
      </c>
    </row>
    <row r="448" spans="1:20" ht="15.75">
      <c r="A448" s="55" t="s">
        <v>1267</v>
      </c>
      <c r="B448" s="41" t="s">
        <v>1268</v>
      </c>
      <c r="C448" s="41"/>
      <c r="D448" s="153" t="s">
        <v>1269</v>
      </c>
      <c r="E448" s="41" t="s">
        <v>1270</v>
      </c>
      <c r="F448" s="42" t="s">
        <v>135</v>
      </c>
      <c r="G448" s="55">
        <v>1</v>
      </c>
      <c r="H448" s="43">
        <v>37</v>
      </c>
      <c r="I448" s="72">
        <f>G448*H448*43*0.9</f>
        <v>1431.9</v>
      </c>
      <c r="J448" s="44"/>
      <c r="K448" s="186"/>
      <c r="L448" s="41"/>
      <c r="M448" s="41"/>
      <c r="N448" s="41"/>
      <c r="O448" s="41"/>
      <c r="P448" s="41"/>
      <c r="Q448" s="41"/>
      <c r="R448" s="41"/>
      <c r="S448" s="44"/>
      <c r="T448" s="44"/>
    </row>
    <row r="449" spans="1:20" ht="15.75">
      <c r="A449" s="55" t="s">
        <v>1267</v>
      </c>
      <c r="B449" s="41" t="s">
        <v>1271</v>
      </c>
      <c r="C449" s="41"/>
      <c r="D449" s="153" t="s">
        <v>1272</v>
      </c>
      <c r="E449" s="41" t="s">
        <v>1253</v>
      </c>
      <c r="F449" s="42" t="s">
        <v>1273</v>
      </c>
      <c r="G449" s="55">
        <v>1</v>
      </c>
      <c r="H449" s="43">
        <v>5.3</v>
      </c>
      <c r="I449" s="72">
        <f>G449*H449*43*0.9</f>
        <v>205.11</v>
      </c>
      <c r="J449" s="44"/>
      <c r="K449" s="186"/>
      <c r="L449" s="41"/>
      <c r="M449" s="41"/>
      <c r="N449" s="41"/>
      <c r="O449" s="41"/>
      <c r="P449" s="41"/>
      <c r="Q449" s="41"/>
      <c r="R449" s="41"/>
      <c r="S449" s="44"/>
      <c r="T449" s="44"/>
    </row>
    <row r="450" spans="1:20" ht="15.75">
      <c r="A450" s="55" t="s">
        <v>1267</v>
      </c>
      <c r="B450" s="41" t="s">
        <v>1271</v>
      </c>
      <c r="C450" s="41"/>
      <c r="D450" s="153" t="s">
        <v>1272</v>
      </c>
      <c r="E450" s="41" t="s">
        <v>1253</v>
      </c>
      <c r="F450" s="42" t="s">
        <v>1274</v>
      </c>
      <c r="G450" s="55">
        <v>2</v>
      </c>
      <c r="H450" s="43">
        <v>5.3</v>
      </c>
      <c r="I450" s="72">
        <f aca="true" t="shared" si="22" ref="I450:I456">G450*H450*43*0.9</f>
        <v>410.22</v>
      </c>
      <c r="J450" s="44"/>
      <c r="K450" s="186"/>
      <c r="L450" s="41"/>
      <c r="M450" s="41"/>
      <c r="N450" s="41"/>
      <c r="O450" s="41"/>
      <c r="P450" s="41"/>
      <c r="Q450" s="41"/>
      <c r="R450" s="41"/>
      <c r="S450" s="44"/>
      <c r="T450" s="44"/>
    </row>
    <row r="451" spans="1:20" ht="15.75">
      <c r="A451" s="55" t="s">
        <v>1267</v>
      </c>
      <c r="B451" s="41" t="s">
        <v>1271</v>
      </c>
      <c r="C451" s="41"/>
      <c r="D451" s="153" t="s">
        <v>1272</v>
      </c>
      <c r="E451" s="41" t="s">
        <v>1253</v>
      </c>
      <c r="F451" s="42" t="s">
        <v>1275</v>
      </c>
      <c r="G451" s="55">
        <v>1</v>
      </c>
      <c r="H451" s="43">
        <v>5.3</v>
      </c>
      <c r="I451" s="72">
        <f t="shared" si="22"/>
        <v>205.11</v>
      </c>
      <c r="J451" s="44"/>
      <c r="K451" s="186"/>
      <c r="L451" s="41"/>
      <c r="M451" s="41"/>
      <c r="N451" s="41"/>
      <c r="O451" s="41"/>
      <c r="P451" s="41"/>
      <c r="Q451" s="41"/>
      <c r="R451" s="41"/>
      <c r="S451" s="44"/>
      <c r="T451" s="44"/>
    </row>
    <row r="452" spans="1:20" ht="15.75">
      <c r="A452" s="55" t="s">
        <v>1267</v>
      </c>
      <c r="B452" s="41" t="s">
        <v>1271</v>
      </c>
      <c r="C452" s="41"/>
      <c r="D452" s="153" t="s">
        <v>1272</v>
      </c>
      <c r="E452" s="41" t="s">
        <v>1253</v>
      </c>
      <c r="F452" s="42" t="s">
        <v>1276</v>
      </c>
      <c r="G452" s="55">
        <v>1</v>
      </c>
      <c r="H452" s="43">
        <v>5.3</v>
      </c>
      <c r="I452" s="72">
        <f t="shared" si="22"/>
        <v>205.11</v>
      </c>
      <c r="J452" s="44"/>
      <c r="K452" s="186" t="s">
        <v>1277</v>
      </c>
      <c r="L452" s="41"/>
      <c r="M452" s="41"/>
      <c r="N452" s="41"/>
      <c r="O452" s="41"/>
      <c r="P452" s="41"/>
      <c r="Q452" s="41"/>
      <c r="R452" s="41"/>
      <c r="S452" s="44"/>
      <c r="T452" s="44"/>
    </row>
    <row r="453" spans="1:20" ht="15.75">
      <c r="A453" s="55" t="s">
        <v>1278</v>
      </c>
      <c r="B453" s="41" t="s">
        <v>1279</v>
      </c>
      <c r="C453" s="41"/>
      <c r="D453" s="197" t="s">
        <v>1280</v>
      </c>
      <c r="E453" s="41" t="s">
        <v>617</v>
      </c>
      <c r="F453" s="42" t="s">
        <v>1281</v>
      </c>
      <c r="G453" s="55">
        <v>1</v>
      </c>
      <c r="H453" s="43">
        <v>5.3</v>
      </c>
      <c r="I453" s="32">
        <f t="shared" si="22"/>
        <v>205.11</v>
      </c>
      <c r="J453" s="32">
        <f>G453*H453*43*0.94</f>
        <v>214.226</v>
      </c>
      <c r="K453" s="186"/>
      <c r="L453" s="41"/>
      <c r="M453" s="41"/>
      <c r="N453" s="41"/>
      <c r="O453" s="41"/>
      <c r="P453" s="41"/>
      <c r="Q453" s="41"/>
      <c r="R453" s="41"/>
      <c r="S453" s="44"/>
      <c r="T453" s="44"/>
    </row>
    <row r="454" spans="1:20" ht="15.75">
      <c r="A454" s="55" t="s">
        <v>1278</v>
      </c>
      <c r="B454" s="41" t="s">
        <v>1282</v>
      </c>
      <c r="C454" s="41"/>
      <c r="D454" s="197" t="s">
        <v>1283</v>
      </c>
      <c r="E454" s="41" t="s">
        <v>617</v>
      </c>
      <c r="F454" s="42" t="s">
        <v>1284</v>
      </c>
      <c r="G454" s="55">
        <v>1</v>
      </c>
      <c r="H454" s="43">
        <v>5.3</v>
      </c>
      <c r="I454" s="32">
        <f t="shared" si="22"/>
        <v>205.11</v>
      </c>
      <c r="J454" s="32">
        <f>G454*H454*43*0.94</f>
        <v>214.226</v>
      </c>
      <c r="K454" s="186"/>
      <c r="L454" s="41"/>
      <c r="M454" s="41"/>
      <c r="N454" s="41"/>
      <c r="O454" s="41"/>
      <c r="P454" s="41"/>
      <c r="Q454" s="41"/>
      <c r="R454" s="41"/>
      <c r="S454" s="44"/>
      <c r="T454" s="44"/>
    </row>
    <row r="455" spans="1:20" ht="15.75">
      <c r="A455" s="55" t="s">
        <v>1278</v>
      </c>
      <c r="B455" s="41" t="s">
        <v>1282</v>
      </c>
      <c r="C455" s="41"/>
      <c r="D455" s="197" t="s">
        <v>1283</v>
      </c>
      <c r="E455" s="41" t="s">
        <v>617</v>
      </c>
      <c r="F455" s="42" t="s">
        <v>1285</v>
      </c>
      <c r="G455" s="55">
        <v>1</v>
      </c>
      <c r="H455" s="43">
        <v>5.3</v>
      </c>
      <c r="I455" s="32">
        <f t="shared" si="22"/>
        <v>205.11</v>
      </c>
      <c r="J455" s="32">
        <f>G455*H455*43*0.94</f>
        <v>214.226</v>
      </c>
      <c r="K455" s="186"/>
      <c r="L455" s="41"/>
      <c r="M455" s="41"/>
      <c r="N455" s="41"/>
      <c r="O455" s="41"/>
      <c r="P455" s="41"/>
      <c r="Q455" s="41"/>
      <c r="R455" s="41"/>
      <c r="S455" s="44"/>
      <c r="T455" s="44"/>
    </row>
    <row r="456" spans="1:20" ht="15.75">
      <c r="A456" s="55" t="s">
        <v>1278</v>
      </c>
      <c r="B456" s="41" t="s">
        <v>1286</v>
      </c>
      <c r="C456" s="41"/>
      <c r="D456" s="197" t="s">
        <v>1287</v>
      </c>
      <c r="E456" s="41" t="s">
        <v>617</v>
      </c>
      <c r="F456" s="42" t="s">
        <v>96</v>
      </c>
      <c r="G456" s="55">
        <v>1</v>
      </c>
      <c r="H456" s="43">
        <v>5.3</v>
      </c>
      <c r="I456" s="32">
        <f t="shared" si="22"/>
        <v>205.11</v>
      </c>
      <c r="J456" s="32">
        <f>G456*H456*43*0.94</f>
        <v>214.226</v>
      </c>
      <c r="K456" s="186"/>
      <c r="L456" s="41"/>
      <c r="M456" s="41"/>
      <c r="N456" s="41"/>
      <c r="O456" s="41"/>
      <c r="P456" s="41"/>
      <c r="Q456" s="41"/>
      <c r="R456" s="41"/>
      <c r="S456" s="44"/>
      <c r="T456" s="44"/>
    </row>
  </sheetData>
  <sheetProtection formatCells="0" formatColumns="0" formatRows="0" insertColumns="0" insertRows="0" deleteColumns="0" deleteRows="0" sort="0"/>
  <autoFilter ref="A1:T408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L177" r:id="rId30" display="https://www.victoriassecret.com/clearance/clothing/knit-maxi-dress-a-kiss-of-cashmere?ProductID=153593&amp;CatalogueType=OLS"/>
    <hyperlink ref="L178" r:id="rId31" display="https://www.victoriassecret.com/clearance/clothing/foldover-multi-way-maxi-dress?ProductID=175676&amp;CatalogueType=OLS"/>
    <hyperlink ref="L176" r:id="rId32" display="https://www.victoriassecret.com/sale/clothing/the-henley-essential-tees?ProductID=197111&amp;CatalogueType=OLS"/>
    <hyperlink ref="L134" r:id="rId33" display="https://www.victoriassecret.com/sale/clothing/keyhole-bra-top?ProductID=168551&amp;CatalogueType=OLS"/>
    <hyperlink ref="B53" r:id="rId34" display="https://www.victoriassecret.com/clearance/swim/cheeky-hipkini-bottom-beach-sexy?ProductID=205978&amp;CatalogueType=OLS"/>
    <hyperlink ref="B45" r:id="rId35" display="https://www.victoriassecret.com/panties/cheekies-and-cheekinis/rose-lace-cheekster-panty-pink?ProductID=152113&amp;CatalogueType=OLS"/>
    <hyperlink ref="B46" r:id="rId36" display="https://www.victoriassecret.com/panties/cheekies-and-cheekinis/lace-trim-mini-cheekster-panty-pink?ProductID=163933&amp;CatalogueType=OLS"/>
    <hyperlink ref="B47" r:id="rId37" display="https://www.victoriassecret.com/panties/cheekies-and-cheekinis/lace-trim-mini-cheekster-panty-pink?ProductID=163933&amp;CatalogueType=OLS"/>
    <hyperlink ref="B48" r:id="rId38" display="https://www.victoriassecret.com/panties/5-for-26-styles/no-show-thong-panty-pink?ProductID=196392&amp;CatalogueType=OLS"/>
    <hyperlink ref="B37" r:id="rId39" display="https://www.victoriassecret.com/sale/dresses-sale/double-v-dress?ProductID=196515&amp;CatalogueType=OLS"/>
    <hyperlink ref="B38" r:id="rId40" display="https://www.victoriassecret.com/swimwear/shop-by-size/paisley-push-up-halter-beach-sexy?ProductID=189717&amp;CatalogueType=OLS"/>
    <hyperlink ref="B39" r:id="rId41" display="https://www.victoriassecret.com/swimwear/shop-by-size/paisley-push-up-halter-beach-sexy?ProductID=189717&amp;CatalogueType=OLS"/>
    <hyperlink ref="B57" r:id="rId42" display="https://www.victoriassecret.com/clothing/all-tops-c/long-sleeve-v-neck-tee-vintage-tees?ProductID=168154&amp;CatalogueType=OLS"/>
    <hyperlink ref="B42" r:id="rId43" display="https://www.victoriassecret.com/clothing/pants-denim/vs-mid-rise-barely-flare-jean?ProductID=201527&amp;CatalogueType=OLS"/>
    <hyperlink ref="B43" r:id="rId44" display="https://www.victoriassecret.com/sale/clothing/ruched-minidress?ProductID=199487&amp;CatalogueType=OLS&amp;swatchImage=3SW"/>
    <hyperlink ref="B59" r:id="rId45" display="https://www.victoriassecret.com/sale/panties-special/no-show-cheekster-panty-pink?ProductID=196383&amp;CatalogueType=OLS"/>
    <hyperlink ref="B60" r:id="rId46" display="https://www.victoriassecret.com/sale/panties-special/lace-trim-thong-panty-pink?ProductID=169413&amp;CatalogueType=OLS"/>
    <hyperlink ref="B61" r:id="rId47" display="https://www.victoriassecret.com/sale/panties-special/no-show-thong-panty-pink?ProductID=196392&amp;CatalogueType=OLS"/>
    <hyperlink ref="B62" r:id="rId48" display="https://www.victoriassecret.com/sale/panties-special/rose-lace-cheekster-panty-pink?ProductID=195917&amp;CatalogueType=OLS"/>
    <hyperlink ref="B63" r:id="rId49" display="https://www.victoriassecret.com/sale/panties-special/no-show-cheekster-panty-pink?ProductID=196383&amp;CatalogueType=OLS"/>
    <hyperlink ref="B64" r:id="rId50" display="https://www.victoriassecret.com/sale/panties-special/leopard-lace-thong-panty-pink?ProductID=203347&amp;CatalogueType=OLS"/>
    <hyperlink ref="B65" r:id="rId51" display="https://www.victoriassecret.com/sale/panties-special/leopard-lace-thong-panty-pink?ProductID=203347&amp;CatalogueType=OLS"/>
    <hyperlink ref="B66" r:id="rId52" display="https://www.victoriassecret.com/sale/panties-special/no-show-cheekster-panty-pink?ProductID=196383&amp;CatalogueType=OLS"/>
    <hyperlink ref="B67" r:id="rId53" display="https://www.victoriassecret.com/sale/panties-special/rose-lace-cheekster-panty-pink?ProductID=152113&amp;CatalogueType=OLS"/>
    <hyperlink ref="B56" r:id="rId54" display="https://www.victoriassecret.com/clearance/clothing/ponte-racer-legging?ProductID=166396&amp;CatalogueType=OLS"/>
    <hyperlink ref="B40" r:id="rId55" display="https://www.victoriassecret.com/swimwear/shop-by-size/ruffle-push-up-triangle-top-beach-sexy?ProductID=189743&amp;CatalogueType=OLS"/>
    <hyperlink ref="B41" r:id="rId56" display="https://www.victoriassecret.com/swimwear/shop-by-size/ruffle-push-up-triangle-top-beach-sexy?ProductID=189743&amp;CatalogueType=OLS"/>
    <hyperlink ref="B51" r:id="rId57" display="https://www.victoriassecret.com/clearance/clothing/oversized-swing-top?ProductID=151570&amp;CatalogueType=OLS"/>
    <hyperlink ref="B49" r:id="rId58" display="https://www.victoriassecret.com/pink/sale-and-specials-clearance/fresh-freesia-body-lotion-pink?ProductID=195076&amp;CatalogueType=OLS"/>
    <hyperlink ref="B50" r:id="rId59" display="https://www.victoriassecret.com/pink/sale-and-specials-clearance/ruched-cheeky-bikini-pink?ProductID=108877&amp;CatalogueType=OLS"/>
    <hyperlink ref="B44" r:id="rId60" display="https://www.victoriassecret.com/clearance/pink/ruched-side-bikini-bottom-pink?ProductID=203172&amp;CatalogueType=OLS"/>
    <hyperlink ref="B52" r:id="rId61" display="https://www.victoriassecret.com/clearance/clothing/long-sleeve-v-neck-tee?ProductID=194439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0" r:id="rId65" display="https://www.victoriassecret.com/sale/panties/rose-lace-cheekster-panty-pink?ProductID=152113&amp;CatalogueType=OLS"/>
    <hyperlink ref="B88" r:id="rId66" display="https://www.victoriassecret.com/beauty/all-body-care/love-spell-smoothing-body-scrub-vs-fantasies?ProductID=166546&amp;CatalogueType=OLS"/>
    <hyperlink ref="B89" r:id="rId67" display="https://www.victoriassecret.com/beauty/all-body-care/aqua-kiss-smoothing-body-scrub-vs-fantasies?ProductID=154952&amp;CatalogueType=OLS"/>
    <hyperlink ref="B71" r:id="rId68" display="https://www.victoriassecret.com/panties/3-for-33-styles/chantilly-lace-cheekini-panty-very-sexy?ProductID=190138&amp;CatalogueType=OLS"/>
    <hyperlink ref="B74" r:id="rId69" display="https://www.victoriassecret.com/panties/5-for-26-styles/lace-waist-cheeky-panty-cotton-lingerie?ProductID=157660&amp;CatalogueType=OLS"/>
    <hyperlink ref="B80" r:id="rId70" display="https://www.victoriassecret.com/sale/bras-special/lace-waist-hiphugger-panty-cotton-lingerie?ProductID=180504&amp;CatalogueType=OLS"/>
    <hyperlink ref="B79" r:id="rId71" display="https://www.victoriassecret.com/sale/bras-special/lace-waist-hiphugger-panty-cotton-lingerie?ProductID=180504&amp;CatalogueType=OLS"/>
    <hyperlink ref="B82" r:id="rId72" display="https://www.victoriassecret.com/sale/bras-special/lace-waist-hiphugger-panty-cotton-lingerie?ProductID=180504&amp;CatalogueType=OLS"/>
    <hyperlink ref="B83" r:id="rId73" display="https://www.victoriassecret.com/sale/bras-special/lace-waist-hiphugger-panty-cotton-lingerie?ProductID=180504&amp;CatalogueType=OLS"/>
    <hyperlink ref="B81" r:id="rId74" display="https://www.victoriassecret.com/sale/bras-special/lace-waist-hiphugger-panty-cotton-lingerie?ProductID=180504&amp;CatalogueType=OLS"/>
    <hyperlink ref="B73" r:id="rId75" display="https://www.victoriassecret.com/sale/dresses-sale/ruched-minidress?ProductID=199487&amp;CatalogueType=OLS"/>
    <hyperlink ref="B70" r:id="rId76" display="https://www.victoriassecret.com/panties/3-for-33-styles/lace-trim-cheeky-panty-sexy-little-things?ProductID=197136&amp;CatalogueType=OLS"/>
    <hyperlink ref="B96" r:id="rId77" display="https://www.victoriassecret.com/sale/bras-special/strappy-back-demi-bra-cotton-lingerie?ProductID=207483&amp;CatalogueType=OLS"/>
    <hyperlink ref="B97" r:id="rId78" display="https://www.victoriassecret.com/sale/bras-special/front-close-demi-bra-sexy-tee?ProductID=180186&amp;CatalogueType=OLS"/>
    <hyperlink ref="B91" r:id="rId79" display="https://www.victoriassecret.com/sale/panties-special/lace-waist-cheeky-panty-cotton-lingerie?ProductID=157660&amp;CatalogueType=OLS"/>
    <hyperlink ref="B92" r:id="rId80" display="https://www.victoriassecret.com/sale/bras-special/front-close-push-up-bra-sexy-tee?ProductID=180183&amp;CatalogueType=OLS"/>
    <hyperlink ref="B93" r:id="rId81" display="https://www.victoriassecret.com/sale/bras/strappy-back-push-up-bra-cotton-lingerie?ProductID=207467&amp;CatalogueType=OLS"/>
    <hyperlink ref="B94" r:id="rId82" display="https://www.victoriassecret.com/sale/bras-special/push-up-bra-cotton-lingerie?ProductID=203106&amp;CatalogueType=OLS"/>
    <hyperlink ref="B95" r:id="rId83" display="https://www.victoriassecret.com/bras/top-rated/push-up-bra-sexy-tee?ProductID=207437&amp;CatalogueType=OLS"/>
    <hyperlink ref="B77" r:id="rId84" display="https://www.victoriassecret.com/panties/cheekies-and-cheekinis/victoriarsquos-secret-darling-mesh-thong-panty-angels-by-victorias-secret?ProductID=199836&amp;CatalogueType=OLS"/>
    <hyperlink ref="B78" r:id="rId85" display="https://www.victoriassecret.com//panties/shop-all-panties/no-show-sexy-cheeky-panty?ProductID=198782&amp;CatalogueType=OLS"/>
    <hyperlink ref="B86" r:id="rId86" display="https://www.victoriassecret.com/panties/shop-all-panties/no-show-sexy-hiphugger-panty?ProductID=198778&amp;CatalogueType=OLS"/>
    <hyperlink ref="B87" r:id="rId87" display="https://www.victoriassecret.com/panties/3-for-33-styles/dream-angels-lace-trim-cheekini-panty-angels-by-victorias-secret?ProductID=200689&amp;CatalogueType=OLS"/>
    <hyperlink ref="B85" r:id="rId88" display="https://www.victoriassecret.com/bras/shop-by-size/perfect-lace-push-up-bra-pink?ProductID=193603&amp;CatalogueType=OLS"/>
    <hyperlink ref="B84" r:id="rId89" display="https://www.victoriassecret.com/clothing/jackets-and-coats/quilted-faux-fur-trim-puffer?ProductID=149749&amp;CatalogueType=OLS"/>
    <hyperlink ref="B69" r:id="rId90" display="https://www.victoriassecret.com/beauty/all-makeup/kissaholic-aphrodisiac-lip-stain-booty-parlor?ProductID=101092&amp;CatalogueType=OLS"/>
    <hyperlink ref="B72" r:id="rId91" display="https://www.victoriassecret.com/beauty/vs-fantasies-bodycare-specials/mango-temptation-hydrating-body-lotion-vs-fantasies?ProductID=154865&amp;CatalogueType=OLS"/>
    <hyperlink ref="B76" r:id="rId92" display="https://www.victoriassecret.com/clothing/dresses-c/knit-turtleneck-dress?ProductID=65055&amp;CatalogueType=OLS"/>
    <hyperlink ref="B75" r:id="rId93" display="https://www.victoriassecret.com/beauty/vs-fantasies-bodycare-specials/secret-charm-daily-body-wash-vs-fantasies?ProductID=154929&amp;CatalogueType=OLS"/>
    <hyperlink ref="B104" r:id="rId94" display="https://www.victoriassecret.com/sale/panties/ruched-back-hiphugger-panty-cotton-lingerie?ProductID=202077&amp;CatalogueType=OLS"/>
    <hyperlink ref="B120" r:id="rId95" display="https://www.victoriassecret.com/sale/panties-special/lace-waist-cheeky-panty-cotton-lingerie?ProductID=157660&amp;CatalogueType=OLS"/>
    <hyperlink ref="B118" r:id="rId96" display="https://www.victoriassecret.com/sale/panties-special/low-rise-bikini-panty-cotton-lingerie?ProductID=181439&amp;CatalogueType=OLS"/>
    <hyperlink ref="B119" r:id="rId97" display="https://www.victoriassecret.com/sale/panties-special/lace-waist-cheeky-panty-cotton-lingerie?ProductID=202914&amp;CatalogueType=OLS"/>
    <hyperlink ref="B111" r:id="rId98" display="https://www.victoriassecret.com/sale/panties-special/lace-waist-cheeky-panty-cotton-lingerie?ProductID=157660&amp;CatalogueType=OLS"/>
    <hyperlink ref="B110" r:id="rId99" display="https://www.victoriassecret.com/sale/panties-special/lace-waist-cheeky-panty-cotton-lingerie?ProductID=202914&amp;CatalogueType=OLS"/>
    <hyperlink ref="B116" r:id="rId100" display="https://www.victoriassecret.com/sale/panties-special/low-rise-bikini-panty-cotton-lingerie?ProductID=181439&amp;CatalogueType=OLS"/>
    <hyperlink ref="B113" r:id="rId101" display="https://www.victoriassecret.com/sale/panties-special/rose-lace-cheekster-panty-pink?ProductID=195917&amp;CatalogueType=OLS"/>
    <hyperlink ref="B121" r:id="rId102" display="https://www.victoriassecret.com/sale/panties-special/hiphugger-panty-cotton-lingerie?ProductID=202751&amp;CatalogueType=OLS"/>
    <hyperlink ref="B115" r:id="rId103" display="https://www.victoriassecret.com/sale/panties-special/low-rise-bikini-panty-cotton-lingerie?ProductID=181439&amp;CatalogueType=OLS"/>
    <hyperlink ref="B114" r:id="rId104" display="https://www.victoriassecret.com/sale/panties-special/rose-lace-cheekster-panty-pink?ProductID=195917&amp;CatalogueType=OLS"/>
    <hyperlink ref="B117" r:id="rId105" display="https://www.victoriassecret.com/pink/panties-specials-mobile/leopard-lace-thong-panty-pink?ProductID=203347&amp;CatalogueType=OLS"/>
    <hyperlink ref="B112" r:id="rId106" display="https://www.victoriassecret.com//panties/cotton-panties/lace-waist-cheeky-panty-cotton-lingerie?ProductID=157660&amp;CatalogueType=OLS"/>
    <hyperlink ref="B101" r:id="rId107" display="https://www.victoriassecret.com/bras/lingerie-extras/low-back-straps-style-secrets?ProductID=178229&amp;CatalogueType=OLS"/>
    <hyperlink ref="B100" r:id="rId108" display="https://www.victoriassecret.com/clothing/dresses-c/ribbed-sweaterdress-a-kiss-of-cashmere?ProductID=140852&amp;CatalogueType=OLS"/>
    <hyperlink ref="B122" r:id="rId109" display="https://www.victoriassecret.com/sale/swim/bandeau-beach-sexy?ProductID=184107&amp;CatalogueType=OLS"/>
    <hyperlink ref="B123" r:id="rId110" display="https://www.victoriassecret.com/sale/swim/strappy-bottom-beach-sexy?ProductID=184108&amp;CatalogueType=OLS"/>
    <hyperlink ref="B124" r:id="rId111" display="https://www.victoriassecret.com/panties/shop-all-panties/fearless-cheekini-panty-very-sexy?ProductID=206268&amp;CatalogueType=OLS&amp;swatchImage=2FD"/>
    <hyperlink ref="B125" r:id="rId112" display="https://www.victoriassecret.com/bras/shop-all-bras/fearless-demi-push-up-bra-very-sexy?ProductID=207203&amp;CatalogueType=OLS"/>
    <hyperlink ref="B126" r:id="rId113" display="https://www.victoriassecret.com/clearance/clothing/embellished-bra-top?ProductID=203228&amp;CatalogueType=OLS"/>
    <hyperlink ref="B103" r:id="rId114" display="https://www.victoriassecret.com/shoes/uggs/classic-tall-boot-ugg-australia?ProductID=168529&amp;CatalogueType=OLS"/>
    <hyperlink ref="B99" r:id="rId115" display="https://www.victoriassecret.com/swimwear/cover-ups/wrap-cover-up?ProductID=168607&amp;CatalogueType=OLS"/>
    <hyperlink ref="B105" r:id="rId116" display="https://www.victoriassecret.com/clothing/kiss-of-cashmere/modern-sweatpant-a-kiss-of-cashmere?ProductID=65042&amp;CatalogueType=OLS"/>
    <hyperlink ref="B102" r:id="rId117" display="https://www.victoriassecret.com/catalogue/catalogue/hipster-bottom-forever-sexy?ProductID=178203&amp;CatalogueType=OLS&amp;cqo=true&amp;cqoCat=JP"/>
    <hyperlink ref="B127" r:id="rId118" display="https://www.victoriassecret.com/swimwear/bikinis/the-itsy-bottom-beach-sexy?ProductID=205331&amp;CatalogueType=OLS"/>
    <hyperlink ref="B128" r:id="rId119" display="https://www.victoriassecret.com/swimwear/bikinis/the-itsy-bottom-beach-sexy?ProductID=205331&amp;CatalogueType=OLS"/>
    <hyperlink ref="B129" r:id="rId120" display="https://www.victoriassecret.com/clearance/swim/crisscross-strap-bandeau-very-sexy?ProductID=193876&amp;CatalogueType=OLS"/>
    <hyperlink ref="B161" r:id="rId121" display="https://www.victoriassecret.com/sale/panties-special/lace-waist-hiphugger-panty-cotton-lingerie?ProductID=202746&amp;CatalogueType=OLS"/>
    <hyperlink ref="B160" r:id="rId122" display="https://www.victoriassecret.com/panties/fabulous-by-victorias-secret-hidden/lace-waist-hiphugger-panty-cotton-lingerie?ProductID=202746&amp;CatalogueType=OLS"/>
    <hyperlink ref="B140" r:id="rId123" display="https://www.victoriassecret.com/sale/bras/push-up-bra-cotton-lingerie?ProductID=203106&amp;CatalogueType=OLS"/>
    <hyperlink ref="B144" r:id="rId124" display="https://www.victoriassecret.com/panties/3-for-33-styles/hiphugger-panty-body-by-victoria?ProductID=208601&amp;CatalogueType=OLS"/>
    <hyperlink ref="B141" r:id="rId125" display="https://www.victoriassecret.com/sale/bras-special/multi-way-bra-cotton-lingerie?ProductID=203117&amp;CatalogueType=OLS"/>
    <hyperlink ref="B162" r:id="rId126" display="https://www.victoriassecret.com/beauty/all-makeup/sparkle-gloss-lip-shine-beauty-rush?ProductID=165133&amp;CatalogueType=OLS"/>
    <hyperlink ref="B137" r:id="rId127" display="https://www.victoriassecret.com/pink/sale-and-specials-clearance/lace-back-bikini-panty-pink?ProductID=185404&amp;CatalogueType=OLS"/>
    <hyperlink ref="B163" r:id="rId128" display="https://www.victoriassecret.com/beauty/all-makeup/shiny-kiss-flavored-gloss-beauty-rush?ProductID=195787&amp;CatalogueType=OLS"/>
    <hyperlink ref="B133" r:id="rId129" display="https://www.victoriassecret.com/panties/3-for-33-styles/cheekini-panty-body-by-victoria?ProductID=198794&amp;CatalogueType=OLS"/>
    <hyperlink ref="B147" r:id="rId130" display="https://www.victoriassecret.com/bras/push-up/push-up-bra-body-by-victoria?ProductID=208551&amp;CatalogueType=OLS"/>
    <hyperlink ref="B146" r:id="rId131" display="https://www.victoriassecret.com/clothing/all-tops/long-sleeve-crewneck-essential-tees?ProductID=197113&amp;CatalogueType=OLS"/>
    <hyperlink ref="B136" r:id="rId132" display="https://www.victoriassecret.com/bras/2-for-42-victorias-secret-pink/allover-lace-thong-panty-pink?ProductID=203181&amp;CatalogueType=OLS"/>
    <hyperlink ref="B145" r:id="rId133" display="https://www.victoriassecret.com/bras/push-up/thong-panty-body-by-victoria?ProductID=202497&amp;CatalogueType=OLS"/>
    <hyperlink ref="B149" r:id="rId134" display="https://www.victoriassecret.com/beauty/all-makeup/color-shine-gloss-beauty-rush?ProductID=199353&amp;CatalogueType=OLS"/>
    <hyperlink ref="B150" r:id="rId135" display="https://www.victoriassecret.com/beauty/all-makeup/color-shine-gloss-beauty-rush?ProductID=199353&amp;CatalogueType=OLS"/>
    <hyperlink ref="B151" r:id="rId136" display="https://www.victoriassecret.com/panties/5-for-26-styles/hiphugger-panty-cotton-lingerie?ProductID=209911&amp;CatalogueType=OLS"/>
    <hyperlink ref="B152" r:id="rId137" display="https://www.victoriassecret.com/panties/5-for-26-styles/bikini-panty-cotton-lingerie?ProductID=212020&amp;CatalogueType=OLS"/>
    <hyperlink ref="B157" r:id="rId138" display="https://www.victoriassecret.com/clothing/dresses-c/zip-front-shirtdress-a-kiss-of-cashmere?ProductID=199468&amp;CatalogueType=OLS"/>
    <hyperlink ref="B142" r:id="rId139" display="https://www.victoriassecret.com/panties/5-for-26-styles/low-rise-bikini-panty-cotton-lingerie?ProductID=210316&amp;CatalogueType=OLS"/>
    <hyperlink ref="B143" r:id="rId140" display="https://www.victoriassecret.com/clearance/clothing/the-christie-flare-pant-in-seasonless-stretch?ProductID=167066&amp;CatalogueType=OLS"/>
    <hyperlink ref="B148" r:id="rId141" display="https://www.victoriassecret.com/clothing/sweaters/lace-trim-pullover?ProductID=199430&amp;CatalogueType=OLS"/>
    <hyperlink ref="B134" r:id="rId142" display="https://www.victoriassecret.com/sale/clothing/keyhole-bra-top?ProductID=168551&amp;CatalogueType=OLS"/>
    <hyperlink ref="B135" r:id="rId143" display="https://www.victoriassecret.com/sale/clothing/lace-trim-plunge-dress-?ProductID=193036&amp;CatalogueType=OLS"/>
    <hyperlink ref="B138" r:id="rId144" display="https://www.victoriassecret.com/clearance/clothing/knife-pleat-maxi-dress-?ProductID=193821&amp;CatalogueType=OLS"/>
    <hyperlink ref="B193" r:id="rId145" display="https://www.victoriassecret.com/sale/clothing/ruched-minidress?ProductID=199487&amp;CatalogueType=OLS"/>
    <hyperlink ref="B186" r:id="rId146" display="https://www.victoriassecret.com/pink/bras-push-up/perfect-lace-push-up-bra-pink?ProductID=208669&amp;CatalogueType=OLS"/>
    <hyperlink ref="B175" r:id="rId147" display="https://www.victoriassecret.com/clearance/panties/cheekster-panty-pink?ProductID=185420&amp;CatalogueType=OLS"/>
    <hyperlink ref="B170" r:id="rId148" display="https://www.victoriassecret.com/clearance/clothing/knit-maxi-dress-a-kiss-of-cashmere?ProductID=153593&amp;CatalogueType=OLS"/>
    <hyperlink ref="B171" r:id="rId149" display="https://www.victoriassecret.com/clearance/clothing/foldover-multi-way-maxi-dress?ProductID=175676&amp;CatalogueType=OLS"/>
    <hyperlink ref="B169" r:id="rId150" display="https://www.victoriassecret.com/sale/clothing/the-henley-essential-tees?ProductID=197111&amp;CatalogueType=OLS"/>
    <hyperlink ref="B207" r:id="rId151" display="https://www.victoriassecret.com/sale/clothing/the-supermodel-sweatshirt-dress?ProductID=199729&amp;CatalogueType=OLS"/>
    <hyperlink ref="B187" r:id="rId152" display="https://www.victoriassecret.com/pink/panties/rose-lace-cheekster-panty-pink?ProductID=195916&amp;CatalogueType=OLS"/>
    <hyperlink ref="B188" r:id="rId153" display="https://www.victoriassecret.com/pink/panties/rose-lace-cheekster-panty-pink?ProductID=195916&amp;CatalogueType=OLS"/>
    <hyperlink ref="B189" r:id="rId154" display="https://www.victoriassecret.com/pink/panties/rose-lace-cheekster-panty-pink?ProductID=195916&amp;CatalogueType=OLS"/>
    <hyperlink ref="B190" r:id="rId155" display="https://www.victoriassecret.com/pink/panties/rose-lace-cheekster-panty-pink?ProductID=195916&amp;CatalogueType=OLS"/>
    <hyperlink ref="B191" r:id="rId156" display="https://www.victoriassecret.com/pink/panties/rose-lace-cheekster-panty-pink?ProductID=195916&amp;CatalogueType=OLS"/>
    <hyperlink ref="B168" r:id="rId157" display="https://www.victoriassecret.com/clearance/swim/triangle-top-beach-sexy?ProductID=169015&amp;CatalogueType=OLS"/>
    <hyperlink ref="B167" r:id="rId158" display="https://www.victoriassecret.com/clearance/swim/embellished-bottom-forever-sexy?ProductID=169602&amp;CatalogueType=OLS"/>
    <hyperlink ref="B166" r:id="rId159" display="https://www.victoriassecret.com/clearance/swim/convertible-halter-forever-sexy?ProductID=181774&amp;CatalogueType=OLS"/>
    <hyperlink ref="B202" r:id="rId160" display="https://www.victoriassecret.com/clothing/all-tops-c/the-supermodel-sweatshirt?ProductID=202096&amp;CatalogueType=OLS"/>
    <hyperlink ref="B201" r:id="rId161" display="https://www.victoriassecret.com/clothing/tops-and-tees-sale/boho-keyhole-blouse?ProductID=179862&amp;CatalogueType=OLS"/>
    <hyperlink ref="B203" r:id="rId162" display="https://www.victoriassecret.com/catalogue/perfect-coverage-bra-body-by-victoria?ProductID=191106&amp;CatalogueType=OLS&amp;cqo=true&amp;cqoCat=FZ"/>
    <hyperlink ref="B204" r:id="rId163" display="https://www.victoriassecret.com/catalogue/demi-bra-body-by-victoria?ProductID=191096&amp;CatalogueType=OLS&amp;cqo=true&amp;cqoCat=FZ"/>
    <hyperlink ref="B205" r:id="rId164" display="https://www.victoriassecret.com/catalogue/the-pillowtalk-tank-pajama?ProductID=191018&amp;CatalogueType=OLS&amp;cqo=true&amp;cqoCat=FZ"/>
    <hyperlink ref="B206" r:id="rId165" display="https://www.victoriassecret.com/catalogue/cap-sleeve-henley-tee-essential-tees?ProductID=185950&amp;CatalogueType=OLS&amp;cqo=true&amp;cqoCat=FW"/>
    <hyperlink ref="B183" r:id="rId166" display="https://www.victoriassecret.com/clearance/swim/flower-accent-triangle-top-beach-sexy?ProductID=160076&amp;CatalogueType=OLS"/>
    <hyperlink ref="B184" r:id="rId167" display="https://www.victoriassecret.com/clearance/swim/flower-accent-triangle-top-beach-sexy?ProductID=160076&amp;CatalogueType=OLS"/>
    <hyperlink ref="B208" r:id="rId168" display="https://www.victoriassecret.com/clearance/swim/mesh-inset-bandeau-very-sexy?ProductID=178260&amp;CatalogueType=OLS"/>
    <hyperlink ref="B209" r:id="rId169" display="https://www.victoriassecret.com/clearance/swim/mesh-low-rise-bottom-very-sexy?ProductID=192803&amp;CatalogueType=OLS"/>
    <hyperlink ref="B174" r:id="rId170" display="https://www.victoriassecret.com/clearance/swim/cheeky-bottom-beach-sexy?ProductID=183624&amp;CatalogueType=OLS"/>
    <hyperlink ref="B173" r:id="rId171" display="https://www.victoriassecret.com/clearance/swim/the-getaway-string-bottom-beach-sexy?ProductID=207557&amp;CatalogueType=OLS"/>
    <hyperlink ref="B172" r:id="rId172" display="https://www.victoriassecret.com/clearance/clothing/ruffle-hem-bra-top?ProductID=199156&amp;CatalogueType=OLS"/>
    <hyperlink ref="B199" r:id="rId173" display="https://www.victoriassecret.com/swimwear/bikinis/fringe-triangle-top-very-sexy?ProductID=210022&amp;CatalogueType=OLS"/>
    <hyperlink ref="B192" r:id="rId174" display="https://www.victoriassecret.com/clothing/sweaters/popcorn-stitch-crewneck-pullover-sweater?ProductID=211495&amp;CatalogueType=OLS"/>
    <hyperlink ref="B176" r:id="rId175" display="https://www.victoriassecret.com/clearance/swim/ruched-bandeau-top-pink?ProductID=188458&amp;CatalogueType=OLS"/>
    <hyperlink ref="B177" r:id="rId176" display="https://www.victoriassecret.com/clearance/swim/ruched-cheeky-bikini-bottom-pink?ProductID=188470&amp;CatalogueType=OLS"/>
    <hyperlink ref="B194" r:id="rId177" display="https://www.victoriassecret.com/catalogue/the-supermodel-sweatshirt?ProductID=185860&amp;CatalogueType=OLS&amp;cqo=true&amp;cqoCat=FW"/>
    <hyperlink ref="B165" r:id="rId178" display="https://www.victoriassecret.com/clothing/all-sale-and-specials/vs-siren-high-rise-skinny-jean?ProductID=210332&amp;CatalogueType=OLS"/>
    <hyperlink ref="B197" r:id="rId179" display="https://www.victoriassecret.com/clearance/clothing/embroidered-bell-sleeve-dress?ProductID=181050&amp;CatalogueType=OLS"/>
    <hyperlink ref="B195" r:id="rId180" display="https://www.victoriassecret.com/clearance/clothing/the-multi-way-dress-a-kiss-of-cashmere?ProductID=143819&amp;CatalogueType=OLS,"/>
    <hyperlink ref="B196" r:id="rId181" display="https://www.victoriassecret.com/clearance/clothing/cotton-crochet-trim-tank?ProductID=112863&amp;CatalogueType=OLS,"/>
    <hyperlink ref="B198" r:id="rId182" display="https://www.victoriassecret.com/clearance/clothing/track-short?ProductID=179947&amp;CatalogueType=OLS,"/>
    <hyperlink ref="B185" r:id="rId183" display="https://www.victoriassecret.com/clearance/clothing/knit-turtleneck-dress?ProductID=65055&amp;CatalogueType=OLS"/>
    <hyperlink ref="B213" r:id="rId184" display="https://www.victoriassecret.com/clearance/clothing/mixed-media-tee-dress?ProductID=184895&amp;CatalogueType=OLS"/>
    <hyperlink ref="L213" r:id="rId185" display="https://www.victoriassecret.com/clearance/clothing/mixed-media-tee-dress?ProductID=184895&amp;CatalogueType=OLS"/>
    <hyperlink ref="B220" r:id="rId186" display="https://www.victoriassecret.com/sale/panties-special/seamless-bikini-panty-pink?ProductID=207758&amp;CatalogueType=OLS"/>
    <hyperlink ref="B212" r:id="rId187" display="https://www.victoriassecret.com/clearance/clothing/ponte-racer-legging?ProductID=166396&amp;CatalogueType=OLS"/>
    <hyperlink ref="B214" r:id="rId188" display="https://www.victoriassecret.com/clearance/clothing/drapey-tank?ProductID=151096&amp;CatalogueType=OLS"/>
    <hyperlink ref="B218" r:id="rId189" display="https://www.victoriassecret.com/clothing/dresses-c/ruched-minidress?ProductID=199487&amp;CatalogueType=OLS"/>
    <hyperlink ref="B219" r:id="rId190" display="https://www.victoriassecret.com/clearance/clothing/ponte-racer-legging?ProductID=166396&amp;CatalogueType=OLS"/>
    <hyperlink ref="B223" r:id="rId191" display="https://www.victoriassecret.com/clothing/dresses-sale/henley-minidress-easy-mixers?ProductID=199406&amp;CatalogueType=OLS "/>
    <hyperlink ref="B215" r:id="rId192" display="https://www.victoriassecret.com/pink/bras-top-rated/perfect-lace-push-up-bra-pink?ProductID=193603&amp;CatalogueType=OLS"/>
    <hyperlink ref="B221" r:id="rId193" display="https://www.victoriassecret.com/pink/panties/leopard-lace-cheekster-panty-pink?ProductID=203019&amp;CatalogueType=OLS"/>
    <hyperlink ref="B216" r:id="rId194" display="https://www.victoriassecret.com/panties/5-for-26-styles/low-rise-bikini-panty-cotton-lingerie?ProductID=210316&amp;CatalogueType=OLS"/>
    <hyperlink ref="B217" r:id="rId195" display="https://www.victoriassecret.com/panties/5-for-26-styles/low-rise-bikini-panty-cotton-lingerie?ProductID=210316&amp;CatalogueType=OLS"/>
    <hyperlink ref="B222" r:id="rId196" display="https://www.victoriassecret.com/clearance/swim/looped-hipkini-bottom-beach-sexy?ProductID=180208&amp;CatalogueType=OLS"/>
    <hyperlink ref="B210" r:id="rId197" display="https://www.victoriassecret.com/sale/clothing/the-vs-denim-shirt?ProductID=179860&amp;CatalogueType=OLS."/>
    <hyperlink ref="B211" r:id="rId198" display="https://www.victoriassecret.com/clearance/swim/banded-low-rise-bottom-beach-sexy?ProductID=180289&amp;CatalogueType=OLS"/>
    <hyperlink ref="B225" r:id="rId199" display="https://www.victoriassecret.com/clothing/dresses-c/knit-turtleneck-dress?ProductID=65055&amp;CatalogueType=OLS"/>
    <hyperlink ref="B226" r:id="rId200" display="https://www.victoriassecret.com/clothing/dresses-c/knit-turtleneck-dress?ProductID=65055&amp;CatalogueType=OLS"/>
    <hyperlink ref="B224" r:id="rId201" display="https://www.victoriassecret.com/clothing/dresses-c/knit-turtleneck-dress?ProductID=65055&amp;CatalogueType=OLS"/>
    <hyperlink ref="B200" r:id="rId202" display="https://www.victoriassecret.com/swimwear/bikinis/fringe-triangle-top-very-sexy?ProductID=210022&amp;CatalogueType=OLS"/>
    <hyperlink ref="B253" r:id="rId203" display="https://www.victoriassecret.com/beauty/vs-fantasies-bodycare-specials/aqua-kiss-ultra-moisturizing-hand-and-body-cream-vs-fantasies?ProductID=154889&amp;CatalogueType=OLS"/>
    <hyperlink ref="B234" r:id="rId204" display="https://www.victoriassecret.com/clearance/swim/bandeau-beach-sexy?ProductID=185185&amp;CatalogueType=OLS"/>
    <hyperlink ref="B247" r:id="rId205" display="https://www.victoriassecret.com/pink/all-bras/wear-everywhere-push-up-bra-pink?ProductID=211943&amp;CatalogueType=OLS"/>
    <hyperlink ref="B249" r:id="rId206" display="https://www.victoriassecret.com//pink/campus-basics-shop/lace-trim-hipster-panty-pink?ProductID=212616&amp;CatalogueType=OLS"/>
    <hyperlink ref="B248" r:id="rId207" display="https://www.victoriassecret.com/pink/all-bras/wear-everywhere-push-up-bra-pink?ProductID=211943&amp;CatalogueType=OLS"/>
    <hyperlink ref="B250" r:id="rId208" display="https://www.victoriassecret.com/clearance/clothing/two-button-jacket?ProductID=199315&amp;CatalogueType=OLS"/>
    <hyperlink ref="B251" r:id="rId209" display="https://www.victoriassecret.com/clearance/swim/the-getaway-halter-beach-sexy?ProductID=205981&amp;CatalogueType=OLS"/>
    <hyperlink ref="B252" r:id="rId210" display="https://www.victoriassecret.com/clearance/swim/the-getaway-string-bottom-beach-sexy?ProductID=207557&amp;CatalogueType=OLS"/>
    <hyperlink ref="B280" r:id="rId211" display="https://www.victoriassecret.com/beauty/vs-fantasies-bodycare-specials/aqua-kiss-hydrating-body-lotion-vs-fantasies?ProductID=154872&amp;CatalogueType=OLS"/>
    <hyperlink ref="B281" r:id="rId212" display="https://www.victoriassecret.com/beauty/makeup-specials/give-me-sugar-flavored-shine-beauty-rush?ProductID=209322&amp;CatalogueType=OLS"/>
    <hyperlink ref="B282" r:id="rId213" display="https://www.victoriassecret.com/panties/5-for-26-styles/no-show-thong-panty-pink?ProductID=212446&amp;CatalogueType=OLS"/>
    <hyperlink ref="B283" r:id="rId214" display="https://www.victoriassecret.com/panties/5-for-26-styles/lace-waist-cheeky-panty-cotton-lingerie?ProductID=212032&amp;CatalogueType=OLS"/>
    <hyperlink ref="B284" r:id="rId215" display="https://www.victoriassecret.com/panties/5-for-26-styles/curved-hem-hipster-panty-pink?ProductID=212406&amp;CatalogueType=OLS"/>
    <hyperlink ref="B265" r:id="rId216" display="https://www.victoriassecret.com/pink/all-bras/wear-everywhere-push-up-bra-pink?ProductID=211490&amp;CatalogueType=OLS"/>
    <hyperlink ref="B266" r:id="rId217" display="https://www.victoriassecret.com/clearance/swim/convertible-halter-one-piece-forever-sexy?ProductID=180075&amp;CatalogueType=OLS"/>
    <hyperlink ref="B228" r:id="rId218" display="https://www.victoriassecret.com/catalogue/push-up-lounge-bra-pink?ProductID=188464&amp;CatalogueType=OLS&amp;cqo=true&amp;cqoCat=FW"/>
    <hyperlink ref="B273" r:id="rId219" display="https://www.victoriassecret.com/clearance/clothing/vs-siren-mid-rise-skinny-jean?ProductID=150191&amp;CatalogueType=OLS,"/>
    <hyperlink ref="B286" r:id="rId220" display="https://www.victoriassecret.com/beauty/vs-fantasies-bodycare-specials/secret-charm-deep-softening-body-butter-vs-fantasies?ProductID=154934&amp;CatalogueType=OLS"/>
    <hyperlink ref="B287" r:id="rId221" display="https://www.victoriassecret.com/beauty/vs-fantasies-bodycare-specials/aqua-kiss-deep-softening-body-butter-vs-fantasies?ProductID=154946&amp;CatalogueType=OLS"/>
    <hyperlink ref="B274" r:id="rId222" display="https://www.victoriassecret.com/clothing/dresses-sale/strapless-midi-dress-essential-tees?ProductID=199868&amp;CatalogueType=OLS"/>
    <hyperlink ref="B271" r:id="rId223" display="https://www.victoriassecret.com/sleepwear/pajamas/dreamer-flannel-pajama?ProductID=202920&amp;CatalogueType=OLS"/>
    <hyperlink ref="B272" r:id="rId224" display="https://www.victoriassecret.com/clearance/clothing/vs-siren-mid-rise-skinny-jean?ProductID=193049&amp;CatalogueType=OLS"/>
    <hyperlink ref="B254" r:id="rId225" display="https://www.victoriassecret.com/panties/5-for-26-styles/lace-cheekster-panty-pink?ProductID=195899&amp;CatalogueType=OLS"/>
    <hyperlink ref="B255" r:id="rId226" display="https://www.victoriassecret.com/panties/5-for-26-styles/rose-lace-cheekster-panty-pink?ProductID=152113&amp;CatalogueType=OLS"/>
    <hyperlink ref="B256" r:id="rId227" display="https://www.victoriassecret.com/panties/5-for-26-styles/allover-lace-thong-panty-pink?ProductID=197069&amp;CatalogueType=OLS"/>
    <hyperlink ref="B240" r:id="rId228" display="https://www.victoriassecret.com/panties/5-for-26-styles/cheekster-panty-pink?ProductID=212310&amp;CatalogueType=OLS"/>
    <hyperlink ref="B290" r:id="rId229" display="https://www.victoriassecret.com/panties/5-for-26-styles/lace-waist-cheeky-panty-cotton-lingerie?ProductID=212032&amp;CatalogueType=OLS"/>
    <hyperlink ref="B291" r:id="rId230" display="https://www.victoriassecret.com/panties/5-for-26-styles/lace-waist-cheeky-panty-cotton-lingerie?ProductID=212032&amp;CatalogueType=OLS"/>
    <hyperlink ref="B292" r:id="rId231" display="https://www.victoriassecret.com/panties/5-for-26-styles/lace-waist-cheeky-panty-cotton-lingerie?ProductID=212032&amp;CatalogueType=OLS"/>
    <hyperlink ref="B285" r:id="rId232" display="https://www.victoriassecret.com/clothing/dresses-sale/strapless-midi-dress-essential-tees?ProductID=199868&amp;CatalogueType=OLS"/>
    <hyperlink ref="B257" r:id="rId233" display="https://www.victoriassecret.com/panties/5-for-26-styles/low-rise-bikini-panty-cotton-lingerie?ProductID=210316&amp;CatalogueType=OLS"/>
    <hyperlink ref="B288" r:id="rId234" display="https://www.victoriassecret.com/beauty/vs-fantasies-bodycare-specials/amber-romance-deep-softening-body-butter-vs-fantasies?ProductID=154943&amp;CatalogueType=OLS"/>
    <hyperlink ref="B289" r:id="rId235" display="https://www.victoriassecret.com/beauty/vs-fantasies-bodycare-specials/such-a-flirt-deep-softening-body-butter-vs-fantasies?ProductID=154941&amp;CatalogueType=OLS"/>
    <hyperlink ref="B229" r:id="rId236" display="https://www.victoriassecret.com/beauty/makeup-specials/sparkle-gloss-lip-shine-beauty-rush?ProductID=182621&amp;CatalogueType=OLS"/>
    <hyperlink ref="B294" r:id="rId237" display="https://www.victoriassecret.com/beauty/makeup-specials/sparkle-gloss-lip-shine-beauty-rush?ProductID=182621&amp;CatalogueType=OLS"/>
    <hyperlink ref="B295" r:id="rId238" display="https://www.victoriassecret.com/beauty/makeup-specials/give-me-sugar-flavored-shine-beauty-rush?ProductID=209322&amp;CatalogueType=OLS"/>
    <hyperlink ref="B236" r:id="rId239" display="https://www.victoriassecret.com/sale/beauty/flavored-lip-scrub-beauty-rush?ProductID=199349&amp;CatalogueType=OLS"/>
    <hyperlink ref="B268" r:id="rId240" display="https://www.victoriassecret.com/panties/5-for-26-styles/floral-lace-trim-thong-panty-pink?ProductID=195912&amp;CatalogueType=OLS"/>
    <hyperlink ref="B269" r:id="rId241" display="https://www.victoriassecret.com/panties/5-for-26-styles/allover-tropical-floral-lace-thong-pink?ProductID=180302&amp;CatalogueType=OLS"/>
    <hyperlink ref="B270" r:id="rId242" display="https://www.victoriassecret.com/panties/5-for-26-styles/leopard-lace-mini-cheekster-panty-pink?ProductID=212514&amp;CatalogueType=OLS"/>
    <hyperlink ref="B241" r:id="rId243" display="https://www.victoriassecret.com/panties/5-for-26-styles/cheekster-panty-pink?ProductID=212310&amp;CatalogueType=OLS"/>
    <hyperlink ref="B243" r:id="rId244" display="https://www.victoriassecret.com/panties/5-for-26-styles/cheekster-panty-pink?ProductID=212310&amp;CatalogueType=OLS"/>
    <hyperlink ref="B244" r:id="rId245" display="https://www.victoriassecret.com/panties/5-for-26-styles/cheekster-panty-pink?ProductID=212310&amp;CatalogueType=OLS"/>
    <hyperlink ref="B261" r:id="rId246" display="https://www.victoriassecret.com/panties/5-for-26-styles/ruched-back-hiphugger-panty-cotton-lingerie?ProductID=212003&amp;CatalogueType=OLS"/>
    <hyperlink ref="B262" r:id="rId247" display="https://www.victoriassecret.com/panties/5-for-26-styles/hiphugger-panty-cotton-lingerie?ProductID=212007&amp;CatalogueType=OLS"/>
    <hyperlink ref="B263" r:id="rId248" display="https://www.victoriassecret.com/panties/5-for-26-styles/bikini-panty-allover-lace-from-cotton-lingerie?ProductID=212018&amp;CatalogueType=OLS"/>
    <hyperlink ref="B264" r:id="rId249" display="https://www.victoriassecret.com/panties/5-for-26-styles/ruched-back-hiphugger-panty-cotton-lingerie?ProductID=212003&amp;CatalogueType=OLS"/>
    <hyperlink ref="B275" r:id="rId250" display="https://www.victoriassecret.com/clearance/swim/strappy-add-2-cups-push-up-halter-bombshell-swim-tops?ProductID=178470&amp;CatalogueType=OLS."/>
    <hyperlink ref="B276" r:id="rId251" display="https://www.victoriassecret.com/clearance/swim/strappy-string-bottom-very-sexy?ProductID=209146&amp;CatalogueType=OLS."/>
    <hyperlink ref="B267" r:id="rId252" display="https://www.victoriassecret.com/beauty/vs-fantasies-bodycare-specials/mango-temptation-ultra-moisturizing-hand-and-body-cream-vs-fantasies?ProductID=154885&amp;CatalogueType=OLS"/>
    <hyperlink ref="B231" r:id="rId253" display="https://www.victoriassecret.com/beauty/vs-fantasies-bodycare-specials/strawberries-champagne-ultra-moisturizing-hand-and-body-cream-vs-fantasies?ProductID=154895&amp;CatalogueType=OLS"/>
    <hyperlink ref="B300" r:id="rId254" display="https://www.victoriassecret.com/panties/5-for-26-styles/lace-trim-hipster-panty-pink?ProductID=124093&amp;CatalogueType=OLS"/>
    <hyperlink ref="B299" r:id="rId255" display="https://www.victoriassecret.com/panties/5-for-26-styles/lace-waist-hiphugger-panty-cotton-lingerie?ProductID=212031&amp;CatalogueType=OLS"/>
    <hyperlink ref="B301" r:id="rId256" display="https://www.victoriassecret.com/panties/5-for-26-styles/string-bikini-panty-cotton-lingerie?ProductID=211990&amp;CatalogueType=OLS"/>
    <hyperlink ref="B302" r:id="rId257" display="https://www.victoriassecret.com/sale/panties-special/lace-waist-bikini-panty-cotton-lingerie?ProductID=211999&amp;CatalogueType=OLS"/>
    <hyperlink ref="B303" r:id="rId258" display="https://www.victoriassecret.com/sleepwear/sleepshirts-and-nighties/dreamer-flannel-slip?ProductID=212206&amp;CatalogueType=OLS"/>
    <hyperlink ref="B304" r:id="rId259" display="https://www.victoriassecret.com/catalogue/catalogue/ribbed-bateau-sweater?ProductID=208438&amp;CatalogueType=OLS&amp;cqo=true&amp;cqoCat=KN"/>
    <hyperlink ref="B305" r:id="rId260" display="https://www.victoriassecret.com/catalogue/ribbed-scoopneck-sweater-?ProductID=208333&amp;CatalogueType=OLS&amp;cqo=true&amp;cqoCat=KN"/>
    <hyperlink ref="B298" r:id="rId261" display="https://www.victoriassecret.com/clearance/clothing/knot-front-dress?ProductID=181111&amp;CatalogueType=OLS,"/>
    <hyperlink ref="B399" r:id="rId262" display="https://www.victoriassecret.com/catalogue/the-long-lean-cardi?ProductID=198240&amp;CatalogueType=OLS&amp;cqo=true&amp;cqoCat=CH"/>
    <hyperlink ref="B400" r:id="rId263" display="https://www.victoriassecret.com/clearance/accessories/swim-tote-?ProductID=209086&amp;CatalogueType=OLS"/>
    <hyperlink ref="B398" r:id="rId264" display="https://www.victoriassecret.com/panties/5-for-26-styles/lace-waist-hiphugger-panty-cotton-lingerie?ProductID=180504&amp;CatalogueType=OLS"/>
    <hyperlink ref="B434" r:id="rId265" display="https://www.victoriassecret.com/panties/3-for-33-styles/strappy-v-string-panty-very-sexy?ProductID=212334&amp;CatalogueType=OLS"/>
    <hyperlink ref="B439" r:id="rId266" display="http://www.nn.ru/user.php?user_id=242813&amp;page=gallery&amp;MFID=717889&amp;IID=17237791#comment27723107"/>
    <hyperlink ref="B435" r:id="rId267" display="https://www.victoriassecret.com/panties/the-lacie/hiphugger-panty-the-lacie?ProductID=188072&amp;CatalogueType=OLS"/>
    <hyperlink ref="B405" r:id="rId268" display="https://www.victoriassecret.com/clothing/sexy-steals-pants-shorts/vs-siren-mid-rise-skinny-jean?ProductID=201699&amp;CatalogueType=OLS"/>
    <hyperlink ref="B437" r:id="rId269" display="https://www.victoriassecret.com//beauty/shop-all-beauty/amber-romance-eau-de-toilette-vs-fantasies?ProductID=154959&amp;CatalogueType=OLS&amp;search=true"/>
    <hyperlink ref="B402" r:id="rId270" display="https://www.victoriassecret.com/bras/very-sexy/lace-strappy-back-push-up-bra-very-sexy?ProductID=212327&amp;CatalogueType=OLS"/>
    <hyperlink ref="B403" r:id="rId271" display="https://www.victoriassecret.com/bras/very-sexy/chantilly-lace-strappy-thong-panty-very-sexy?ProductID=181737&amp;CatalogueType=OLS"/>
    <hyperlink ref="B440" r:id="rId272" display="https://www.victoriassecret.com/beauty/shop-all-beauty/warm-ginger-fragrance-mist-vs-fantasies?ProductID=214878&amp;CatalogueType=OLS"/>
    <hyperlink ref="B441" r:id="rId273" display="https://www.victoriassecret.com/beauty/shop-all-beauty/winter-cranberry-fragrance-mist-vs-fantasies?ProductID=214881&amp;CatalogueType=OLS"/>
    <hyperlink ref="B409" r:id="rId274" display="https://www.victoriassecret.com/bras/t-shirt-bra-offer/perfect-shape-bra-the-t-shirt?ProductID=217098&amp;CatalogueType=OLS"/>
    <hyperlink ref="B410" r:id="rId275" display="https://www.victoriassecret.com/catalogue/knit-turtleneck-dress?ProductID=208280&amp;CatalogueType=OLS&amp;cqo=true&amp;cqoCat=KN"/>
    <hyperlink ref="B408" r:id="rId276" display="https://www.victoriassecret.com/catalogue/ribbed-v-neck-sweater?ProductID=208329&amp;CatalogueType=OLS&amp;cqo=true&amp;cqoCat=KN"/>
    <hyperlink ref="L408" r:id="rId277" display="https://www.victoriassecret.com/catalogue/ribbed-v-neck-sweater?ProductID=208329&amp;CatalogueType=OLS&amp;cqo=true&amp;cqoCat=KN"/>
    <hyperlink ref="B412" r:id="rId278" display="https://www.victoriassecret.com/beauty/vs-fantasies-bodycare-specials/love-spell-deep-softening-body-butter-vs-fantasies?ProductID=166526&amp;CatalogueType=OLS"/>
    <hyperlink ref="B424" r:id="rId279" display="https://www.victoriassecret.com/clearance/swim/add-2-cups-push-up-halter-bombshell-swim-tops?ProductID=188017&amp;CatalogueType=OLS"/>
    <hyperlink ref="B425" r:id="rId280" display="https://www.victoriassecret.com/clearance/swim/ruched-side-bottom-very-sexy?ProductID=192812&amp;CatalogueType=OLS"/>
    <hyperlink ref="B426" r:id="rId281" display="https://www.victoriassecret.com/clearance/panties/cheekini-panty-the-lacie?ProductID=182964&amp;CatalogueType=OLS"/>
    <hyperlink ref="B427" r:id="rId282" display="https://www.victoriassecret.com/clearance/panties/lace-waist-hiphugger-panty-cotton-lingerie?ProductID=211801&amp;CatalogueType=OLS"/>
    <hyperlink ref="B444" r:id="rId283" display="https://www.victoriassecret.com/sleepwear/pajamas/the-afterhours-satin-pajama?ProductID=215979&amp;CatalogueType=OLS"/>
    <hyperlink ref="B406" r:id="rId284" display="https://www.victoriassecret.com/beauty/makeup-specials/give-me-sugar-flavored-gloss-beauty-rush?ProductID=209318&amp;CatalogueType=OLS"/>
    <hyperlink ref="B407" r:id="rId285" display="https://www.victoriassecret.com/beauty/makeup-specials/color-shine-gloss-beauty-rush?ProductID=199353&amp;CatalogueType=OLS"/>
    <hyperlink ref="B445" r:id="rId286" display="https://www.victoriassecret.com/sleepwear/babydolls-and-slips/satin-slip-dream-angels?ProductID=213108&amp;CatalogueType=OLS"/>
    <hyperlink ref="B415" r:id="rId287" display="https://www.victoriassecret.com/beauty/makeup-specials/give-me-sugar-flavored-shine-beauty-rush?ProductID=209322&amp;CatalogueType=OLS"/>
    <hyperlink ref="B416" r:id="rId288" display="https://www.victoriassecret.com/beauty/makeup-specials/give-me-sugar-flavored-gloss-beauty-rush?ProductID=209318&amp;CatalogueType=OLS"/>
    <hyperlink ref="B417" r:id="rId289" display="https://www.victoriassecret.com/beauty/makeup-specials/color-shine-gloss-beauty-rush?ProductID=199353&amp;CatalogueType=OLS"/>
    <hyperlink ref="B418" r:id="rId290" display="https://www.victoriassecret.com/beauty/makeup-specials/limited-edition-gilded-glow-flavored-gloss-beauty-rush?ProductID=199378&amp;CatalogueType=OLS"/>
    <hyperlink ref="B420" r:id="rId291" display="https://www.victoriassecret.com/beauty/vs-fantasies-bodycare-specials/aqua-kiss-ultra-moisturizing-hand-and-body-cream-vs-fantasies?ProductID=154889&amp;CatalogueType=OLS"/>
    <hyperlink ref="B421" r:id="rId292" display="https://www.victoriassecret.com/beauty/vs-fantasies-bodycare-specials/sensual-blush-hydrating-body-lotion-vs-fantasies?ProductID=154861&amp;CatalogueType=OLS"/>
    <hyperlink ref="B442" r:id="rId293" display="https://www.victoriassecret.com/sale/yoga-pants-and-leggings/the-most-loved-yoga-legging?ProductID=211203&amp;CatalogueType=OLS"/>
    <hyperlink ref="B423" r:id="rId294" display="https://www.victoriassecret.com/clearance/clothing/pleated-colorblock-shift-dress?ProductID=167966&amp;CatalogueType=OLS"/>
    <hyperlink ref="B322" r:id="rId295" display="https://www.victoriassecret.com/clearance/clothing/ponte-racer-legging?ProductID=166396&amp;CatalogueType=OLS"/>
    <hyperlink ref="B316" r:id="rId296" display="https://www.victoriassecret.com/clothing/dresses-c/ruched-minidress?ProductID=199487&amp;CatalogueType=OLS"/>
    <hyperlink ref="B321" r:id="rId297" display="https://www.victoriassecret.com/clothing/dresses-sale/henley-minidress-easy-mixers?ProductID=199406&amp;CatalogueType=OLS "/>
    <hyperlink ref="B311" r:id="rId298" display="https://www.victoriassecret.com/clothing/dresses-c/knit-turtleneck-dress?ProductID=65055&amp;CatalogueType=OLS"/>
    <hyperlink ref="B324" r:id="rId299" display="https://www.victoriassecret.com/catalogue/fleece-crop-pant?ProductID=198565&amp;CatalogueType=OLS&amp;cqo=true&amp;cqoCat=CH"/>
    <hyperlink ref="B329" r:id="rId300" display="https://www.victoriassecret.com/catalogue/short-sleeve-sweater?ProductID=198282&amp;CatalogueType=OLS&amp;cqo=true&amp;cqoCat=CH"/>
    <hyperlink ref="B315" r:id="rId301" display="https://www.victoriassecret.com/clearance/swim/fringe-one-piece-pink?ProductID=141289&amp;CatalogueType=OLS"/>
    <hyperlink ref="B323" r:id="rId302" display="https://www.victoriassecret.com/catalogue/drop-shoulder-sweater?ProductID=198278&amp;CatalogueType=OLS&amp;cqo=true&amp;cqoCat=CH"/>
    <hyperlink ref="B325" r:id="rId303" display="https://www.victoriassecret.com/catalogue/trend-legging?ProductID=198291&amp;CatalogueType=OLS&amp;cqo=true&amp;cqoCat=CH"/>
    <hyperlink ref="B314" r:id="rId304" display="https://www.victoriassecret.com/clothing/all-sale-and-specials/the-multi-way-dress-a-kiss-of-cashmere?ProductID=143819&amp;CatalogueType=OLS"/>
    <hyperlink ref="B318" r:id="rId305" display="https://www.victoriassecret.com/clearance/swim/crochet-trim-bottom-beach-sexy?ProductID=182259&amp;CatalogueType=OLS"/>
    <hyperlink ref="B319" r:id="rId306" display="https://www.victoriassecret.com/clearance/swim/flounce-bandeau-top-pink?ProductID=141205&amp;CatalogueType=OLS"/>
    <hyperlink ref="B326" r:id="rId307" display="https://www.victoriassecret.com/clothing/dresses-c/drop-waist-sweaterdress-a-kiss-of-cashmere?ProductID=139268&amp;CatalogueType=OLS"/>
    <hyperlink ref="B312" r:id="rId308" display="https://www.victoriassecret.com/catalogue/colorblock-sequin-top-beach-sexy?ProductID=198339&amp;CatalogueType=OLS&amp;cqo=true&amp;cqoCat=CH"/>
    <hyperlink ref="B313" r:id="rId309" display="https://www.victoriassecret.com/catalogue/colorblock-sequin-top-beach-sexy?ProductID=198339&amp;CatalogueType=OLS&amp;cqo=true&amp;cqoCat=CH"/>
    <hyperlink ref="B317" r:id="rId310" display="https://www.victoriassecret.com/clearance/clothing/boyfriend-shirtdress?ProductID=202810&amp;CatalogueType=OLS"/>
    <hyperlink ref="B320" r:id="rId311" display="https://www.victoriassecret.com/sale/clothing/crewneck-sweater-essential-sweaters?ProductID=199418&amp;CatalogueType=OLS"/>
    <hyperlink ref="B310" r:id="rId312" display="https://www.victoriassecret.com/clearance/1265270232214/limited-edition-ocean-fragrance-mist-sexy-escape?ProductID=179971&amp;CatalogueType=OLS"/>
    <hyperlink ref="B309" r:id="rId313" display="https://www.victoriassecret.com/clearance/swim/fabulous-push-up-triangle-top-beach-sexy?ProductID=179465&amp;CatalogueType=OLS"/>
    <hyperlink ref="B414" r:id="rId314" display="https://www.victoriassecret.com/clothing/dresses-c/ruched-minidress?ProductID=199487&amp;CatalogueType=OLS"/>
    <hyperlink ref="B350" r:id="rId315" display="https://www.victoriassecret.com/clothing/tunics-tops-leggings/miniskirt?ProductID=126678&amp;CatalogueType=OLS"/>
    <hyperlink ref="B338" r:id="rId316" display="https://www.victoriassecret.com/clearance/clothing/boyfriend-shirtdress?ProductID=202810&amp;CatalogueType=OLS"/>
    <hyperlink ref="B352" r:id="rId317" display="https://www.victoriassecret.com/panties/5-for-26-styles/leopard-lace-cheekster-panty-pink?ProductID=199929&amp;CatalogueType=OLS"/>
    <hyperlink ref="B337" r:id="rId318" display="https://www.victoriassecret.com/clearance/panties/string-bikini-panty-cotton-lingerie?ProductID=182934&amp;CatalogueType=OLS"/>
    <hyperlink ref="B351" r:id="rId319" display="https://www.victoriassecret.com/sleepwear/our-top-pj-picks-b/the-sleepover-knit-pajama?ProductID=207368&amp;CatalogueType=OLS"/>
    <hyperlink ref="B342" r:id="rId320" display="https://www.victoriassecret.com/clearance/clothing/vs-hipster-bootcut-pant-in-corduroy?ProductID=143421&amp;CatalogueType=OLS"/>
    <hyperlink ref="B341" r:id="rId321" display="https://www.victoriassecret.com/victorias-secret-sport/shop-all/supersmooth-fleece-pullover-victorias-secret-sport?ProductID=209418&amp;CatalogueType=OLS"/>
    <hyperlink ref="B340" r:id="rId322" display="https://www.victoriassecret.com/clothing/all-tops-c/graphic-fleece-tunic?ProductID=201687&amp;CatalogueType=OLS"/>
    <hyperlink ref="B333" r:id="rId323" display="https://www.victoriassecret.com/clothing/all-sale-and-specials/cap-sleeve-jacquard-sweaterdress-a-kiss-of-cashmere?ProductID=202095&amp;CatalogueType=OLS"/>
    <hyperlink ref="B339" r:id="rId324" display="https://www.victoriassecret.com/swimwear/bikinis/ruched-hipkini-beach-sexy?ProductID=205404&amp;CatalogueType=OLS"/>
    <hyperlink ref="B334" r:id="rId325" display="https://www.victoriassecret.com/swimwear/bikinis/push-up-bandeau-beach-sexy?ProductID=212226&amp;CatalogueType=OLS"/>
    <hyperlink ref="B343" r:id="rId326" display="https://www.victoriassecret.com/clothing/all-tops-c/the-long-sleeve-v-neck-essential-tees?ProductID=188083&amp;CatalogueType=OLS"/>
    <hyperlink ref="B353" r:id="rId327" display="https://www.victoriassecret.com/panties/5-for-26-styles/curved-hem-hipster-panty-pink?ProductID=203033&amp;CatalogueType=OLS"/>
    <hyperlink ref="B354" r:id="rId328" display="https://www.victoriassecret.com/panties/5-for-26-styles/lace-waist-cheekini-panty-cotton-lingerie?ProductID=212024&amp;CatalogueType=OLS"/>
    <hyperlink ref="B355" r:id="rId329" display="https://www.victoriassecret.com/panties/5-for-26-styles/hiphugger-panty-cotton-lingerie?ProductID=212007&amp;CatalogueType=OLS"/>
    <hyperlink ref="B344" r:id="rId330" display="https://www.victoriassecret.com/beauty/shop-all-beauty/such-a-flirt-hydrating-body-lotion-vs-fantasies?ProductID=154878&amp;CatalogueType=OLS"/>
    <hyperlink ref="B345" r:id="rId331" display="https://www.victoriassecret.com/beauty/shop-all-beauty/such-a-flirt-ultra-moisturizing-hand-and-body-cream-vs-fantasies?ProductID=154898&amp;CatalogueType=OLS"/>
    <hyperlink ref="B346" r:id="rId332" display="https://www.victoriassecret.com/beauty/shop-all-beauty/such-a-flirt-daily-body-wash-vs-fantasies?ProductID=154944&amp;CatalogueType=OLS"/>
    <hyperlink ref="B347" r:id="rId333" display="https://www.victoriassecret.com/beauty/shop-all-beauty/amber-romance-daily-body-wash-vs-fantasies?ProductID=154921&amp;CatalogueType=OLS"/>
    <hyperlink ref="B348" r:id="rId334" display="https://www.victoriassecret.com/beauty/shop-all-beauty/mango-temptation-deep-softening-body-butter-vs-fantasies?ProductID=154939&amp;CatalogueType=OLS"/>
    <hyperlink ref="B356" r:id="rId335" display="https://www.victoriassecret.com/beauty/vs-fantasies-bodycare-specials/love-spell-deep-softening-body-butter-vs-fantasies?ProductID=166526&amp;CatalogueType=OLS"/>
    <hyperlink ref="B336" r:id="rId336" display="https://www.victoriassecret.com/beauty/vs-fantasies-bodycare-specials/coconut-passion-hydrating-body-lotion-vs-fantasies?ProductID=154870&amp;CatalogueType=OLS"/>
    <hyperlink ref="B335" r:id="rId337" display="https://www.victoriassecret.com/clearance/swim/double-string-bottom-beach-sexy?ProductID=178569&amp;CatalogueType=OLS"/>
    <hyperlink ref="B383" r:id="rId338" display="https://www.victoriassecret.com/clothing/dresses-c/knit-turtleneck-dress?ProductID=65055&amp;CatalogueType=OLS"/>
    <hyperlink ref="B397" r:id="rId339" display="https://www.victoriassecret.com/clothing/dresses-c/knit-turtleneck-dress?ProductID=65055&amp;CatalogueType=OLS"/>
    <hyperlink ref="B381" r:id="rId340" display="https://www.victoriassecret.com/panties/5-for-26-styles/low-rise-bikini-panty-cotton-lingerie?ProductID=210316&amp;CatalogueType=OLS"/>
    <hyperlink ref="B382" r:id="rId341" display="https://www.victoriassecret.com/panties/5-for-26-styles/low-rise-bikini-panty-cotton-lingerie?ProductID=210316&amp;CatalogueType=OLS"/>
    <hyperlink ref="B373" r:id="rId342" display="https://www.victoriassecret.com/panties/5-for-26-styles/bikini-panty-cotton-lingerie?ProductID=212021&amp;CatalogueType=OLS"/>
    <hyperlink ref="B396" r:id="rId343" display="https://www.victoriassecret.com/clearance/clothing/skinny-moto-pant?ProductID=201928&amp;CatalogueType=OLS"/>
    <hyperlink ref="B389" r:id="rId344" display="https://www.victoriassecret.com/clothing/dresses-c/open-back-lace-dress?ProductID=83885&amp;CatalogueType=OLS"/>
    <hyperlink ref="B360" r:id="rId345" display="https://www.victoriassecret.com/clothing/dresses-c/knit-turtleneck-dress?ProductID=65055&amp;CatalogueType=OLS"/>
    <hyperlink ref="B361" r:id="rId346" display="https://www.victoriassecret.com/clothing/dresses-c/ribbed-sweaterdress?ProductID=199458&amp;CatalogueType=OLS"/>
    <hyperlink ref="B362" r:id="rId347" display="https://www.victoriassecret.com/clearance/panties/no-show-sexy-bikini-panty-body-by-victoria?ProductID=169262&amp;CatalogueType=OLS"/>
    <hyperlink ref="B363" r:id="rId348" display="https://www.victoriassecret.com/clearance/panties/bikini-panty-cotton-lingerie?ProductID=185377&amp;CatalogueType=OLS"/>
    <hyperlink ref="B375" r:id="rId349" display="https://www.victoriassecret.com/panties/bikinis/low-rise-bikini-panty-cotton-lingerie?ProductID=210316&amp;CatalogueType=OLS"/>
    <hyperlink ref="B376" r:id="rId350" display="https://www.victoriassecret.com/panties/bikinis/low-rise-bikini-panty-cotton-lingerie?ProductID=210316&amp;CatalogueType=OLS"/>
    <hyperlink ref="B377" r:id="rId351" display="https://www.victoriassecret.com/panties/bikinis/low-rise-bikini-panty-cotton-lingerie?ProductID=210316&amp;CatalogueType=OLS"/>
    <hyperlink ref="B378" r:id="rId352" display="https://www.victoriassecret.com/panties/bikinis/low-rise-bikini-panty-cotton-lingerie?ProductID=210316&amp;CatalogueType=OLS"/>
    <hyperlink ref="B379" r:id="rId353" display="https://www.victoriassecret.com/panties/bikinis/low-rise-bikini-panty-cotton-lingerie?ProductID=210316&amp;CatalogueType=OLS"/>
    <hyperlink ref="B374" r:id="rId354" display="https://www.victoriassecret.com/clearance/clothing/bootcut-fleece-pant?ProductID=198022&amp;CatalogueType=OLS"/>
    <hyperlink ref="B372" r:id="rId355" display="https://www.victoriassecret.com/clearance/clothing/oversized-swing-top?ProductID=151570&amp;CatalogueType=OLS"/>
    <hyperlink ref="B365" r:id="rId356" display="https://www.victoriassecret.com/beauty/vs-fantasies-bodycare-specials/passion-struck-fragrance-mist-vs-fantasies?ProductID=166486&amp;CatalogueType=OLS"/>
    <hyperlink ref="B359" r:id="rId357" display="https://www.victoriassecret.com/beauty/vs-fantasies-bodycare-specials/amber-romance-travel-size-fragrance-mist-vs-fantasies?ProductID=154969&amp;CatalogueType=OLS"/>
    <hyperlink ref="B366" r:id="rId358" display="https://www.victoriassecret.com/sale/panties-special/allover-lace-mini-cheekster-panty-pink?ProductID=197070&amp;CatalogueType=OLS"/>
    <hyperlink ref="B367" r:id="rId359" display="https://www.victoriassecret.com/sale/panties-special/allover-lace-thong-panty-pink?ProductID=197069&amp;CatalogueType=OLS"/>
    <hyperlink ref="B368" r:id="rId360" display="https://www.victoriassecret.com/sale/panties-special/lace-trim-thong-panty-pink?ProductID=169413&amp;CatalogueType=OLS"/>
    <hyperlink ref="B369" r:id="rId361" display="https://www.victoriassecret.com/sale/panties-special/lace-trim-thong-panty-pink?ProductID=169413&amp;CatalogueType=OLS"/>
    <hyperlink ref="B370" r:id="rId362" display="https://www.victoriassecret.com/sale/panties-special/low-rise-bikini-panty-cotton-lingerie?ProductID=210316&amp;CatalogueType=OLS"/>
    <hyperlink ref="B392" r:id="rId363" display="https://www.victoriassecret.com/clearance/swim/shirred-hipster-forever-sexy?ProductID=178316&amp;CatalogueType=OLS"/>
    <hyperlink ref="B393" r:id="rId364" display="https://www.victoriassecret.com/clearance/swim/push-up-triangle-top-very-sexy?ProductID=155924&amp;CatalogueType=OLS"/>
    <hyperlink ref="B387" r:id="rId365" display="https://www.victoriassecret.com/beauty/shop-all-beauty/pure-daydream-eau-de-toilette-vs-fantasies?ProductID=154960&amp;CatalogueType=OLS"/>
    <hyperlink ref="B386" r:id="rId366" display="https://www.victoriassecret.com/beauty/shop-all-beauty/amber-romance-eau-de-toilette-vs-fantasies?ProductID=154959&amp;CatalogueType=OLS"/>
    <hyperlink ref="B385" r:id="rId367" display="https://www.victoriassecret.com/beauty/shop-all-beauty/love-spell-eau-de-toilette-vs-fantasies?ProductID=166567&amp;CatalogueType=OLS"/>
    <hyperlink ref="B384" r:id="rId368" display="https://www.victoriassecret.com/beauty/shop-all-beauty/such-a-flirt-eau-de-toilette-vs-fantasies?ProductID=154971&amp;CatalogueType=OLS"/>
    <hyperlink ref="B395" r:id="rId369" display="https://www.victoriassecret.com/beauty/vs-fantasies-bodycare-specials/love-spell-eau-de-toilette-vs-fantasies?ProductID=166567&amp;CatalogueType=OLS"/>
    <hyperlink ref="B358" r:id="rId370" display="https://www.victoriassecret.com/beauty/vs-fantasies-bodycare-specials/amber-romance-eau-de-toilette-vs-fantasies?ProductID=154959&amp;CatalogueType=OLS"/>
    <hyperlink ref="B380" r:id="rId371" display="https://www.victoriassecret.com/beauty/fragrance/heavenly-travel-angel-mist-victorias-secret?ProductID=183543&amp;CatalogueType=OLS"/>
    <hyperlink ref="B394" r:id="rId372" display="https://www.victoriassecret.com/beauty/fragrance/scandalous-eau-de-parfum-rollerball-victorias-secret?ProductID=209254&amp;CatalogueType=OLS"/>
    <hyperlink ref="B371" r:id="rId373" display="https://www.victoriassecret.com/beauty/fragrance/scandalous-eau-de-parfum-rollerball-victorias-secret?ProductID=209254&amp;CatalogueType=OLS"/>
    <hyperlink ref="B364" r:id="rId374" display="https://www.victoriassecret.com/beauty/fragrance/scandalous-eau-de-parfum-rollerball-victorias-secret?ProductID=209254&amp;CatalogueType=OLS"/>
  </hyperlinks>
  <printOptions/>
  <pageMargins left="0.7" right="0.7" top="0.75" bottom="0.75" header="0.3" footer="0.3"/>
  <pageSetup horizontalDpi="600" verticalDpi="600" orientation="portrait" paperSize="9" r:id="rId3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2014-11-04T08:31:30Z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