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'Лист1'!$A$1:$K$639</definedName>
  </definedNames>
  <calcPr fullCalcOnLoad="1"/>
</workbook>
</file>

<file path=xl/sharedStrings.xml><?xml version="1.0" encoding="utf-8"?>
<sst xmlns="http://schemas.openxmlformats.org/spreadsheetml/2006/main" count="3661" uniqueCount="1858">
  <si>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</si>
  <si>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</si>
  <si>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</si>
  <si>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</si>
  <si>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</si>
  <si>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</si>
  <si>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</si>
  <si>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</si>
  <si>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</si>
  <si>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</si>
  <si>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</si>
  <si>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</si>
  <si>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</si>
  <si>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</si>
  <si>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</si>
  <si>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</si>
  <si>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</si>
  <si>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</si>
  <si>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</si>
  <si>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</si>
  <si>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</si>
  <si>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</si>
  <si>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</si>
  <si>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</si>
  <si>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</si>
  <si>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</si>
  <si>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</si>
  <si>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</si>
  <si>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</si>
  <si>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</si>
  <si>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</si>
  <si>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</si>
  <si>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</si>
  <si>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</si>
  <si>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</si>
  <si>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</si>
  <si>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</si>
  <si>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</si>
  <si>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</si>
  <si>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</si>
  <si>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</si>
  <si>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</si>
  <si>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</si>
  <si>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</si>
  <si>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</si>
  <si>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</si>
  <si>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</si>
  <si>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</si>
  <si>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</si>
  <si>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</si>
  <si>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</si>
  <si>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</si>
  <si>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</si>
  <si>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</si>
  <si>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</si>
  <si>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</si>
  <si>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</si>
  <si>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</si>
  <si>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</si>
  <si>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</si>
  <si>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</si>
  <si>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</si>
  <si>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</si>
  <si>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</si>
  <si>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</si>
  <si>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</si>
  <si>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</si>
  <si>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</si>
  <si>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</si>
  <si>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</si>
  <si>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</si>
  <si>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</si>
  <si>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</si>
  <si>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</si>
  <si>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</si>
  <si>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</si>
  <si>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</si>
  <si>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</si>
  <si>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</si>
  <si>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</si>
  <si>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</si>
  <si>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</si>
  <si>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</si>
  <si>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</si>
  <si>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</si>
  <si>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</si>
  <si>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</si>
  <si>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</si>
  <si>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</si>
  <si>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</si>
  <si>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</si>
  <si>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</si>
  <si>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</si>
  <si>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</si>
  <si>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</si>
  <si>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</si>
  <si>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</si>
  <si>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</si>
  <si>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</si>
  <si>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</si>
  <si>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</si>
  <si>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</si>
  <si>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</si>
  <si>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</si>
  <si>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</si>
  <si>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</si>
  <si>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</si>
  <si>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</si>
  <si>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</si>
  <si>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</si>
  <si>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</si>
  <si>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</si>
  <si>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</si>
  <si>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</si>
  <si>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</si>
  <si>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</si>
  <si>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</si>
  <si>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</si>
  <si>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</si>
  <si>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</si>
  <si>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</si>
  <si>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</si>
  <si>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</si>
  <si>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</si>
  <si>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</si>
  <si>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</si>
  <si>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</si>
  <si>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</si>
  <si>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</si>
  <si>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</si>
  <si>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</si>
  <si>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</si>
  <si>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</si>
  <si>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</si>
  <si>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</si>
  <si>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</si>
  <si>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</si>
  <si>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</si>
  <si>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</si>
  <si>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</si>
  <si>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</si>
  <si>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</si>
  <si>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</si>
  <si>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</si>
  <si>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</si>
  <si>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</si>
  <si>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</si>
  <si>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</si>
  <si>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</si>
  <si>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</si>
  <si>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</si>
  <si>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</si>
  <si>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</si>
  <si>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</si>
  <si>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</si>
  <si>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</si>
  <si>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</si>
  <si>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</si>
  <si>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</si>
  <si>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</si>
  <si>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</si>
  <si>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</si>
  <si>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</si>
  <si>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</si>
  <si>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</si>
  <si>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</si>
  <si>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</si>
  <si>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</si>
  <si>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</si>
  <si>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</si>
  <si>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</si>
  <si>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</si>
  <si>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</si>
  <si>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</si>
  <si>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</si>
  <si>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</si>
  <si>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</si>
  <si>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</si>
  <si>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</si>
  <si>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</si>
  <si>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</si>
  <si>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</si>
  <si>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</si>
  <si>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</si>
  <si>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</si>
  <si>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</si>
  <si>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</si>
  <si>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</si>
  <si>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</si>
  <si>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</si>
  <si>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</si>
  <si>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</si>
  <si>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</si>
  <si>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</si>
  <si>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</si>
  <si>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</si>
  <si>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</si>
  <si>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</si>
  <si>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</si>
  <si>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</si>
  <si>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</si>
  <si>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</si>
  <si>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</si>
  <si>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</si>
  <si>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</si>
  <si>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</si>
  <si>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</si>
  <si>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</si>
  <si>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</si>
  <si>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</si>
  <si>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</si>
  <si>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</si>
  <si>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</si>
  <si>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</si>
  <si>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</si>
  <si>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</si>
  <si>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</si>
  <si>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</si>
  <si>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</si>
  <si>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</si>
  <si>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</si>
  <si>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</si>
  <si>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</si>
  <si>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</si>
  <si>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</si>
  <si>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</si>
  <si>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</si>
  <si>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</si>
  <si>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</si>
  <si>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</si>
  <si>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</si>
  <si>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</si>
  <si>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</si>
  <si>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</si>
  <si>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</si>
  <si>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</si>
  <si>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</si>
  <si>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</si>
  <si>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</si>
  <si>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</si>
  <si>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</si>
  <si>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</si>
  <si>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</si>
  <si>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</si>
  <si>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</si>
  <si>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</si>
  <si>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</si>
  <si>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</si>
  <si>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</si>
  <si>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</si>
  <si>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</si>
  <si>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</si>
  <si>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</si>
  <si>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</si>
  <si>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</si>
  <si>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</si>
  <si>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</si>
  <si>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</si>
  <si>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</si>
  <si>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</si>
  <si>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</si>
  <si>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</si>
  <si>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</si>
  <si>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</si>
  <si>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</si>
  <si>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</si>
  <si>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</si>
  <si>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</si>
  <si>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</si>
  <si>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</si>
  <si>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</si>
  <si>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</si>
  <si>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</si>
  <si>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</si>
  <si>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</si>
  <si>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</si>
  <si>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</si>
  <si>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</si>
  <si>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</si>
  <si>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</si>
  <si>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</si>
  <si>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</si>
  <si>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</si>
  <si>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</si>
  <si>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</si>
  <si>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</si>
  <si>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</si>
  <si>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</si>
  <si>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</si>
  <si>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</si>
  <si>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</si>
  <si>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</si>
  <si>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</si>
  <si>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</si>
  <si>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</si>
  <si>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</si>
  <si>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</si>
  <si>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</si>
  <si>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</si>
  <si>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</si>
  <si>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</si>
  <si>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</si>
  <si>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</si>
  <si>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</si>
  <si>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</si>
  <si>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</si>
  <si>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</si>
  <si>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</si>
  <si>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</si>
  <si>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</si>
  <si>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</si>
  <si>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</si>
  <si>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</si>
  <si>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</si>
  <si>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</si>
  <si>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</si>
  <si>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</si>
  <si>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</si>
  <si>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</si>
  <si>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</si>
  <si>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</si>
  <si>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</si>
  <si>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</si>
  <si>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</si>
  <si>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</si>
  <si>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</si>
  <si>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</si>
  <si>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</si>
  <si>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</si>
  <si>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</si>
  <si>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</si>
  <si>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</si>
  <si>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</si>
  <si>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</si>
  <si>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</si>
  <si>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</si>
  <si>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</si>
  <si>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</si>
  <si>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</si>
  <si>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</si>
  <si>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</si>
  <si>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</si>
  <si>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</si>
  <si>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</si>
  <si>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</si>
  <si>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</si>
  <si>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</si>
  <si>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</si>
  <si>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</si>
  <si>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</si>
  <si>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</si>
  <si>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</si>
  <si>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</si>
  <si>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</si>
  <si>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</si>
  <si>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</si>
  <si>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</si>
  <si>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</si>
  <si>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</si>
  <si>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</si>
  <si>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</si>
  <si>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</si>
  <si>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</si>
  <si>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</si>
  <si>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</si>
  <si>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</si>
  <si>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</si>
  <si>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</si>
  <si>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</si>
  <si>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</si>
  <si>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</si>
  <si>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</si>
  <si>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</si>
  <si>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</si>
  <si>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</si>
  <si>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</si>
  <si>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</si>
  <si>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</si>
  <si>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</si>
  <si>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</si>
  <si>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</si>
  <si>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</si>
  <si>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</si>
  <si>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</si>
  <si>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</si>
  <si>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</si>
  <si>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</si>
  <si>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</si>
  <si>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</si>
  <si>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</si>
  <si>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</si>
  <si>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</si>
  <si>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</si>
  <si>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</si>
  <si>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</si>
  <si>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</si>
  <si>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</si>
  <si>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</si>
  <si>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</si>
  <si>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</si>
  <si>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</si>
  <si>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</si>
  <si>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</si>
  <si>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</si>
  <si>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</si>
  <si>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</si>
  <si>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</si>
  <si>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</si>
  <si>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</si>
  <si>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</si>
  <si>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</si>
  <si>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</si>
  <si>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</si>
  <si>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</si>
  <si>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</si>
  <si>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</si>
  <si>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</si>
  <si>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</si>
  <si>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</si>
  <si>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</si>
  <si>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</si>
  <si>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</si>
  <si>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</si>
  <si>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</si>
  <si>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</si>
  <si>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</si>
  <si>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</si>
  <si>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</si>
  <si>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</si>
  <si>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</si>
  <si>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</si>
  <si>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</si>
  <si>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</si>
  <si>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</si>
  <si>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</si>
  <si>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</si>
  <si>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</si>
  <si>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</si>
  <si>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</si>
  <si>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</si>
  <si>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</si>
  <si>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</si>
  <si>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</si>
  <si>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</si>
  <si>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</si>
  <si>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</si>
  <si>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</si>
  <si>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</si>
  <si>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</si>
  <si>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</si>
  <si>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</si>
  <si>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</si>
  <si>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</si>
  <si>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</si>
  <si>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</si>
  <si>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</si>
  <si>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</si>
  <si>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</si>
  <si>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</si>
  <si>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</si>
  <si>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</si>
  <si>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</si>
  <si>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</si>
  <si>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</si>
  <si>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</si>
  <si>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</si>
  <si>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</si>
  <si>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</si>
  <si>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</si>
  <si>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</si>
  <si>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</si>
  <si>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</si>
  <si>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</si>
  <si>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</si>
  <si>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</si>
  <si>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</si>
  <si>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</si>
  <si>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</si>
  <si>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</si>
  <si>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</si>
  <si>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</si>
  <si>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</si>
  <si>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</si>
  <si>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</si>
  <si>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</si>
  <si>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</si>
  <si>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</si>
  <si>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</si>
  <si>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</si>
  <si>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</si>
  <si>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</si>
  <si>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</si>
  <si>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</si>
  <si>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</si>
  <si>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</si>
  <si>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</si>
  <si>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</si>
  <si>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</si>
  <si>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</si>
  <si>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</si>
  <si>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</si>
  <si>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</si>
  <si>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</si>
  <si>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</si>
  <si>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</si>
  <si>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</si>
  <si>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</si>
  <si>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</si>
  <si>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</si>
  <si>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</si>
  <si>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</si>
  <si>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</si>
  <si>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</si>
  <si>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</si>
  <si>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</si>
  <si>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</si>
  <si>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</si>
  <si>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</si>
  <si>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</si>
  <si>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</si>
  <si>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</si>
  <si>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</si>
  <si>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</si>
  <si>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</si>
  <si>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</si>
  <si>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</si>
  <si>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</si>
  <si>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</si>
  <si>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</si>
  <si>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</si>
  <si>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</si>
  <si>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</si>
  <si>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</si>
  <si>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</si>
  <si>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</si>
  <si>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</si>
  <si>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</si>
  <si>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</si>
  <si>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</si>
  <si>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</si>
  <si>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</si>
  <si>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</si>
  <si>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</si>
  <si>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</si>
  <si>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</si>
  <si>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</si>
  <si>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</si>
  <si>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</si>
  <si>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</si>
  <si>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</si>
  <si>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</si>
  <si>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</si>
  <si>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</si>
  <si>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</si>
  <si>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</si>
  <si>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</si>
  <si>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</si>
  <si>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</si>
  <si>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</si>
  <si>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</si>
  <si>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</si>
  <si>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</si>
  <si>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</si>
  <si>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</si>
  <si>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</si>
  <si>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</si>
  <si>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</si>
  <si>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</si>
  <si>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</si>
  <si>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</si>
  <si>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</si>
  <si>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</si>
  <si>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</si>
  <si>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</si>
  <si>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</si>
  <si>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</si>
  <si>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</si>
  <si>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</si>
  <si>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https://www.victoriassecret.com/clearance/clothing/foldover-multi-way-maxi-dress?ProductID=175676&amp;CatalogueType=OLS</t>
  </si>
  <si>
    <t xml:space="preserve">JS-312-910 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</si>
  <si>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</si>
  <si>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</si>
  <si>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</si>
  <si>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</si>
  <si>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</si>
  <si>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</si>
  <si>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</si>
  <si>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</si>
  <si>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</si>
  <si>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</si>
  <si>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</si>
  <si>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</si>
  <si>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</si>
  <si>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</si>
  <si>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</si>
  <si>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</si>
  <si>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</si>
  <si>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</si>
  <si>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</si>
  <si>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</si>
  <si>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</si>
  <si>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</si>
  <si>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</si>
  <si>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</si>
  <si>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</si>
  <si>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</si>
  <si>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</si>
  <si>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</si>
  <si>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</si>
  <si>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</si>
  <si>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</si>
  <si>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</si>
  <si>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</si>
  <si>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</si>
  <si>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</si>
  <si>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</si>
  <si>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</si>
  <si>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</si>
  <si>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</si>
  <si>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</si>
  <si>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</si>
  <si>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</si>
  <si>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</si>
  <si>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</si>
  <si>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</si>
  <si>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</si>
  <si>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</si>
  <si>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</si>
  <si>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</si>
  <si>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</si>
  <si>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</si>
  <si>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</si>
  <si>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</si>
  <si>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</si>
  <si>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</si>
  <si>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</si>
  <si>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</si>
  <si>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</si>
  <si>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</si>
  <si>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</si>
  <si>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</si>
  <si>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</si>
  <si>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</si>
  <si>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</si>
  <si>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</si>
  <si>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</si>
  <si>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</si>
  <si>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</si>
  <si>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</si>
  <si>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</si>
  <si>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</si>
  <si>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</si>
  <si>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</si>
  <si>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</si>
  <si>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</si>
  <si>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</si>
  <si>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</si>
  <si>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</si>
  <si>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</si>
  <si>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</si>
  <si>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</si>
  <si>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</si>
  <si>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</si>
  <si>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</si>
  <si>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</si>
  <si>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</si>
  <si>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</si>
  <si>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</si>
  <si>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</si>
  <si>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</si>
  <si>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</si>
  <si>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</si>
  <si>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</si>
  <si>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</si>
  <si>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</si>
  <si>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</si>
  <si>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</si>
  <si>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</si>
  <si>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</si>
  <si>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</si>
  <si>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</si>
  <si>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</si>
  <si>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</si>
  <si>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</si>
  <si>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</si>
  <si>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</si>
  <si>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</si>
  <si>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</si>
  <si>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</si>
  <si>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</si>
  <si>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</si>
  <si>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</si>
  <si>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</si>
  <si>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</si>
  <si>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</si>
  <si>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</si>
  <si>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</si>
  <si>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</si>
  <si>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</si>
  <si>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</si>
  <si>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</si>
  <si>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</si>
  <si>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</si>
  <si>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</si>
  <si>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</si>
  <si>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</si>
  <si>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</si>
  <si>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</si>
  <si>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</si>
  <si>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</si>
  <si>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</si>
  <si>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</si>
  <si>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</si>
  <si>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</si>
  <si>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</si>
  <si>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</si>
  <si>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</si>
  <si>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</si>
  <si>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</si>
  <si>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</si>
  <si>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</si>
  <si>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</si>
  <si>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</si>
  <si>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</si>
  <si>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</si>
  <si>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</si>
  <si>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</si>
  <si>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</si>
  <si>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</si>
  <si>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</si>
  <si>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</si>
  <si>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</si>
  <si>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</si>
  <si>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</si>
  <si>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</si>
  <si>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</si>
  <si>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</si>
  <si>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</si>
  <si>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</si>
  <si>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</si>
  <si>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</si>
  <si>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</si>
  <si>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</si>
  <si>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</si>
  <si>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</si>
  <si>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</si>
  <si>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</si>
  <si>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</si>
  <si>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</si>
  <si>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</si>
  <si>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</si>
  <si>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</si>
  <si>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</si>
  <si>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</si>
  <si>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</si>
  <si>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</si>
  <si>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</si>
  <si>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</si>
  <si>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</si>
  <si>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</si>
  <si>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</si>
  <si>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</si>
  <si>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</si>
  <si>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</si>
  <si>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</si>
  <si>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</si>
  <si>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</si>
  <si>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</si>
  <si>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</si>
  <si>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</si>
  <si>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</si>
  <si>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</si>
  <si>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</si>
  <si>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</si>
  <si>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</si>
  <si>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</si>
  <si>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</si>
  <si>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</si>
  <si>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</si>
  <si>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</si>
  <si>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</si>
  <si>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</si>
  <si>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</si>
  <si>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</si>
  <si>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</si>
  <si>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</si>
  <si>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</si>
  <si>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</si>
  <si>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</si>
  <si>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</si>
  <si>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</si>
  <si>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</si>
  <si>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</si>
  <si>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</si>
  <si>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</si>
  <si>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</si>
  <si>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</si>
  <si>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</si>
  <si>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</si>
  <si>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</si>
  <si>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</si>
  <si>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</si>
  <si>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</si>
  <si>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</si>
  <si>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</si>
  <si>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</si>
  <si>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</si>
  <si>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</si>
  <si>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</si>
  <si>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</si>
  <si>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</si>
  <si>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</si>
  <si>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</si>
  <si>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</si>
  <si>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</si>
  <si>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</si>
  <si>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</si>
  <si>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</si>
  <si>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</si>
  <si>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</si>
  <si>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</si>
  <si>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</si>
  <si>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</si>
  <si>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</si>
  <si>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</si>
  <si>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</si>
  <si>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</si>
  <si>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</si>
  <si>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</si>
  <si>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</si>
  <si>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</si>
  <si>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</si>
  <si>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</si>
  <si>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</si>
  <si>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</si>
  <si>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</si>
  <si>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</si>
  <si>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</si>
  <si>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</si>
  <si>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</si>
  <si>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</si>
  <si>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</si>
  <si>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</si>
  <si>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</si>
  <si>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</si>
  <si>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</si>
  <si>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</si>
  <si>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</si>
  <si>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</si>
  <si>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</si>
  <si>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</si>
  <si>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</si>
  <si>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</si>
  <si>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</si>
  <si>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</si>
  <si>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</si>
  <si>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</si>
  <si>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</si>
  <si>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</si>
  <si>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</si>
  <si>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</si>
  <si>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</si>
  <si>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</si>
  <si>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</si>
  <si>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</si>
  <si>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</si>
  <si>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</si>
  <si>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</si>
  <si>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</si>
  <si>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</si>
  <si>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</si>
  <si>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</si>
  <si>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</si>
  <si>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</si>
  <si>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</si>
  <si>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</si>
  <si>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</si>
  <si>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</si>
  <si>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</si>
  <si>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</si>
  <si>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</si>
  <si>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</si>
  <si>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</si>
  <si>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</si>
  <si>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</si>
  <si>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</si>
  <si>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</si>
  <si>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</si>
  <si>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</si>
  <si>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</si>
  <si>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</si>
  <si>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</si>
  <si>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</si>
  <si>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</si>
  <si>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</si>
  <si>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</si>
  <si>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</si>
  <si>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</si>
  <si>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</si>
  <si>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</si>
  <si>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</si>
  <si>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</si>
  <si>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</si>
  <si>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</si>
  <si>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</si>
  <si>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</si>
  <si>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</si>
  <si>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</si>
  <si>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</si>
  <si>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</si>
  <si>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</si>
  <si>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</si>
  <si>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</si>
  <si>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</si>
  <si>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</si>
  <si>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</si>
  <si>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</si>
  <si>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</si>
  <si>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</si>
  <si>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</si>
  <si>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</si>
  <si>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</si>
  <si>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</si>
  <si>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</si>
  <si>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</si>
  <si>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</si>
  <si>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</si>
  <si>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</si>
  <si>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</si>
  <si>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</si>
  <si>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</si>
  <si>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</si>
  <si>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</si>
  <si>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</si>
  <si>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</si>
  <si>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</si>
  <si>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</si>
  <si>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</si>
  <si>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</si>
  <si>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</si>
  <si>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</si>
  <si>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</si>
  <si>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</si>
  <si>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</si>
  <si>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</si>
  <si>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</si>
  <si>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</si>
  <si>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</si>
  <si>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</si>
  <si>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</si>
  <si>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</si>
  <si>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</si>
  <si>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</si>
  <si>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</si>
  <si>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</si>
  <si>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</si>
  <si>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</si>
  <si>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</si>
  <si>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</si>
  <si>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</si>
  <si>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</si>
  <si>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</si>
  <si>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</si>
  <si>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</si>
  <si>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</si>
  <si>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</si>
  <si>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</si>
  <si>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</si>
  <si>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</si>
  <si>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</si>
  <si>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</si>
  <si>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</si>
  <si>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</si>
  <si>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</si>
  <si>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</si>
  <si>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</si>
  <si>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</si>
  <si>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</si>
  <si>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</si>
  <si>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</si>
  <si>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</si>
  <si>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</si>
  <si>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</si>
  <si>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</si>
  <si>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</si>
  <si>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</si>
  <si>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</si>
  <si>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</si>
  <si>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</si>
  <si>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</si>
  <si>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</si>
  <si>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</si>
  <si>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</si>
  <si>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</si>
  <si>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</si>
  <si>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</si>
  <si>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</si>
  <si>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</si>
  <si>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</si>
  <si>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</si>
  <si>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</si>
  <si>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</si>
  <si>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</si>
  <si>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</si>
  <si>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</si>
  <si>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</si>
  <si>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</si>
  <si>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</si>
  <si>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</si>
  <si>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</si>
  <si>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</si>
  <si>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</si>
  <si>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</si>
  <si>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</si>
  <si>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</si>
  <si>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</si>
  <si>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</si>
  <si>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</si>
  <si>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</si>
  <si>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</si>
  <si>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</si>
  <si>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</si>
  <si>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</si>
  <si>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</si>
  <si>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</si>
  <si>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</si>
  <si>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</si>
  <si>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</si>
  <si>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</si>
  <si>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</si>
  <si>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</si>
  <si>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</si>
  <si>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</si>
  <si>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</si>
  <si>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</si>
  <si>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</si>
  <si>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</si>
  <si>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</si>
  <si>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</si>
  <si>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</si>
  <si>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</si>
  <si>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</si>
  <si>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</si>
  <si>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</si>
  <si>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</si>
  <si>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</si>
  <si>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</si>
  <si>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</si>
  <si>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</si>
  <si>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</si>
  <si>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</si>
  <si>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</si>
  <si>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</si>
  <si>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</si>
  <si>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</si>
  <si>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</si>
  <si>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</si>
  <si>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</si>
  <si>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</si>
  <si>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</si>
  <si>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</si>
  <si>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</si>
  <si>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</si>
  <si>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</si>
  <si>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</si>
  <si>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</si>
  <si>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</si>
  <si>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</si>
  <si>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</si>
  <si>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</si>
  <si>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</si>
  <si>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</si>
  <si>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</si>
  <si>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</si>
  <si>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</si>
  <si>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</si>
  <si>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</si>
  <si>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</si>
  <si>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</si>
  <si>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</si>
  <si>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</si>
  <si>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</si>
  <si>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</si>
  <si>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</si>
  <si>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</si>
  <si>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</si>
  <si>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</si>
  <si>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</si>
  <si>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</si>
  <si>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</si>
  <si>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</si>
  <si>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</si>
  <si>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</si>
  <si>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</si>
  <si>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</si>
  <si>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</si>
  <si>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</si>
  <si>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</si>
  <si>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</si>
  <si>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</si>
  <si>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</si>
  <si>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</si>
  <si>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</si>
  <si>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</si>
  <si>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</si>
  <si>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</si>
  <si>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</si>
  <si>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</si>
  <si>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</si>
  <si>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</si>
  <si>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</si>
  <si>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</si>
  <si>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</si>
  <si>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</si>
  <si>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</si>
  <si>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</si>
  <si>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</si>
  <si>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</si>
  <si>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</si>
  <si>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</si>
  <si>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</si>
  <si>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</si>
  <si>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</si>
  <si>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</si>
  <si>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</si>
  <si>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</si>
  <si>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</si>
  <si>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</si>
  <si>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</si>
  <si>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</si>
  <si>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</si>
  <si>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</si>
  <si>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</si>
  <si>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</si>
  <si>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</si>
  <si>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</si>
  <si>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</si>
  <si>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</si>
  <si>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</si>
  <si>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</si>
  <si>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</si>
  <si>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</si>
  <si>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</si>
  <si>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</si>
  <si>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</si>
  <si>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</si>
  <si>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</si>
  <si>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</si>
  <si>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</si>
  <si>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</si>
  <si>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</si>
  <si>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</si>
  <si>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</si>
  <si>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</si>
  <si>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</si>
  <si>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</si>
  <si>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</si>
  <si>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</si>
  <si>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</si>
  <si>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</si>
  <si>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</si>
  <si>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</si>
  <si>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</si>
  <si>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</si>
  <si>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</si>
  <si>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</si>
  <si>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</si>
  <si>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</si>
  <si>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</si>
  <si>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</si>
  <si>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</si>
  <si>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</si>
  <si>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</si>
  <si>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</si>
  <si>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</si>
  <si>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</si>
  <si>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</si>
  <si>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https://www.victoriassecret.com/catalogue/ribbed-v-neck-sweater?ProductID=208329&amp;CatalogueType=OLS&amp;cqo=true&amp;cqoCat=KN</t>
  </si>
  <si>
    <t>Ribbed V-neck Sweater</t>
  </si>
  <si>
    <t>KN-319-026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</si>
  <si>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</si>
  <si>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</si>
  <si>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</si>
  <si>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</si>
  <si>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</si>
  <si>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</si>
  <si>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</si>
  <si>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</si>
  <si>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</si>
  <si>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</si>
  <si>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</si>
  <si>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</si>
  <si>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</si>
  <si>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</si>
  <si>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</si>
  <si>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</si>
  <si>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</si>
  <si>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</si>
  <si>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</si>
  <si>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</si>
  <si>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</si>
  <si>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</si>
  <si>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</si>
  <si>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</si>
  <si>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</si>
  <si>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</si>
  <si>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</si>
  <si>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</si>
  <si>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</si>
  <si>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</si>
  <si>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</si>
  <si>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</si>
  <si>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</si>
  <si>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</si>
  <si>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</si>
  <si>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</si>
  <si>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</si>
  <si>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</si>
  <si>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</si>
  <si>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</si>
  <si>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</si>
  <si>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</si>
  <si>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</si>
  <si>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</si>
  <si>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</si>
  <si>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</si>
  <si>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 xml:space="preserve">XS 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</si>
  <si>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</si>
  <si>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</si>
  <si>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</si>
  <si>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</si>
  <si>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</si>
  <si>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</si>
  <si>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</si>
  <si>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</si>
  <si>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</si>
  <si>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</si>
  <si>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</si>
  <si>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</si>
  <si>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</si>
  <si>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</si>
  <si>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</si>
  <si>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</si>
  <si>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</si>
  <si>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</si>
  <si>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</si>
  <si>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</si>
  <si>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</si>
  <si>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</si>
  <si>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</si>
  <si>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</si>
  <si>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</si>
  <si>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</si>
  <si>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</si>
  <si>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</si>
  <si>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</si>
  <si>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</si>
  <si>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</si>
  <si>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</si>
  <si>
    <t xml:space="preserve">Order Date: 06/11/2014 </t>
  </si>
  <si>
    <t>КУРС 46р</t>
  </si>
  <si>
    <t>https://www.victoriassecret.com/clearance/clothing/pleated-lace-trim-short?ProductID=164985&amp;CatalogueType=OLS#reviews</t>
  </si>
  <si>
    <t>JN-310-530</t>
  </si>
  <si>
    <t>JF-326-123</t>
  </si>
  <si>
    <t>Iconic Stripe Prints (3SP)</t>
  </si>
  <si>
    <t xml:space="preserve">василисапрекрасная </t>
  </si>
  <si>
    <t>https://www.victoriassecret.com/panties/the-lacie/ultra-low-rise-cheeky-panty-the-lacie?ProductID=215673&amp;CatalogueType=OLS</t>
  </si>
  <si>
    <t>трусы</t>
  </si>
  <si>
    <t>JF-317-987</t>
  </si>
  <si>
    <t>JF-318-738</t>
  </si>
  <si>
    <t>Ink Blot Fairisle Print (CS5)</t>
  </si>
  <si>
    <t>https://www.victoriassecret.com/clothing/all-tops-c/the-essential-bra-top?ProductID=168351&amp;CatalogueType=OLS</t>
  </si>
  <si>
    <t>The Essential Bra Top</t>
  </si>
  <si>
    <t xml:space="preserve">JF-256-943 </t>
  </si>
  <si>
    <t>M.R</t>
  </si>
  <si>
    <t>https://www.victoriassecret.com/panties/shop-all-panties/lace-waist-brief-panty-cotton-lingerie?ProductID=168795&amp;CatalogueType=OLS</t>
  </si>
  <si>
    <t>Lace-waist Brief Panty</t>
  </si>
  <si>
    <t>JF-313-902</t>
  </si>
  <si>
    <t>Grey Stripe (3SC)</t>
  </si>
  <si>
    <t>https://www.victoriassecret.com/panties/5-for-26-styles/hiphugger-panty-cotton-lingerie?ProductID=212008&amp;CatalogueType=OLS</t>
  </si>
  <si>
    <t>JF-313-838</t>
  </si>
  <si>
    <t>Ivory Snowflake Print (E21)</t>
  </si>
  <si>
    <t>https://www.victoriassecret.com/sale/clothing/open-back-lace-dress?ProductID=65376&amp;CatalogueType=OLS</t>
  </si>
  <si>
    <t>JF-292-681</t>
  </si>
  <si>
    <t>JN-319-865</t>
  </si>
  <si>
    <t>https://www.victoriassecret.com/clearance/clothing/the-love-tank?ProductID=201501&amp;CatalogueType=OLS</t>
  </si>
  <si>
    <t>JN-315-095</t>
  </si>
  <si>
    <t>Solid Rich Grape (6UM)</t>
  </si>
  <si>
    <t>https://www.victoriassecret.com/catalogue/victoria39s-secret-darling-demi-push-up-bra-dream-angels?ProductID=198252&amp;CatalogueType=OLS&amp;cqo=true&amp;cqoCat=CH</t>
  </si>
  <si>
    <t>CH-306-110</t>
  </si>
  <si>
    <t>Black All Over Lace (DL3)</t>
  </si>
  <si>
    <t xml:space="preserve">Order Date: 11/11/2014 </t>
  </si>
  <si>
    <t>КУРС 47р</t>
  </si>
  <si>
    <t>https://www.victoriassecret.com/clearance/panties/rose-lace-cheekster-panty-pink?ProductID=213536&amp;CatalogueType=OLS,</t>
  </si>
  <si>
    <t>JN-332-661</t>
  </si>
  <si>
    <t>French Kiss Pink (3AH)</t>
  </si>
  <si>
    <t>https://www.victoriassecret.com/clearance/panties/leopard-lace-cheekster-panty-pink?ProductID=213544&amp;CatalogueType=OLS</t>
  </si>
  <si>
    <t>JN-332-697</t>
  </si>
  <si>
    <t>Majestic Saphire (P89)</t>
  </si>
  <si>
    <t>https://www.victoriassecret.com/sleepwear/shop-all-sleep/the-angel-satin-halter-slip-dream-angels?ProductID=215785&amp;CatalogueType=OLS</t>
  </si>
  <si>
    <t xml:space="preserve">DREAM ANGELS THE ANGEL SATIN HALTER SLIP </t>
  </si>
  <si>
    <t>JF-325-843</t>
  </si>
  <si>
    <t>Frosted Iris (059)</t>
  </si>
  <si>
    <t>https://www.victoriassecret.com/beauty/shop-all-beauty/eau-de-parfum-gift-set-victorias-secret?ProductID=209212&amp;CatalogueType=OLS</t>
  </si>
  <si>
    <t>NEW! Eau de Parfum Gift Set</t>
  </si>
  <si>
    <t>Multi (099)</t>
  </si>
  <si>
    <t>https://www.victoriassecret.com//beauty/shop-all-beauty/amber-romance-eau-de-toilette-vs-fantasies?ProductID=154959&amp;CatalogueType=OLS&amp;search=true</t>
  </si>
  <si>
    <t>AMBER ROMANCE EAU DE TOILETTE</t>
  </si>
  <si>
    <t>Ежиха</t>
  </si>
  <si>
    <t>VS FANTASIES
AMBER ROMANCE EAU DE TOILETTE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</si>
  <si>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</si>
  <si>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</si>
  <si>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</si>
  <si>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Total Attraction (FRF)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</si>
  <si>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</si>
  <si>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</si>
  <si>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</si>
  <si>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</si>
  <si>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</si>
  <si>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</si>
  <si>
    <t>remez10</t>
  </si>
  <si>
    <t>Ensign (NV4)</t>
  </si>
  <si>
    <t>https://www.victoriassecret.com/beauty/shop-all-beauty/for-him-travel-all-over-deo-body-spray-very-sexy?ProductID=178493&amp;CatalogueType=OLS</t>
  </si>
  <si>
    <t>JF-321-128</t>
  </si>
  <si>
    <t>Very Sexy For Him (099)</t>
  </si>
  <si>
    <t>https://www.victoriassecret.com/clothing/sweaters/ribbed-crewneck-pullover-sweater?ProductID=206434&amp;CatalogueType=OLS</t>
  </si>
  <si>
    <t>JF-324-047</t>
  </si>
  <si>
    <t>https://www.victoriassecret.com/panties/5-for-26-styles/itsy-panty-cotton-lingerie?ProductID=215569&amp;CatalogueType=OLS</t>
  </si>
  <si>
    <t>JF-326-924</t>
  </si>
  <si>
    <t>Pink And Grey Stripe (CL0)</t>
  </si>
  <si>
    <t>Red Penguin Print (3W9)</t>
  </si>
  <si>
    <t>Anna OK</t>
  </si>
  <si>
    <t>JF-328-503</t>
  </si>
  <si>
    <t>Pink Rocket Lace Cut Out (G38)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</si>
  <si>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</si>
  <si>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</si>
  <si>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</si>
  <si>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https://www.victoriassecret.com/panties/5-for-26-styles/cotton-basics-hipster-panty-pink?ProductID=216068&amp;CatalogueType=OLS</t>
  </si>
  <si>
    <t>NEW! Cotton Basics Hipster Panty</t>
  </si>
  <si>
    <t xml:space="preserve">330-021 </t>
  </si>
  <si>
    <t>https://www.victoriassecret.com/sleepwear/dreamer-flannel-collection/dreamer-flannel-pajama?ProductID=215944&amp;CatalogueType=OLS</t>
  </si>
  <si>
    <t>JF-320-467</t>
  </si>
  <si>
    <t>XS.R</t>
  </si>
  <si>
    <t>White/ Red Snowflake (BA1)</t>
  </si>
  <si>
    <t>fler_jonh</t>
  </si>
  <si>
    <t>https://www.victoriassecret.com/panties/5-for-26-styles/lace-waist-bikini-panty-cotton-lingerie?ProductID=211999&amp;CatalogueType=OLS</t>
  </si>
  <si>
    <t>lace-waist bikini panty</t>
  </si>
  <si>
    <t>JF-313-900</t>
  </si>
  <si>
    <t>Red Plaid (CW0)</t>
  </si>
  <si>
    <t>RUCHED-BACK HIPHUGGER PANTY</t>
  </si>
  <si>
    <t>JF-313-865</t>
  </si>
  <si>
    <t>Snowflake Heart Print</t>
  </si>
  <si>
    <t>https://www.victoriassecret.com/clearance/clothing/pleated-colorblock-shift-dress?ProductID=167966&amp;CatalogueType=OLS</t>
  </si>
  <si>
    <t>JN-302-372</t>
  </si>
  <si>
    <t>Paradise Peach/White Colorblock (5TV)</t>
  </si>
  <si>
    <t>https://www.victoriassecret.com/panties/5-for-26-styles/lace-waist-hiphugger-panty-cotton-lingerie?ProductID=212030&amp;CatalogueType=OLS</t>
  </si>
  <si>
    <t>JF-327-959</t>
  </si>
  <si>
    <t>Pink Rocket Dot (C06)</t>
  </si>
  <si>
    <t>https://www.victoriassecret.com/beauty/shop-all-beauty/winter-cranberry-fragrance-mist-vs-fantasies?ProductID=214881&amp;CatalogueType=OLS</t>
  </si>
  <si>
    <t>Winter Cranberry (154)</t>
  </si>
  <si>
    <t>https://www.victoriassecret.com/panties/5-for-26-styles/lace-trim-boyshort-panty-pink?ProductID=156188&amp;CatalogueType=OLS</t>
  </si>
  <si>
    <t>JF-316-926</t>
  </si>
  <si>
    <t>Leopard (HD5)</t>
  </si>
  <si>
    <t xml:space="preserve">313-831 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</si>
  <si>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</si>
  <si>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</si>
  <si>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</si>
  <si>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JF-324-966</t>
  </si>
  <si>
    <t>Bright Cherry Diamante (E51)</t>
  </si>
  <si>
    <t>JF-304-353</t>
  </si>
  <si>
    <t>https://www.victoriassecret.com/panties/shop-all-panties/ruched-back-hiphugger-panty-cotton-lingerie?ProductID=215494&amp;CatalogueType=OLS</t>
  </si>
  <si>
    <t>snowflake heart print(3HZ)</t>
  </si>
  <si>
    <t>https://www.victoriassecret.com/panties/shop-all-panties/hiphugger-panty-cotton-lingerie?ProductID=200671&amp;CatalogueType=OLS</t>
  </si>
  <si>
    <t>red penguin print (SW9)</t>
  </si>
  <si>
    <t>https://www.victoriassecret.com/panties/5-for-26-styles/ruched-back-hiphugger-panty-cotton-lingerie?ProductID=215495&amp;CatalogueType=OLS</t>
  </si>
  <si>
    <t>https://www.victoriassecret.com/sale/panties-special/low-rise-bikini-panty-cotton-lingerie?ProductID=215489&amp;CatalogueType=OLS</t>
  </si>
  <si>
    <t>Cotton Lingerie Low-rise Bikini Panty</t>
  </si>
  <si>
    <t>JF-312-059</t>
  </si>
  <si>
    <t>snowflake print (NA6)</t>
  </si>
  <si>
    <t>https://www.victoriassecret.com/catalogue/dream-angels-demi-bra-dream-angels?ProductID=198242&amp;CatalogueType=OLS&amp;cqo=true&amp;cqoCat=CH</t>
  </si>
  <si>
    <t>CH-304-652</t>
  </si>
  <si>
    <t>Frosted Iris Embellished Lace (059)</t>
  </si>
  <si>
    <t>JF-313-831</t>
  </si>
  <si>
    <t>XL</t>
  </si>
  <si>
    <t>https://www.victoriassecret.com/panties/5-for-26-styles/lace-waist-thong-panty-cotton-lingerie?ProductID=211996&amp;CatalogueType=OLS</t>
  </si>
  <si>
    <t>JF-313-901</t>
  </si>
  <si>
    <t>Star Print Lace Waist (GU3)</t>
  </si>
  <si>
    <t>Pink Rocket (G38)</t>
  </si>
  <si>
    <t>JF-323-102</t>
  </si>
  <si>
    <t>White Leopard Lace (92S)</t>
  </si>
  <si>
    <t>https://www.victoriassecret.com/bras/2-for-42-victorias-secret-pink/wear-everywhere-push-up-bra-pink?ProductID=216250&amp;CatalogueType=OLS</t>
  </si>
  <si>
    <t>JF-270-234</t>
  </si>
  <si>
    <t>Leopard (Y06)</t>
  </si>
  <si>
    <t>JF-262-023</t>
  </si>
  <si>
    <t>Light Pink (AF5)</t>
  </si>
  <si>
    <t>https://www.victoriassecret.com/sale/clothing/ribbed-turtleneck-sweater?ProductID=206429&amp;CatalogueType=OLS</t>
  </si>
  <si>
    <t>Ribbed Turtleneck Sweater</t>
  </si>
  <si>
    <t>JF-324-046</t>
  </si>
  <si>
    <t>charcoal grey (3Sy)</t>
  </si>
  <si>
    <t>JF-318-616</t>
  </si>
  <si>
    <t>Heather Ruby With Printed Straps (38R)</t>
  </si>
  <si>
    <t>https://www.victoriassecret.com/panties/5-for-26-styles/low-rise-bikini-panty-cotton-lingerie?ProductID=215489&amp;CatalogueType=OLS</t>
  </si>
  <si>
    <t>JF-313-899</t>
  </si>
  <si>
    <t>Natural Leopard (3VS)</t>
  </si>
  <si>
    <t>https://www.victoriassecret.com/bras/2-for-42-victorias-secret-pink/wear-everywhere-push-up-bra-pink?ProductID=212276&amp;CatalogueType=OLS</t>
  </si>
  <si>
    <t>JF-319-934</t>
  </si>
  <si>
    <t>Natural Leopard Print</t>
  </si>
  <si>
    <t>https://www.victoriassecret.com/panties/5-for-26-styles/lace-trim-boyshort-panty-pink?ProductID=94132&amp;CatalogueType=OLS</t>
  </si>
  <si>
    <t>LACE TRIM BOYSHORT PANTY</t>
  </si>
  <si>
    <t>JF-327-792</t>
  </si>
  <si>
    <t>Naughty Fire Cracker (L74)</t>
  </si>
  <si>
    <t>Crimson (43U)</t>
  </si>
  <si>
    <t>https://www.victoriassecret.com/panties/5-for-26-styles/low-rise-bikini-panty-cotton-lingerie?ProductID=215491&amp;CatalogueType=OLS,</t>
  </si>
  <si>
    <t>JF-324-964 </t>
  </si>
  <si>
    <t>Plaid Bloomer (48K)</t>
  </si>
  <si>
    <t>Зета Джонс</t>
  </si>
  <si>
    <t>Bright Cherry Print (NB3)</t>
  </si>
  <si>
    <t xml:space="preserve">Order Date: 18/11/2014 </t>
  </si>
  <si>
    <t>Dianaaa</t>
  </si>
  <si>
    <t>https://www.victoriassecret.com/sale/panties/lace-waist-bikini-panty-cotton-lingerie?ProductID=168810&amp;CatalogueType=OLS&amp;swatchImage=3YU</t>
  </si>
  <si>
    <t>JG-313-900</t>
  </si>
  <si>
    <t>https://www.victoriassecret.com/bras/buy-more-and-save-bras/front-close-racerback-push-up-bra-cotton-lingerie?ProductID=186549&amp;CatalogueType=OLS</t>
  </si>
  <si>
    <t>JG-307-586</t>
  </si>
  <si>
    <t>36C</t>
  </si>
  <si>
    <t>Estimated Ship: Nov. 27</t>
  </si>
  <si>
    <t>https://www.victoriassecret.com/swimwear/new-arrivals/unforgettable-demi-top-forever-sexy?ProductID=212331&amp;CatalogueType=OLS&amp;swatchImage=6X9</t>
  </si>
  <si>
    <t>JG-299-034</t>
  </si>
  <si>
    <t>Ikat Paisley (6X9)</t>
  </si>
  <si>
    <t>https://www.victoriassecret.com/swimwear/new-arrivals/the-cutout-high-waist-bikini-bottom-forever-sexy?ProductID=205100&amp;CatalogueType=OLS</t>
  </si>
  <si>
    <t>JG-324-931</t>
  </si>
  <si>
    <t>https://www.victoriassecret.com/sale/clothing/ribbed-crewneck-pullover-sweater?ProductID=206434&amp;CatalogueType=OLS</t>
  </si>
  <si>
    <t>JG-324-047</t>
  </si>
  <si>
    <t>KateBond</t>
  </si>
  <si>
    <t>https://www.victoriassecret.com/sale/bras/front-close-racerback-push-up-bra-cotton-lingerie?ProductID=186549&amp;CatalogueType=OLS</t>
  </si>
  <si>
    <t>https://www.victoriassecret.com/sale/bras/multi-way-bra-cotton-lingerie?ProductID=203117&amp;CatalogueType=OLS</t>
  </si>
  <si>
    <t>JG-303-512</t>
  </si>
  <si>
    <t>Lizoshka</t>
  </si>
  <si>
    <t>https://www.victoriassecret.com/pink/wear-everywhere-collection/allover-lace-thong-panty-pink?ProductID=197069&amp;CatalogueType=OLS</t>
  </si>
  <si>
    <t>JG-302-039</t>
  </si>
  <si>
    <t>Leopard Lace With Trim (HD5)</t>
  </si>
  <si>
    <t>JG-322-418</t>
  </si>
  <si>
    <t>Riviera Pink (2S2)</t>
  </si>
  <si>
    <t>https://www.victoriassecret.com/pink/panties/cheekster-panty-pink?ProductID=213474&amp;CatalogueType=OLS</t>
  </si>
  <si>
    <t>JG-301-876</t>
  </si>
  <si>
    <t>starkusha</t>
  </si>
  <si>
    <t>https://www.victoriassecret.com//swimwear/bikinis/the-strappy-front-bandeau-beach-sexy?ProductID=205347&amp;CatalogueType=OLS&amp;search=true</t>
  </si>
  <si>
    <t>The Strappy Front Bandeau</t>
  </si>
  <si>
    <t>JF-327-365</t>
  </si>
  <si>
    <t>White Graffiti Metallic (6XG)</t>
  </si>
  <si>
    <t>https://www.victoriassecret.com//swimwear/bottoms-guide/cheeky-low-rise-bottom-beach-sexy?ProductID=205410&amp;CatalogueType=OLS&amp;search=true</t>
  </si>
  <si>
    <t>BEACH SEXY CHEEKY LOW-RISE BOTTOM</t>
  </si>
  <si>
    <t>JF-297-161</t>
  </si>
  <si>
    <t>цвет Neon Citrus (6UH)</t>
  </si>
  <si>
    <t>https://www.victoriassecret.com/sleepwear/sleepshirts-and-nighties/the-angel-sleep-tee-by-victoriarsquos-secret?ProductID=212224&amp;CatalogueType=OLS</t>
  </si>
  <si>
    <t>JG-323-279</t>
  </si>
  <si>
    <t>Pink/ White Stripe (GH0)</t>
  </si>
  <si>
    <t>https://www.victoriassecret.com/clothing/sweaters/the-swing-sweater-a-kiss-of-cashmere?ProductID=208808&amp;CatalogueType=OLS</t>
  </si>
  <si>
    <t>The Swing Sweater</t>
  </si>
  <si>
    <t>JG-303-024</t>
  </si>
  <si>
    <t>https://www.victoriassecret.com/swimwear/shop-by-size/bandeau-beach-sexy?ProductID=184107&amp;CatalogueType=OLS</t>
  </si>
  <si>
    <t>JG-316-788</t>
  </si>
  <si>
    <t>https://www.victoriassecret.com/swimwear/shop-by-size/strappy-bottom-beach-sexy?ProductID=184108&amp;CatalogueType=OLS</t>
  </si>
  <si>
    <t>JG-318-129</t>
  </si>
  <si>
    <t>https://www.victoriassecret.com/bras/holiday-lingerie-free-spirit/ruched-back-hiphugger-panty-cotton-lingerie?ProductID=216960&amp;CatalogueType=OLS</t>
  </si>
  <si>
    <t>JG-313-873</t>
  </si>
  <si>
    <t>Pink Heart Stripe Heart Back Lace (AJ4)</t>
  </si>
  <si>
    <t>Ink Blot Heart Back Lace (K95)</t>
  </si>
  <si>
    <t>https://www.victoriassecret.com/sleepwear/sleepshirts-and-nighties/the-angel-sleep-tee-by-victoriarsquos-secret?ProductID=202196&amp;CatalogueType=OLS</t>
  </si>
  <si>
    <t>The Angel Sleep Tee by Victoria’s Secret</t>
  </si>
  <si>
    <t xml:space="preserve">
JG-317-137</t>
  </si>
  <si>
    <t>Carnival Blue (J69)</t>
  </si>
  <si>
    <t>https://www.victoriassecret.com/sleepwear/sleepshirts-and-nighties/the-angel-sleep-tee-by-victoriarsquos-secret?ProductID=212407&amp;CatalogueType=OLS</t>
  </si>
  <si>
    <t>NEW! The Angel Sleep Tee by Victoria’s Secret</t>
  </si>
  <si>
    <t>https://www.victoriassecret.com/clearance/clothing/the-beach-pant-in-linen?ProductID=185398&amp;CatalogueType=OLS.</t>
  </si>
  <si>
    <t>JS-323-574</t>
  </si>
  <si>
    <t>blue Omre(DN4)</t>
  </si>
  <si>
    <t>https://www.victoriassecret.com/clearance/swim/cheeky-hipkini-bottom-very-sexy?ProductID=205970&amp;CatalogueType=OLS</t>
  </si>
  <si>
    <t>VERY SEXY CHEEKY HIPKINI BOTTOM</t>
  </si>
  <si>
    <t>JN-320-812</t>
  </si>
  <si>
    <t>Paradise Peach Blurry Tie Dye (5Z7)</t>
  </si>
  <si>
    <t>https://www.victoriassecret.com/clearance/swim/twist-bandeau-top-very-sexy?ProductID=209145&amp;CatalogueType=OLS</t>
  </si>
  <si>
    <t>VERY SEXY TWIST BANDEAU TOP</t>
  </si>
  <si>
    <t xml:space="preserve">JN-320-987 </t>
  </si>
  <si>
    <t>little_signorina</t>
  </si>
  <si>
    <t>https://www.victoriassecret.com/clearance/swim/string-bottom-very-sexy?ProductID=193878&amp;CatalogueType=OLS</t>
  </si>
  <si>
    <t xml:space="preserve">
JQ-316-615</t>
  </si>
  <si>
    <t>https://www.victoriassecret.com/clearance/swim/string-bottom-very-sexy?ProductID=193931&amp;CatalogueType=OLS</t>
  </si>
  <si>
    <t>Bali (4R9)</t>
  </si>
  <si>
    <t>https://www.victoriassecret.com/clearance/swim/bandeau-very-sexy?ProductID=164776&amp;CatalogueType=OLS</t>
  </si>
  <si>
    <t>JQ-306-811</t>
  </si>
  <si>
    <t>https://www.victoriassecret.com/clearance/victorias-secret-sport/cocoon-tee-victorias-secret-sport?ProductID=149450&amp;CatalogueType=OLS</t>
  </si>
  <si>
    <t>JQ-302-071</t>
  </si>
  <si>
    <t>Hello Lovely Work It Out (09Q)</t>
  </si>
  <si>
    <t>КУРС 48р</t>
  </si>
  <si>
    <t>https://www.victoriassecret.com/sale/clothing/cut-out-peplum-top?ProductID=199620&amp;CatalogueType=OLS</t>
  </si>
  <si>
    <t>JG-319-749</t>
  </si>
  <si>
    <t>https://www.victoriassecret.com/catalogue/long-sleeve-studio-tee-victorias-secret-sport?ProductID=191014&amp;CatalogueType=OLS&amp;cqo=true&amp;cqoCat=FZ</t>
  </si>
  <si>
    <t>Long-sleeve Studio Tee</t>
  </si>
  <si>
    <t>FZ-288-823</t>
  </si>
  <si>
    <t>https://www.victoriassecret.com/clearance/clothing/cross-front-bra-top-dress?ProductID=182193&amp;CatalogueType=OLS</t>
  </si>
  <si>
    <t>CROSS-FRONT BRA TOP DRESS</t>
  </si>
  <si>
    <t>JQ-280-676</t>
  </si>
  <si>
    <t>https://www.victoriassecret.com/clearance/panties/lace-waist-cheeky-panty-cotton-lingerie?ProductID=159103&amp;CatalogueType=OLS</t>
  </si>
  <si>
    <t>JQ-315-641</t>
  </si>
  <si>
    <t>Pink Floral Print (3PD)</t>
  </si>
  <si>
    <t>https://www.victoriassecret.com/sleepwear/pajamas/the-fireside-long-jane-pajama?ProductID=215870&amp;CatalogueType=OLS,</t>
  </si>
  <si>
    <t>JG-320-468 </t>
  </si>
  <si>
    <t>White/ Navy Pink Hearts Thermal (CA6)</t>
  </si>
  <si>
    <t>JG-325-106</t>
  </si>
  <si>
    <t>Bright Cherry (S40)</t>
  </si>
  <si>
    <t>https://www.victoriassecret.com/sleepwear/our-most-loved-pjs-c/the-dreamer-henley-pajama?ProductID=215645&amp;CatalogueType=OLS</t>
  </si>
  <si>
    <t>JG-321-635</t>
  </si>
  <si>
    <t>Pink Soda/ Pink Lurex Plaid (GH4)</t>
  </si>
  <si>
    <t>Pirouette Pink (2PT)</t>
  </si>
  <si>
    <t>https://www.victoriassecret.com/swimwear/specials/unforgettable-one-piece-forever-sexy?ProductID=206508&amp;CatalogueType=OLS</t>
  </si>
  <si>
    <t>https://www.victoriassecret.com/sale/panties/lace-trim-cheeky-panty-sexy-little-things?ProductID=215643&amp;CatalogueType=OLS</t>
  </si>
  <si>
    <t>Animal Prints (4CT)</t>
  </si>
  <si>
    <t>https://www.victoriassecret.com/beauty/vs-fantasies-bodycare-specials/snow-mint-ultra-moisturizing-hand-and-body-cream-vs-fantasies?ProductID=214891&amp;CatalogueType=OLS</t>
  </si>
  <si>
    <t>Snow Mint Ultra-moisturizing Hand and Body Cream</t>
  </si>
  <si>
    <t>JF-333-789</t>
  </si>
  <si>
    <t>https://www.victoriassecret.com/sale/yoga-pants-and-leggings/the-most-loved-yoga-legging?ProductID=211203&amp;CatalogueType=OLS</t>
  </si>
  <si>
    <t>JF-290-290</t>
  </si>
  <si>
    <t>Pretty Floral (AK3)</t>
  </si>
  <si>
    <t xml:space="preserve">Order Date: 22/11/2014 </t>
  </si>
  <si>
    <t>JG-326-736</t>
  </si>
  <si>
    <t>Soft Leopard (4RT)</t>
  </si>
  <si>
    <t>https://www.victoriassecret.com/panties/the-lacie/the-brief-panty-the-lacie?ProductID=212547&amp;CatalogueType=OLS</t>
  </si>
  <si>
    <t>JG-323-798</t>
  </si>
  <si>
    <t>Provocative Animal Print (4CT)</t>
  </si>
  <si>
    <t>lenapol23</t>
  </si>
  <si>
    <t>https://www.victoriassecret.com/sale/swim/push-up-bandeau-beach-sexy?ProductID=206650&amp;CatalogueType=OLS</t>
  </si>
  <si>
    <t>Push-Up Bandeau</t>
  </si>
  <si>
    <t>JG-325-991</t>
  </si>
  <si>
    <t>White Paisley (4SX)</t>
  </si>
  <si>
    <t>Ruched Hipkini</t>
  </si>
  <si>
    <t>JG-325-998</t>
  </si>
  <si>
    <t>Black Stripe (4SP)</t>
  </si>
  <si>
    <t>Double String Bottom</t>
  </si>
  <si>
    <t>JG-325-997</t>
  </si>
  <si>
    <t>https://www.victoriassecret.com/swimwear/specials/bandeau-very-sexy?ProductID=206236&amp;CatalogueType=OLS</t>
  </si>
  <si>
    <t>JG-311-165</t>
  </si>
  <si>
    <t>Pebble Heather (3T4)</t>
  </si>
  <si>
    <t>https://www.victoriassecret.com//panties/everyday-perfect-hidden/lace-trim-cheeky-panty-sexy-little-things?ProductID=216396&amp;CatalogueType=OLS&amp;search=true</t>
  </si>
  <si>
    <t>JG-326-124</t>
  </si>
  <si>
    <t>Wine Back Lace Up (2SQ)</t>
  </si>
  <si>
    <t>https://www.victoriassecret.com/bras/push-up/ring-strappy-back-push-up-bra-very-sexy?ProductID=216168&amp;CatalogueType=OLS</t>
  </si>
  <si>
    <t>JG-324-970</t>
  </si>
  <si>
    <t>Wine W/ Lace Trim (548)</t>
  </si>
  <si>
    <t>DREAM ANGELS LACE-TRIM CHEEKINI PANTY</t>
  </si>
  <si>
    <t>JG-325-290</t>
  </si>
  <si>
    <t>Vs White (DK9)</t>
  </si>
  <si>
    <t>SEXY LITTLE THINGS LACE-TRIM CHEEKY PANTY</t>
  </si>
  <si>
    <t>JG-325-131</t>
  </si>
  <si>
    <t>Wine W Candyland All Over Lace (548)</t>
  </si>
  <si>
    <t>JG-325-123</t>
  </si>
  <si>
    <t>JG-325-119</t>
  </si>
  <si>
    <t>https://www.victoriassecret.com/clothing/all-yoga-lounge-c/the-supermodel-sweatshirt?ProductID=211713&amp;CatalogueType=OLS</t>
  </si>
  <si>
    <t>PINK THE DATE PUSH-UP BRA</t>
  </si>
  <si>
    <t>JG-325-764</t>
  </si>
  <si>
    <t>Purple (43V)</t>
  </si>
  <si>
    <t xml:space="preserve">JG-325-295 </t>
  </si>
  <si>
    <t xml:space="preserve">JG-325-119 </t>
  </si>
  <si>
    <t xml:space="preserve">LACE-TRIM CHEEKY PANTY
</t>
  </si>
  <si>
    <t xml:space="preserve">тапки </t>
  </si>
  <si>
    <t>https://www.victoriassecret.com/clearance/pink/athletic-short-pink?ProductID=187390&amp;CatalogueType=OLS</t>
  </si>
  <si>
    <t>JQ-321-916</t>
  </si>
  <si>
    <t>XS or S</t>
  </si>
  <si>
    <t>All Over Animal (489)</t>
  </si>
  <si>
    <t xml:space="preserve">Order Date: 28/11/2014 </t>
  </si>
  <si>
    <t>КУРС 49р</t>
  </si>
  <si>
    <t>JG-319-556</t>
  </si>
  <si>
    <t>Black/Black Lace Sleeves (5N4)</t>
  </si>
  <si>
    <t>https://www.victoriassecret.com//panties/everyday-perfect-hidden/lace-trim-cheekini-panty-dream-angels?ProductID=213067&amp;CatalogueType=OLS&amp;search=true</t>
  </si>
  <si>
    <t>https://www.victoriassecret.com//panties/shop-all-panties/lace-trim-cheeky-panty-sexy-little-things?ProductID=213465&amp;CatalogueType=OLS&amp;search=true</t>
  </si>
  <si>
    <t>Black (E26)</t>
  </si>
  <si>
    <t>JG-320-469</t>
  </si>
  <si>
    <t>Ink Blot/ Multi Blue Plaid (CY4)</t>
  </si>
  <si>
    <t>Ink Blot (2HB)</t>
  </si>
  <si>
    <t>https://www.victoriassecret.com/clothing/sweaters/ribbed-scoopneck-sweater-?ProductID=206266&amp;CatalogueType=OLS</t>
  </si>
  <si>
    <t>JG-319-041</t>
  </si>
  <si>
    <t>Tango Pink (2KH)</t>
  </si>
  <si>
    <t>https://www.victoriassecret.com/sale/clothing/the-supermodel-sweatshirt?ProductID=202096&amp;CatalogueType=OLS</t>
  </si>
  <si>
    <t>Smokey Violet/Smokey Violet Sleeves (5WY)</t>
  </si>
  <si>
    <t>https://www.victoriassecret.com/sale/clothing/popcorn-stitch-crewneck-pullover-sweater?ProductID=201492&amp;CatalogueType=OLS</t>
  </si>
  <si>
    <t>JG-319-043</t>
  </si>
  <si>
    <t>https://www.victoriassecret.com/swimwear/specials/the-getaway-halter-beach-sexy?ProductID=217857&amp;CatalogueType=OLS</t>
  </si>
  <si>
    <t>BEACH SEXY DOUBLE STRING BOTTOM</t>
  </si>
  <si>
    <t>JG-297-481</t>
  </si>
  <si>
    <t>Blue Hawaiian (4UF)</t>
  </si>
  <si>
    <t>https://www.victoriassecret.com/swimwear/bottoms-guide/the-surfer-itsy-bottom-beach-sexy?ProductID=215478&amp;CatalogueType=OLS</t>
  </si>
  <si>
    <t>THE SURFER ITSY BOTTOM</t>
  </si>
  <si>
    <t>JG-324-647 </t>
  </si>
  <si>
    <t>Aqua Seychelles (6U8)</t>
  </si>
  <si>
    <t>https://www.victoriassecret.com/beauty/shop-all-beauty/glam-and-go-portable-makeup-palette-vs-makeup?ProductID=199270&amp;CatalogueType=OLS</t>
  </si>
  <si>
    <t>JG-317-191</t>
  </si>
  <si>
    <t>Мама Матвея</t>
  </si>
  <si>
    <t>https://www.victoriassecret.com/panties/3-for-33-styles/thong-panty-the-lacie?ProductID=188071&amp;CatalogueType=OLS</t>
  </si>
  <si>
    <t>JG-321-546</t>
  </si>
  <si>
    <t>Black Lace Up Back (X68)</t>
  </si>
  <si>
    <t>JG-305-898</t>
  </si>
  <si>
    <t>Red Fairisle (NA5)</t>
  </si>
  <si>
    <t>https://www.victoriassecret.com/clothing/sale-sweaters/ribbed-crewneck-pullover-sweater?ProductID=206434&amp;CatalogueType=OLS</t>
  </si>
  <si>
    <t>Ribbed Crewneck Pullover Sweater</t>
  </si>
  <si>
    <t xml:space="preserve">Angorka </t>
  </si>
  <si>
    <t>https://www.victoriassecret.com/beauty/vs-fantasies-bodycare-specials/moonlight-dream-body-wash-vs-fantasies?ProductID=154937&amp;CatalogueType=OLS</t>
  </si>
  <si>
    <t>VS FANTASIES PASSION STRUCK FOAMING BODY WASH AND SHAVE GEL</t>
  </si>
  <si>
    <t>JG-317-838</t>
  </si>
  <si>
    <t>Moonlight Dream (97F)</t>
  </si>
  <si>
    <t>VS FANTASIES SECRET ESCAPE BUFFING BODY WASH</t>
  </si>
  <si>
    <t>JG-317-779</t>
  </si>
  <si>
    <t>VS FANTASIES COCONUT PASSION DAILY BODY WASH</t>
  </si>
  <si>
    <t>JG-317-767</t>
  </si>
  <si>
    <t>Mora</t>
  </si>
  <si>
    <t>https://www.victoriassecret.com/beauty/vs-fantasies-bodycare-specials/love-spell-smoothing-body-scrub-vs-fantasies?ProductID=166546&amp;CatalogueType=OLS</t>
  </si>
  <si>
    <t>VS FANTASIES LOVE SPELL SMOOTHING BODY SCRUB</t>
  </si>
  <si>
    <t>JG-320-383</t>
  </si>
  <si>
    <t>https://www.victoriassecret.com/beauty/vs-fantasies-bodycare-specials/pure-seduction-body-smoothing-body-scrub-vs-fantasies?ProductID=166545&amp;CatalogueType=OLS</t>
  </si>
  <si>
    <t>VS FANTASIES PURE SEDUCTION BODY SMOOTHING BODY SCRUB</t>
  </si>
  <si>
    <t>JG-320-384</t>
  </si>
  <si>
    <t>Pure Seduction (25F)</t>
  </si>
  <si>
    <t>https://www.victoriassecret.com/beauty/vs-fantasies-bodycare-specials/aqua-kiss-body-wash-vs-fantasies?ProductID=154933&amp;CatalogueType=OLS</t>
  </si>
  <si>
    <t>VS FANTASIES AQUA KISS BODY WASH</t>
  </si>
  <si>
    <t>JG-317-837</t>
  </si>
  <si>
    <t>https://www.victoriassecret.com/beauty/vs-fantasies-bodycare-specials/strawberries-champagne-daily-body-wash-vs-fantasies?ProductID=154926&amp;CatalogueType=OLS</t>
  </si>
  <si>
    <t>VS FANTASIES STRAWBERRIES &amp; CHAMPAGNE DAILY BODY WASH</t>
  </si>
  <si>
    <t>JG-317-835</t>
  </si>
  <si>
    <t>https://www.victoriassecret.com/beauty/vs-fantasies-bodycare-specials/secret-escape-buffing-body-wash-vs-fantasies?ProductID=195054&amp;CatalogueType=OLS</t>
  </si>
  <si>
    <t>JG-328-005</t>
  </si>
  <si>
    <t>Secret Escape (PMF)</t>
  </si>
  <si>
    <t>https://www.victoriassecret.com//pink/vs-sport-bras-mobile/knockout-by-victorias-secret-high-rise-capri-victorias-secret-sport?ProductID=169837&amp;CatalogueType=OLS&amp;search=true</t>
  </si>
  <si>
    <t>JG-317-159</t>
  </si>
  <si>
    <t>https://www.victoriassecret.com/beauty/vs-fantasies-bodycare-specials/coconut-passion-daily-body-wash-vs-fantasies?ProductID=154927&amp;CatalogueType=OLS</t>
  </si>
  <si>
    <t>JG-317-833</t>
  </si>
  <si>
    <t>https://www.victoriassecret.com/beauty/vs-fantasies-bodycare-specials/pear-glac-daily-body-wash-vs-fantasies?ProductID=154931&amp;CatalogueType=OLS</t>
  </si>
  <si>
    <t>VS FANTASIES PEAR GLACÉ DAILY BODY WASH</t>
  </si>
  <si>
    <t>JG-317-836</t>
  </si>
  <si>
    <t>Snow Mint (67Z)</t>
  </si>
  <si>
    <t>https://www.victoriassecret.com/beauty/vs-fantasies-bodycare-specials/coconut-passion-shimmer-lotion-vs-fantasies?ProductID=217214&amp;CatalogueType=OLS</t>
  </si>
  <si>
    <t>JG-334-321</t>
  </si>
  <si>
    <t>Estimated Ship: Dec. 12</t>
  </si>
  <si>
    <t>https://www.victoriassecret.com/clothing/all-tops-c/the-silk-shirt?ProductID=201825&amp;CatalogueType=OLS</t>
  </si>
  <si>
    <t>The Silk Shirt</t>
  </si>
  <si>
    <t xml:space="preserve">
JG-321-666</t>
  </si>
  <si>
    <t>L12-14</t>
  </si>
  <si>
    <t>Pinot Noir Leopard (2BS)</t>
  </si>
  <si>
    <t>https://www.victoriassecret.com/clothing/jackets-and-coats/packable-puffer-jacket?ProductID=207614&amp;CatalogueType=OLS</t>
  </si>
  <si>
    <t>JG-318-881</t>
  </si>
  <si>
    <t>Blue (5NM)</t>
  </si>
  <si>
    <t>Bogdana</t>
  </si>
  <si>
    <t>https://www.victoriassecret.com/clearance/clothing/tuxedo-legging-with-faux-leather?ProductID=199506&amp;CatalogueType=OLS</t>
  </si>
  <si>
    <t>JQ-319-314 </t>
  </si>
  <si>
    <t>https://www.victoriassecret.com/clearance/clothing/corduroy-mid-rise-siren?ProductID=145626&amp;CatalogueType=OLSColor</t>
  </si>
  <si>
    <t>JQ-302-605</t>
  </si>
  <si>
    <t>Winterberry (P75)</t>
  </si>
  <si>
    <t>https://www.victoriassecret.com/catalogue/catalogue/the-cotton-mayfair-pajama?ProductID=191064&amp;CatalogueType=OLS&amp;cqo=true&amp;cqoCat=FZ</t>
  </si>
  <si>
    <t>The Cotton Mayfair Pajama</t>
  </si>
  <si>
    <t>FZ-294-676</t>
  </si>
  <si>
    <t xml:space="preserve">  XS.S</t>
  </si>
  <si>
    <t>Surftown Print (3VV)</t>
  </si>
  <si>
    <t>Pop Lime Melange (n42)</t>
  </si>
  <si>
    <t>https://www.victoriassecret.com/clearance/clothing/lace-trim-top?ProductID=169712&amp;CatalogueType=OLS</t>
  </si>
  <si>
    <t>JQ-314-794</t>
  </si>
  <si>
    <t>Neon Apricot (4SG)</t>
  </si>
  <si>
    <t>https://www.victoriassecret.com/clearance/clothing/corduroy-mid-rise-siren?ProductID=178145&amp;CatalogueType=OLS</t>
  </si>
  <si>
    <t>JQ-322-079</t>
  </si>
  <si>
    <t>https://www.victoriassecret.com/clothing/sale-on-fleece/graphic-fleece-pullover?ProductID=212148&amp;CatalogueType=OLS</t>
  </si>
  <si>
    <t>JG-305-252</t>
  </si>
  <si>
    <t>Secret/Heather Grey (6YE)</t>
  </si>
  <si>
    <t>https://www.victoriassecret.com/beauty/25-eau-de-parfum/eau-de-parfum-victorias-secret-bombshell?ProductID=219937&amp;CatalogueType=OLS</t>
  </si>
  <si>
    <t>JG-258-637</t>
  </si>
  <si>
    <t>Bombshell (099)</t>
  </si>
  <si>
    <t>corsica</t>
  </si>
  <si>
    <t>https://www.victoriassecret.com/beauty/25-eau-de-parfum/dark-orchid-eau-de-parfum-victorias-secret-seduction?ProductID=219968&amp;CatalogueType=OLS</t>
  </si>
  <si>
    <t>JG-286-290</t>
  </si>
  <si>
    <t>Dark Orchid (099)</t>
  </si>
  <si>
    <t>https://www.victoriassecret.com/beauty/25-eau-de-parfum/love-is-heavenly-eau-de-parfum-dream-angels?ProductID=65589&amp;CatalogueType=OLS</t>
  </si>
  <si>
    <t>JG-283-936</t>
  </si>
  <si>
    <t>Love Is Heavenly (099)</t>
  </si>
  <si>
    <t>https://www.victoriassecret.com/beauty/25-eau-de-parfum/noir-eau-de-parfum-sexy-little-things?ProductID=219954&amp;CatalogueType=OLS</t>
  </si>
  <si>
    <t>JG-232-418</t>
  </si>
  <si>
    <t>Noir (099)</t>
  </si>
  <si>
    <t>https://www.victoriassecret.com/beauty/25-eau-de-parfum/eau-de-parfum-angels-only?ProductID=219964&amp;CatalogueType=OLS</t>
  </si>
  <si>
    <t>JG-314-858</t>
  </si>
  <si>
    <t>Angels Only (099)</t>
  </si>
  <si>
    <t>JG-333-778</t>
  </si>
  <si>
    <t>https://www.victoriassecret.com/beauty/fragrance/eau-de-parfum-gift-set-victorias-secret?ProductID=209212&amp;CatalogueType=OLS</t>
  </si>
  <si>
    <t>VICTORIA'S SECRET EAU DE PARFUM GIFT SET</t>
  </si>
  <si>
    <t>JG-321-397</t>
  </si>
  <si>
    <t>https://www.victoriassecret.com/beauty/gift-sets/night-gift-set-victorias-secret?ProductID=209205&amp;CatalogueType=OLS</t>
  </si>
  <si>
    <t>JG-321-394</t>
  </si>
  <si>
    <t>Forbidden (099)</t>
  </si>
  <si>
    <t>https://www.victoriassecret.com/beauty/vs-fantasies-bodycare-specials/dreamy-vanilla-fragrance-mist-vs-fantasies?ProductID=214880&amp;CatalogueType=OLS</t>
  </si>
  <si>
    <t>JG-333-777</t>
  </si>
  <si>
    <t>Dreamy Vanilla (10F)</t>
  </si>
  <si>
    <t>JG-317-819</t>
  </si>
  <si>
    <t>https://www.victoriassecret.com/beauty/vs-fantasies-bodycare-specials/endless-love-fragrance-mist-vs-fantasies?ProductID=154904&amp;CatalogueType=OLS</t>
  </si>
  <si>
    <t>JG-317-805</t>
  </si>
  <si>
    <t>Endless Love (01F)</t>
  </si>
  <si>
    <t>https://www.victoriassecret.com/beauty/vs-fantasies-bodycare-specials/secret-charm-fragrance-mist-vs-fantasies?ProductID=154906&amp;CatalogueType=OLS</t>
  </si>
  <si>
    <t>JG-317-810</t>
  </si>
  <si>
    <t>https://www.victoriassecret.com/beauty/vs-fantasies-bodycare-specials/true-escape-fragrance-mist-vs-fantasies?ProductID=154916&amp;CatalogueType=OLS</t>
  </si>
  <si>
    <t>JG-317-817</t>
  </si>
  <si>
    <t>True Escape (91F)</t>
  </si>
  <si>
    <t>https://www.victoriassecret.com/beauty/vs-fantasies-bodycare-specials/passion-struck-foaming-body-wash-and-shave-gel-vs-fantasies?ProductID=166719&amp;CatalogueType=OLS</t>
  </si>
  <si>
    <t>JG-320-390</t>
  </si>
  <si>
    <t>https://www.victoriassecret.com/beauty/vs-fantasies-bodycare-specials/total-attraction-fragrance-mist-vs-fantasies?ProductID=210244&amp;CatalogueType=OLS</t>
  </si>
  <si>
    <t>JG-329-174</t>
  </si>
  <si>
    <t>https://www.victoriassecret.com//pink/bras-top-rated/the-date-push-up-bra-pink?ProductID=212254&amp;CatalogueType=OLS&amp;search=true</t>
  </si>
  <si>
    <t>https://www.victoriassecret.com/pink/graphic-tee-1/limited-edition-high-low-tee-pink?ProductID=216857&amp;CatalogueType=OLS</t>
  </si>
  <si>
    <t>Limited Edition High/ Low Tee</t>
  </si>
  <si>
    <t>JG-329-523</t>
  </si>
  <si>
    <t>Maroon (6Q7)</t>
  </si>
  <si>
    <t>https://www.victoriassecret.com/clearance/clothing/faux-leather-zip-front-sweaterdress-a-kiss-of-cashmere?ProductID=206270&amp;CatalogueType=OLS</t>
  </si>
  <si>
    <t>JQ-319-081</t>
  </si>
  <si>
    <t>JQ-289-408</t>
  </si>
  <si>
    <t>https://www.victoriassecret.com/beauty/shop-all-beauty/warm-ginger-fragrance-mist-vs-fantasies?ProductID=214878&amp;CatalogueType=OLS</t>
  </si>
  <si>
    <t>https://www.victoriassecret.com/beauty/vs-fantasies-bodycare-specials/frosted-apple-fragrance-mist-vs-fantasies?ProductID=214879&amp;CatalogueType=OLS</t>
  </si>
  <si>
    <t>https://www.victoriassecret.com/beauty/vs-fantasies-bodycare-specials/snow-mint-fragrance-mist-vs-fantasies?ProductID=214882&amp;CatalogueType=OLS</t>
  </si>
  <si>
    <t>JG-333-779</t>
  </si>
  <si>
    <t>КУРС 55р</t>
  </si>
  <si>
    <t>Koshka01</t>
  </si>
  <si>
    <t>https://www.victoriassecret.com/swimwear/bikini-mixer-hidden/the-side-tie-itsy-bottom-beach-sexy?ProductID=205452&amp;CatalogueType=OLS</t>
  </si>
  <si>
    <t>JG-321-062</t>
  </si>
  <si>
    <t>Geo Tiles (6tr)</t>
  </si>
  <si>
    <t>https://www.victoriassecret.com/swimwear/shop-bra-sized-styles/the-itsy-bottom-beach-sexy?ProductID=205331&amp;CatalogueType=OLS</t>
  </si>
  <si>
    <t>JG-316-936</t>
  </si>
  <si>
    <t>In The Navy (6y8)</t>
  </si>
  <si>
    <t>https://www.victoriassecret.com/swimwear/specials/bandeau-very-sexy?ProductID=207261&amp;CatalogueType=OLS</t>
  </si>
  <si>
    <t>JG-311165</t>
  </si>
  <si>
    <t>Coral Blaze (57z)</t>
  </si>
  <si>
    <t>https://www.victoriassecret.com/swimwear/shop-bra-sized-styles/the-criss-cross-push-up-bandeau-beach-sexy?ProductID=205353&amp;CatalogueType=OLS</t>
  </si>
  <si>
    <t>JG-324606</t>
  </si>
  <si>
    <t>kotty_4</t>
  </si>
  <si>
    <t>https://www.victoriassecret.com/sale/swim/add-2-cups-halter-the-gorgeous-swim-collection?ProductID=195060&amp;CatalogueType=OLS.</t>
  </si>
  <si>
    <t>JG-311-821</t>
  </si>
  <si>
    <t>Pop Art Pink Lace (4tn)</t>
  </si>
  <si>
    <t>https://www.victoriassecret.com/sale/swim/side-tie-bikini-bottom-the-gorgeous-swim-collection?ProductID=217799&amp;CatalogueType=OLS.</t>
  </si>
  <si>
    <t>JG-311-824</t>
  </si>
  <si>
    <t>Luchik_sveta</t>
  </si>
  <si>
    <t>https://www.victoriassecret.com//swimwear/specials/tie-front-tankini-forever-sexy?ProductID=150761&amp;CatalogueType=OLS&amp;search=true</t>
  </si>
  <si>
    <t>JG-300-182</t>
  </si>
  <si>
    <t>Blue Stripe (4s2)</t>
  </si>
  <si>
    <t>https://www.victoriassecret.com/swimwear/specials/foldover-bottom-forever-sexy?ProductID=206910&amp;CatalogueType=OLS</t>
  </si>
  <si>
    <t>JG-306-359</t>
  </si>
  <si>
    <t>https://www.victoriassecret.com/beauty/gifts/mist-and-lotion-gift-set-vs-fantasies?ProductID=209206&amp;CatalogueType=OLS</t>
  </si>
  <si>
    <t>JG-321-395</t>
  </si>
  <si>
    <t>https://www.victoriassecret.com/beauty/vs-fantasies-bodycare-specials/secret-escape-eau-de-toilette-vs-fantasies?ProductID=195051&amp;CatalogueType=OLS</t>
  </si>
  <si>
    <t>JG-328-008</t>
  </si>
  <si>
    <t>Secret Escape (pmf)</t>
  </si>
  <si>
    <t>True Escape (91f)</t>
  </si>
  <si>
    <t>https://www.victoriassecret.com/beauty/vs-fantasies-bodycare-specials/moonlight-dream-fragrance-mist-vs-fantasies?ProductID=154913&amp;CatalogueType=OLS</t>
  </si>
  <si>
    <t>JG-317-820</t>
  </si>
  <si>
    <t>Moonlight Dream (97f)</t>
  </si>
  <si>
    <t>https://www.victoriassecret.com/beauty/vs-fantasies-bodycare-specials/amber-romance-daily-body-wash-vs-fantasies?ProductID=154921&amp;CatalogueType=OLS</t>
  </si>
  <si>
    <t>JG-317-828</t>
  </si>
  <si>
    <t>https://www.victoriassecret.com/beauty/vs-fantasies-bodycare-specials/love-spell-daily-body-wash-vs-fantasies?ProductID=166490&amp;CatalogueType=OLS</t>
  </si>
  <si>
    <t>JG-320-377</t>
  </si>
  <si>
    <t>JG-320-380</t>
  </si>
  <si>
    <t>https://www.victoriassecret.com/beauty/vs-fantasies-bodycare-specials/love-spell-travel-size-fragrance-mist-vs-fantasies?ProductID=154973&amp;CatalogueType=OLS</t>
  </si>
  <si>
    <t>JG-317-877</t>
  </si>
  <si>
    <t>https://www.victoriassecret.com/clothing/velour/velour-bootcut-pant?ProductID=206450&amp;CatalogueType=OLS</t>
  </si>
  <si>
    <t>JG-325-151</t>
  </si>
  <si>
    <t>Winterberry (p75)</t>
  </si>
  <si>
    <t>https://www.victoriassecret.com/clothing/velour/velour-half-zip-pullover?ProductID=206447&amp;CatalogueType=OLS</t>
  </si>
  <si>
    <t>JG-325-153</t>
  </si>
  <si>
    <t>МАТРЕШКА НН</t>
  </si>
  <si>
    <t>https://www.victoriassecret.com/clothing/sale-on-fleece/fleece-zip-tunic?ProductID=197477&amp;CatalogueType=OLS</t>
  </si>
  <si>
    <t>JG-290-413</t>
  </si>
  <si>
    <t>Sparkling Red (2sw)</t>
  </si>
  <si>
    <t>https://www.victoriassecret.com/clothing/sale-sweaters/the-multi-way-sweater-a-kiss-of-cashmere?ProductID=206952&amp;CatalogueType=OLS</t>
  </si>
  <si>
    <t>JG-286-561</t>
  </si>
  <si>
    <t>Heather Grey (3sw)</t>
  </si>
  <si>
    <t>Тишина</t>
  </si>
  <si>
    <t>https://www.victoriassecret.com/sale/swim/jeweled-floral-bandeau-beach-sexy?ProductID=189719&amp;CatalogueType=OLS</t>
  </si>
  <si>
    <t>JG-281-721</t>
  </si>
  <si>
    <t>https://www.victoriassecret.com/sleepwear/lingerie/floral-babydoll-very-sexy?ProductID=5243&amp;CatalogueType=OLS</t>
  </si>
  <si>
    <t>JG-154-392</t>
  </si>
  <si>
    <t>Black Floral Print (093)</t>
  </si>
  <si>
    <t>https://www.victoriassecret.com/beauty/vs-fantasies-bodycare-specials/secret-charm-eau-de-toilette-vs-fantasies?ProductID=154967&amp;CatalogueType=OLS</t>
  </si>
  <si>
    <t>Estimated Ship: 12/21</t>
  </si>
  <si>
    <t xml:space="preserve">плавки </t>
  </si>
  <si>
    <t>JU-281-722</t>
  </si>
  <si>
    <t>Neon Coral Paisley (2UZ)</t>
  </si>
  <si>
    <t>https://www.victoriassecret.com/sale/swim/neon-paisley-push-up-triangle-top-beach-sexy?ProductID=189711&amp;CatalogueType=OLS</t>
  </si>
  <si>
    <t>JU-269-662</t>
  </si>
  <si>
    <t>Pink (NA4)</t>
  </si>
  <si>
    <t>JU-269-663</t>
  </si>
  <si>
    <t>https://www.victoriassecret.com/pink/panties/seamless-bikini-panty-pink?ProductID=218859&amp;CatalogueType=OLS</t>
  </si>
  <si>
    <t>JU-321-903</t>
  </si>
  <si>
    <t>Black White Color Block (5XJ)</t>
  </si>
  <si>
    <t>https://www.victoriassecret.com/sale/swim/the-push-up-bandeau-beach-sexy?ProductID=212270&amp;CatalogueType=OLS</t>
  </si>
  <si>
    <t>JU-324-638</t>
  </si>
  <si>
    <t>36В</t>
  </si>
  <si>
    <t>Neon Citrus (6UH)</t>
  </si>
  <si>
    <t>https://www.victoriassecret.com/pink/panties/floral-lace-trim-thong-panty-pink?ProductID=168346&amp;CatalogueType=OLS</t>
  </si>
  <si>
    <t>JU-327-642</t>
  </si>
  <si>
    <t>Snow White Dots (3PK)</t>
  </si>
  <si>
    <t>https://www.victoriassecret.com/pink/panties/tropical-floral-lace-thong-pink?ProductID=217366&amp;CatalogueType=OLS</t>
  </si>
  <si>
    <t>JU-328-429</t>
  </si>
  <si>
    <t>Purple W/ Pink Band (6XB)</t>
  </si>
  <si>
    <t>https://www.victoriassecret.com/pink/panties/geo-mesh-cheekster-panty-pink?ProductID=217371&amp;CatalogueType=OLS</t>
  </si>
  <si>
    <t>JU-327-637</t>
  </si>
  <si>
    <t>Red Lacquer (22M)</t>
  </si>
  <si>
    <t>JU-325-035</t>
  </si>
  <si>
    <t>https://www.victoriassecret.com/pink/panties/no-show-cheekster-panty-pink?ProductID=196382&amp;CatalogueType=OLS</t>
  </si>
  <si>
    <t>JU-322-443</t>
  </si>
  <si>
    <t>МЭМулечка</t>
  </si>
  <si>
    <t>https://www.victoriassecret.com//clothing/all-sale-and-specials/the-chino-pant?ProductID=215127&amp;CatalogueType=OLS&amp;search=true</t>
  </si>
  <si>
    <t>JU-310-542</t>
  </si>
  <si>
    <t>Camo (26D)</t>
  </si>
  <si>
    <t xml:space="preserve">Order Date: 4/12/2014 </t>
  </si>
  <si>
    <t>будет в следующем выкупе</t>
  </si>
  <si>
    <t xml:space="preserve">Order Date: 10/12/2014 </t>
  </si>
  <si>
    <t>КУРС 56р</t>
  </si>
  <si>
    <t>https://www.victoriassecret.com/bras/2-for-42-victorias-secret-pink/wear-everywhere-push-up-bra-pink?ProductID=216243&amp;CatalogueType=OLS</t>
  </si>
  <si>
    <t>JU-270-234</t>
  </si>
  <si>
    <t>https://www.victoriassecret.com/victorias-secret-sport/sport-bras-training-tops-specials/the-player-by-victoriarsquos-secret-cami-sport-bra-victorias-secret-,%20sport?ProductID=213461&amp;CatalogueType=OLS</t>
  </si>
  <si>
    <t>JU-300-793</t>
  </si>
  <si>
    <t>Hello Lovely (S45)</t>
  </si>
  <si>
    <t>https://www.victoriassecret.com/bras/buy-more-and-save-bras/front-close-push-up-bra-sexy-tee?ProductID=218888&amp;CatalogueType=OLS</t>
  </si>
  <si>
    <t>JU-322-110</t>
  </si>
  <si>
    <t>Black Pearl (U01)</t>
  </si>
  <si>
    <t>https://www.victoriassecret.com/panties/5-for-27-styles/lace-waist-cheeky-panty-cotton-lingerie?ProductID=220221&amp;CatalogueType=OLS</t>
  </si>
  <si>
    <t>JU-304-353</t>
  </si>
  <si>
    <t>https://www.victoriassecret.com/panties/5-for-27-styles/lace-waist-hiphugger-panty-cotton-lingerie?ProductID=220216&amp;CatalogueType=OLS</t>
  </si>
  <si>
    <t>JU-327-959</t>
  </si>
  <si>
    <t>JV-318-672</t>
  </si>
  <si>
    <t>https://www.victoriassecret.com/sale/sleepwear/the-dreamer-henley-pajama?ProductID=215681&amp;CatalogueType=OLS </t>
  </si>
  <si>
    <t>JU-321-637</t>
  </si>
  <si>
    <t>Heather Grey Lurex/ Pink Lurex Stripe (Z64)</t>
  </si>
  <si>
    <t>https://www.victoriassecret.com/sleepwear/shop-all-sleep/the-fireside-sleepshirt?ProductID=215435&amp;CatalogueType=OLS</t>
  </si>
  <si>
    <t>JU-323-448</t>
  </si>
  <si>
    <t>Pink Knit Stripe (Z64)</t>
  </si>
  <si>
    <t>https://www.victoriassecret.com/sale/sleepwear/the-fireside-long-jane-pajama?ProductID=215875&amp;CatalogueType=OLS</t>
  </si>
  <si>
    <t>JU-320-468</t>
  </si>
  <si>
    <t>Pink/ Grey Fairisle Thermal (CK1)</t>
  </si>
  <si>
    <t>https://www.victoriassecret.com/swimwear/bandeau/jeweled-floral-bandeau-beach-sexy?ProductID=189719&amp;CatalogueType=OLS</t>
  </si>
  <si>
    <t>JU-281-721</t>
  </si>
  <si>
    <t>https://www.victoriassecret.com/panties/5-for-27-styles/lace-waist-hiphugger-panty-cotton-lingerie?ProductID=180504&amp;CatalogueType=OLS</t>
  </si>
  <si>
    <t>Pink Diamond Print (BR0)</t>
  </si>
  <si>
    <t>https://www.victoriassecret.com/clearance/swim/unforgettable-demi-top-forever-sexy?ProductID=178206&amp;CatalogueType=OLS</t>
  </si>
  <si>
    <t>JV-307-390</t>
  </si>
  <si>
    <t>Warm Stripe (6PB)</t>
  </si>
  <si>
    <t>JV-306-020</t>
  </si>
  <si>
    <t>https://www.victoriassecret.com/sale/clothing/the-most-loved-yoga-legging?ProductID=217267&amp;CatalogueType=OLS</t>
  </si>
  <si>
    <t>JU-332-83</t>
  </si>
  <si>
    <t>S.C</t>
  </si>
  <si>
    <t>Heather Charcoal Sequin (72P)</t>
  </si>
  <si>
    <t>https://www.victoriassecret.com/sale/sleepwear/the-dreamer-henley-pajama?ProductID=215681&amp;CatalogueType=OLS</t>
  </si>
  <si>
    <t>JU-321-635</t>
  </si>
  <si>
    <t>Bright Cherry/ Red Lurex Plaid (48K)</t>
  </si>
  <si>
    <t>https://www.victoriassecret.com/pink/panties/rose-lace-cheekster-panty-pink?ProductID=217361&amp;CatalogueType=OLS</t>
  </si>
  <si>
    <t>JU-325-937</t>
  </si>
  <si>
    <t>Coral Blossom (57Z)</t>
  </si>
  <si>
    <t>https://www.victoriassecret.com/panties/5-for-27-styles/lace-waist-bikini-panty-cotton-lingerie?ProductID=220267&amp;CatalogueType=OLS</t>
  </si>
  <si>
    <t>JU-313-900</t>
  </si>
  <si>
    <t>Estimated Ship: 12/27</t>
  </si>
  <si>
    <t>https://www.victoriassecret.com/sale/panties/lace-waist-hiphugger-panty-cotton-lingerie?ProductID=180504&amp;CatalogueType=OLS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</si>
</sst>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b/>
      <sz val="10"/>
      <color indexed="23"/>
      <name val="Calibri"/>
      <family val="2"/>
    </font>
    <font>
      <sz val="12"/>
      <color indexed="14"/>
      <name val="Arial"/>
      <family val="2"/>
    </font>
    <font>
      <sz val="8"/>
      <color indexed="10"/>
      <name val="VictoriaOne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9"/>
      <color indexed="63"/>
      <name val="Palatino Linotype"/>
      <family val="1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2"/>
      <color rgb="FFFF3399"/>
      <name val="Arial"/>
      <family val="2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9"/>
      <color rgb="FF666666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000000"/>
      <name val="Arial"/>
      <family val="2"/>
    </font>
    <font>
      <sz val="9"/>
      <color rgb="FF272727"/>
      <name val="Palatino Linotype"/>
      <family val="1"/>
    </font>
    <font>
      <b/>
      <sz val="10"/>
      <color rgb="FF00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70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70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4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70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5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4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82" fillId="0" borderId="0" xfId="0" applyFont="1" applyFill="1" applyAlignment="1">
      <alignment/>
    </xf>
    <xf numFmtId="0" fontId="70" fillId="0" borderId="0" xfId="42" applyFill="1" applyAlignment="1">
      <alignment/>
    </xf>
    <xf numFmtId="0" fontId="89" fillId="0" borderId="0" xfId="0" applyFont="1" applyFill="1" applyAlignment="1">
      <alignment horizontal="left"/>
    </xf>
    <xf numFmtId="0" fontId="90" fillId="0" borderId="0" xfId="0" applyFont="1" applyFill="1" applyAlignment="1">
      <alignment/>
    </xf>
    <xf numFmtId="166" fontId="84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1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4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5" fillId="0" borderId="11" xfId="0" applyNumberFormat="1" applyFont="1" applyFill="1" applyBorder="1" applyAlignment="1">
      <alignment/>
    </xf>
    <xf numFmtId="166" fontId="8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2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4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3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94" fillId="0" borderId="10" xfId="42" applyFont="1" applyFill="1" applyBorder="1" applyAlignment="1">
      <alignment/>
    </xf>
    <xf numFmtId="168" fontId="82" fillId="0" borderId="10" xfId="0" applyNumberFormat="1" applyFont="1" applyFill="1" applyBorder="1" applyAlignment="1">
      <alignment/>
    </xf>
    <xf numFmtId="166" fontId="82" fillId="0" borderId="1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166" fontId="82" fillId="0" borderId="12" xfId="0" applyNumberFormat="1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0" fontId="91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70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6" fillId="0" borderId="11" xfId="42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6" fillId="0" borderId="0" xfId="42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9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4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4" fillId="0" borderId="0" xfId="42" applyFont="1" applyFill="1" applyAlignment="1">
      <alignment/>
    </xf>
    <xf numFmtId="168" fontId="8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70" fillId="0" borderId="11" xfId="42" applyNumberForma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92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82" fillId="0" borderId="11" xfId="0" applyFont="1" applyFill="1" applyBorder="1" applyAlignment="1">
      <alignment/>
    </xf>
    <xf numFmtId="0" fontId="8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4" fillId="0" borderId="0" xfId="42" applyFont="1" applyFill="1" applyBorder="1" applyAlignment="1">
      <alignment/>
    </xf>
    <xf numFmtId="0" fontId="98" fillId="0" borderId="0" xfId="0" applyFont="1" applyFill="1" applyAlignment="1">
      <alignment/>
    </xf>
    <xf numFmtId="0" fontId="85" fillId="0" borderId="10" xfId="0" applyFont="1" applyFill="1" applyBorder="1" applyAlignment="1">
      <alignment/>
    </xf>
    <xf numFmtId="166" fontId="82" fillId="0" borderId="11" xfId="0" applyNumberFormat="1" applyFont="1" applyFill="1" applyBorder="1" applyAlignment="1">
      <alignment/>
    </xf>
    <xf numFmtId="168" fontId="82" fillId="0" borderId="11" xfId="0" applyNumberFormat="1" applyFont="1" applyFill="1" applyBorder="1" applyAlignment="1">
      <alignment/>
    </xf>
    <xf numFmtId="168" fontId="82" fillId="0" borderId="0" xfId="0" applyNumberFormat="1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70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99" fillId="0" borderId="10" xfId="0" applyFont="1" applyFill="1" applyBorder="1" applyAlignment="1">
      <alignment horizontal="left" vertical="center"/>
    </xf>
    <xf numFmtId="0" fontId="9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6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8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5" fillId="0" borderId="0" xfId="0" applyNumberFormat="1" applyFont="1" applyFill="1" applyAlignment="1">
      <alignment/>
    </xf>
    <xf numFmtId="166" fontId="8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70" fillId="0" borderId="0" xfId="42" applyFont="1" applyFill="1" applyBorder="1" applyAlignment="1">
      <alignment/>
    </xf>
    <xf numFmtId="0" fontId="70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9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left"/>
    </xf>
    <xf numFmtId="0" fontId="101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2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6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0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102" fillId="0" borderId="0" xfId="0" applyFont="1" applyFill="1" applyAlignment="1">
      <alignment/>
    </xf>
    <xf numFmtId="0" fontId="93" fillId="0" borderId="10" xfId="0" applyFont="1" applyFill="1" applyBorder="1" applyAlignment="1">
      <alignment horizontal="left"/>
    </xf>
    <xf numFmtId="0" fontId="103" fillId="0" borderId="0" xfId="0" applyFont="1" applyFill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97" fillId="0" borderId="0" xfId="0" applyFont="1" applyFill="1" applyAlignment="1">
      <alignment horizontal="left"/>
    </xf>
    <xf numFmtId="0" fontId="10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106" fillId="0" borderId="10" xfId="0" applyNumberFormat="1" applyFont="1" applyFill="1" applyBorder="1" applyAlignment="1">
      <alignment/>
    </xf>
    <xf numFmtId="0" fontId="91" fillId="0" borderId="0" xfId="0" applyFont="1" applyFill="1" applyAlignment="1">
      <alignment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3" fillId="0" borderId="0" xfId="0" applyFont="1" applyFill="1" applyAlignment="1">
      <alignment horizontal="left" wrapText="1"/>
    </xf>
    <xf numFmtId="0" fontId="0" fillId="0" borderId="10" xfId="0" applyFill="1" applyBorder="1" applyAlignment="1">
      <alignment/>
    </xf>
    <xf numFmtId="0" fontId="70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70" fillId="0" borderId="0" xfId="42" applyFill="1" applyBorder="1" applyAlignment="1">
      <alignment/>
    </xf>
    <xf numFmtId="0" fontId="107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07" fillId="0" borderId="10" xfId="0" applyFont="1" applyFill="1" applyBorder="1" applyAlignment="1">
      <alignment horizontal="left" wrapText="1"/>
    </xf>
    <xf numFmtId="0" fontId="93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66" fontId="108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4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09" fillId="0" borderId="0" xfId="0" applyFont="1" applyFill="1" applyAlignment="1">
      <alignment horizontal="left"/>
    </xf>
    <xf numFmtId="0" fontId="82" fillId="0" borderId="10" xfId="0" applyFont="1" applyFill="1" applyBorder="1" applyAlignment="1">
      <alignment horizontal="center"/>
    </xf>
    <xf numFmtId="0" fontId="110" fillId="0" borderId="1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97" fillId="0" borderId="10" xfId="0" applyFont="1" applyFill="1" applyBorder="1" applyAlignment="1">
      <alignment horizontal="center"/>
    </xf>
    <xf numFmtId="168" fontId="110" fillId="0" borderId="10" xfId="0" applyNumberFormat="1" applyFont="1" applyFill="1" applyBorder="1" applyAlignment="1">
      <alignment/>
    </xf>
    <xf numFmtId="166" fontId="110" fillId="0" borderId="10" xfId="0" applyNumberFormat="1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4" fillId="0" borderId="11" xfId="42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11" fillId="0" borderId="0" xfId="0" applyFont="1" applyFill="1" applyAlignment="1">
      <alignment/>
    </xf>
    <xf numFmtId="166" fontId="10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5" fillId="0" borderId="0" xfId="0" applyFont="1" applyFill="1" applyAlignment="1">
      <alignment/>
    </xf>
    <xf numFmtId="0" fontId="107" fillId="0" borderId="0" xfId="0" applyFont="1" applyFill="1" applyAlignment="1">
      <alignment horizontal="left"/>
    </xf>
    <xf numFmtId="0" fontId="111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12" fillId="0" borderId="0" xfId="0" applyFont="1" applyFill="1" applyAlignment="1">
      <alignment horizontal="left"/>
    </xf>
    <xf numFmtId="166" fontId="0" fillId="0" borderId="10" xfId="0" applyNumberFormat="1" applyFill="1" applyBorder="1" applyAlignment="1">
      <alignment/>
    </xf>
    <xf numFmtId="0" fontId="97" fillId="0" borderId="0" xfId="0" applyFont="1" applyFill="1" applyAlignment="1">
      <alignment wrapText="1"/>
    </xf>
    <xf numFmtId="0" fontId="97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100" fillId="0" borderId="0" xfId="0" applyFont="1" applyFill="1" applyAlignment="1">
      <alignment horizontal="left"/>
    </xf>
    <xf numFmtId="0" fontId="10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70" fillId="0" borderId="11" xfId="42" applyFill="1" applyBorder="1" applyAlignment="1">
      <alignment/>
    </xf>
    <xf numFmtId="0" fontId="0" fillId="0" borderId="11" xfId="0" applyFon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113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7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98" fillId="0" borderId="0" xfId="0" applyFont="1" applyFill="1" applyAlignment="1">
      <alignment horizontal="left" wrapText="1"/>
    </xf>
    <xf numFmtId="0" fontId="82" fillId="0" borderId="10" xfId="0" applyFont="1" applyFill="1" applyBorder="1" applyAlignment="1">
      <alignment/>
    </xf>
    <xf numFmtId="0" fontId="94" fillId="0" borderId="10" xfId="42" applyFont="1" applyFill="1" applyBorder="1" applyAlignment="1">
      <alignment/>
    </xf>
    <xf numFmtId="168" fontId="82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114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168" fontId="82" fillId="0" borderId="10" xfId="0" applyNumberFormat="1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94" fillId="0" borderId="11" xfId="42" applyFont="1" applyFill="1" applyBorder="1" applyAlignment="1">
      <alignment/>
    </xf>
    <xf numFmtId="0" fontId="82" fillId="0" borderId="11" xfId="0" applyFont="1" applyFill="1" applyBorder="1" applyAlignment="1">
      <alignment/>
    </xf>
    <xf numFmtId="168" fontId="82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70" fillId="0" borderId="0" xfId="42" applyBorder="1" applyAlignment="1">
      <alignment/>
    </xf>
    <xf numFmtId="168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84" fillId="0" borderId="10" xfId="0" applyNumberFormat="1" applyFont="1" applyBorder="1" applyAlignment="1">
      <alignment/>
    </xf>
    <xf numFmtId="0" fontId="70" fillId="0" borderId="0" xfId="42" applyAlignment="1">
      <alignment/>
    </xf>
    <xf numFmtId="166" fontId="8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2" fillId="0" borderId="0" xfId="0" applyFont="1" applyAlignment="1">
      <alignment/>
    </xf>
    <xf numFmtId="0" fontId="82" fillId="0" borderId="0" xfId="42" applyFont="1" applyAlignment="1">
      <alignment wrapText="1"/>
    </xf>
    <xf numFmtId="0" fontId="107" fillId="0" borderId="0" xfId="0" applyFont="1" applyAlignment="1">
      <alignment horizontal="left" wrapText="1"/>
    </xf>
    <xf numFmtId="0" fontId="91" fillId="0" borderId="0" xfId="0" applyFont="1" applyAlignment="1">
      <alignment wrapText="1"/>
    </xf>
    <xf numFmtId="0" fontId="0" fillId="0" borderId="0" xfId="0" applyAlignment="1">
      <alignment wrapText="1"/>
    </xf>
    <xf numFmtId="0" fontId="93" fillId="0" borderId="0" xfId="0" applyFont="1" applyAlignment="1">
      <alignment/>
    </xf>
    <xf numFmtId="168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85" fillId="0" borderId="10" xfId="0" applyNumberFormat="1" applyFont="1" applyBorder="1" applyAlignment="1">
      <alignment/>
    </xf>
    <xf numFmtId="166" fontId="84" fillId="0" borderId="1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85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84" fillId="0" borderId="11" xfId="0" applyNumberFormat="1" applyFont="1" applyBorder="1" applyAlignment="1">
      <alignment/>
    </xf>
    <xf numFmtId="166" fontId="85" fillId="0" borderId="10" xfId="0" applyNumberFormat="1" applyFont="1" applyBorder="1" applyAlignment="1">
      <alignment/>
    </xf>
    <xf numFmtId="166" fontId="8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93" fillId="0" borderId="0" xfId="0" applyFont="1" applyAlignment="1">
      <alignment horizontal="left" wrapText="1"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70" fillId="0" borderId="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swim/cheeky-hipkini-bottom-beach-sexy?ProductID=205978&amp;CatalogueType=OLS" TargetMode="External" /><Relationship Id="rId31" Type="http://schemas.openxmlformats.org/officeDocument/2006/relationships/hyperlink" Target="https://www.victoriassecret.com/panties/cheekies-and-cheekinis/rose-lace-cheekster-panty-pink?ProductID=152113&amp;CatalogueType=OLS" TargetMode="External" /><Relationship Id="rId32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3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4" Type="http://schemas.openxmlformats.org/officeDocument/2006/relationships/hyperlink" Target="https://www.victoriassecret.com/panties/5-for-26-styles/no-show-thong-panty-pink?ProductID=196392&amp;CatalogueType=OLS" TargetMode="External" /><Relationship Id="rId35" Type="http://schemas.openxmlformats.org/officeDocument/2006/relationships/hyperlink" Target="https://www.victoriassecret.com/sale/dresses-sale/double-v-dress?ProductID=196515&amp;CatalogueType=OLS" TargetMode="External" /><Relationship Id="rId36" Type="http://schemas.openxmlformats.org/officeDocument/2006/relationships/hyperlink" Target="https://www.victoriassecret.com/swimwear/shop-by-size/paisley-push-up-halter-beach-sexy?ProductID=189717&amp;CatalogueType=OLS" TargetMode="External" /><Relationship Id="rId37" Type="http://schemas.openxmlformats.org/officeDocument/2006/relationships/hyperlink" Target="https://www.victoriassecret.com/swimwear/shop-by-size/paisley-push-up-halter-beach-sexy?ProductID=189717&amp;CatalogueType=OLS" TargetMode="External" /><Relationship Id="rId38" Type="http://schemas.openxmlformats.org/officeDocument/2006/relationships/hyperlink" Target="https://www.victoriassecret.com/clothing/all-tops-c/long-sleeve-v-neck-tee-vintage-tees?ProductID=168154&amp;CatalogueType=OLS" TargetMode="External" /><Relationship Id="rId39" Type="http://schemas.openxmlformats.org/officeDocument/2006/relationships/hyperlink" Target="https://www.victoriassecret.com/clothing/pants-denim/vs-mid-rise-barely-flare-jean?ProductID=201527&amp;CatalogueType=OLS" TargetMode="External" /><Relationship Id="rId40" Type="http://schemas.openxmlformats.org/officeDocument/2006/relationships/hyperlink" Target="https://www.victoriassecret.com/sale/clothing/ruched-minidress?ProductID=199487&amp;CatalogueType=OLS&amp;swatchImage=3SW" TargetMode="External" /><Relationship Id="rId41" Type="http://schemas.openxmlformats.org/officeDocument/2006/relationships/hyperlink" Target="https://www.victoriassecret.com/sale/panties-special/no-show-cheekster-panty-pink?ProductID=196383&amp;CatalogueType=OLS" TargetMode="External" /><Relationship Id="rId42" Type="http://schemas.openxmlformats.org/officeDocument/2006/relationships/hyperlink" Target="https://www.victoriassecret.com/sale/panties-special/lace-trim-thong-panty-pink?ProductID=169413&amp;CatalogueType=OLS" TargetMode="External" /><Relationship Id="rId43" Type="http://schemas.openxmlformats.org/officeDocument/2006/relationships/hyperlink" Target="https://www.victoriassecret.com/sale/panties-special/no-show-thong-panty-pink?ProductID=196392&amp;CatalogueType=OLS" TargetMode="External" /><Relationship Id="rId44" Type="http://schemas.openxmlformats.org/officeDocument/2006/relationships/hyperlink" Target="https://www.victoriassecret.com/sale/panties-special/rose-lace-cheekster-panty-pink?ProductID=195917&amp;CatalogueType=OLS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eopard-lace-thong-panty-pink?ProductID=203347&amp;CatalogueType=OLS" TargetMode="External" /><Relationship Id="rId47" Type="http://schemas.openxmlformats.org/officeDocument/2006/relationships/hyperlink" Target="https://www.victoriassecret.com/sale/panties-special/leopard-lace-thong-panty-pink?ProductID=203347&amp;CatalogueType=OLS" TargetMode="External" /><Relationship Id="rId48" Type="http://schemas.openxmlformats.org/officeDocument/2006/relationships/hyperlink" Target="https://www.victoriassecret.com/sale/panties-special/no-show-cheekster-panty-pink?ProductID=196383&amp;CatalogueType=OLS" TargetMode="External" /><Relationship Id="rId49" Type="http://schemas.openxmlformats.org/officeDocument/2006/relationships/hyperlink" Target="https://www.victoriassecret.com/sale/panties-special/rose-lace-cheekster-panty-pink?ProductID=152113&amp;CatalogueType=OLS" TargetMode="External" /><Relationship Id="rId50" Type="http://schemas.openxmlformats.org/officeDocument/2006/relationships/hyperlink" Target="https://www.victoriassecret.com/clearance/clothing/ponte-racer-legging?ProductID=166396&amp;CatalogueType=OLS" TargetMode="External" /><Relationship Id="rId51" Type="http://schemas.openxmlformats.org/officeDocument/2006/relationships/hyperlink" Target="https://www.victoriassecret.com/swimwear/shop-by-size/ruffle-push-up-triangle-top-beach-sexy?ProductID=189743&amp;CatalogueType=OLS" TargetMode="External" /><Relationship Id="rId52" Type="http://schemas.openxmlformats.org/officeDocument/2006/relationships/hyperlink" Target="https://www.victoriassecret.com/swimwear/shop-by-size/ruffle-push-up-triangle-top-beach-sexy?ProductID=189743&amp;CatalogueType=OLS" TargetMode="External" /><Relationship Id="rId53" Type="http://schemas.openxmlformats.org/officeDocument/2006/relationships/hyperlink" Target="https://www.victoriassecret.com/clearance/clothing/oversized-swing-top?ProductID=151570&amp;CatalogueType=OLS" TargetMode="External" /><Relationship Id="rId54" Type="http://schemas.openxmlformats.org/officeDocument/2006/relationships/hyperlink" Target="https://www.victoriassecret.com/pink/sale-and-specials-clearance/fresh-freesia-body-lotion-pink?ProductID=195076&amp;CatalogueType=OLS" TargetMode="External" /><Relationship Id="rId55" Type="http://schemas.openxmlformats.org/officeDocument/2006/relationships/hyperlink" Target="https://www.victoriassecret.com/pink/sale-and-specials-clearance/ruched-cheeky-bikini-pink?ProductID=108877&amp;CatalogueType=OLS" TargetMode="External" /><Relationship Id="rId56" Type="http://schemas.openxmlformats.org/officeDocument/2006/relationships/hyperlink" Target="https://www.victoriassecret.com/clearance/pink/ruched-side-bikini-bottom-pink?ProductID=203172&amp;CatalogueType=OLS" TargetMode="External" /><Relationship Id="rId57" Type="http://schemas.openxmlformats.org/officeDocument/2006/relationships/hyperlink" Target="https://www.victoriassecret.com/clearance/clothing/long-sleeve-v-neck-tee?ProductID=194439&amp;CatalogueType=OLS" TargetMode="External" /><Relationship Id="rId58" Type="http://schemas.openxmlformats.org/officeDocument/2006/relationships/hyperlink" Target="https://www.victoriassecret.com/clothing/buy-more-and-save-tees/long-lean-tee-vintage-tees?ProductID=198109&amp;CatalogueType=OLS" TargetMode="External" /><Relationship Id="rId59" Type="http://schemas.openxmlformats.org/officeDocument/2006/relationships/hyperlink" Target="https://www.victoriassecret.com/clearance/clothing/long-sleeve-top-the-lace-collection?ProductID=196525&amp;CatalogueType=OLS" TargetMode="External" /><Relationship Id="rId60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1" Type="http://schemas.openxmlformats.org/officeDocument/2006/relationships/hyperlink" Target="https://www.victoriassecret.com/sale/panties/rose-lace-cheekster-panty-pink?ProductID=152113&amp;CatalogueType=OLS" TargetMode="External" /><Relationship Id="rId62" Type="http://schemas.openxmlformats.org/officeDocument/2006/relationships/hyperlink" Target="https://www.victoriassecret.com/beauty/all-body-care/love-spell-smoothing-body-scrub-vs-fantasies?ProductID=166546&amp;CatalogueType=OLS" TargetMode="External" /><Relationship Id="rId63" Type="http://schemas.openxmlformats.org/officeDocument/2006/relationships/hyperlink" Target="https://www.victoriassecret.com/beauty/all-body-care/aqua-kiss-smoothing-body-scrub-vs-fantasies?ProductID=154952&amp;CatalogueType=OLS" TargetMode="External" /><Relationship Id="rId64" Type="http://schemas.openxmlformats.org/officeDocument/2006/relationships/hyperlink" Target="https://www.victoriassecret.com/panties/3-for-33-styles/chantilly-lace-cheekini-panty-very-sexy?ProductID=190138&amp;CatalogueType=OLS" TargetMode="External" /><Relationship Id="rId65" Type="http://schemas.openxmlformats.org/officeDocument/2006/relationships/hyperlink" Target="https://www.victoriassecret.com/panties/5-for-26-styles/lace-waist-cheeky-panty-cotton-lingerie?ProductID=157660&amp;CatalogueType=OLS" TargetMode="External" /><Relationship Id="rId66" Type="http://schemas.openxmlformats.org/officeDocument/2006/relationships/hyperlink" Target="https://www.victoriassecret.com/sale/bras-special/lace-waist-hiphugger-panty-cotton-lingerie?ProductID=180504&amp;CatalogueType=OLS" TargetMode="External" /><Relationship Id="rId67" Type="http://schemas.openxmlformats.org/officeDocument/2006/relationships/hyperlink" Target="https://www.victoriassecret.com/sale/bras-special/lace-waist-hiphugger-panty-cotton-lingerie?ProductID=180504&amp;CatalogueType=OLS" TargetMode="External" /><Relationship Id="rId68" Type="http://schemas.openxmlformats.org/officeDocument/2006/relationships/hyperlink" Target="https://www.victoriassecret.com/sale/bras-special/lace-waist-hiphugger-panty-cotton-lingerie?ProductID=180504&amp;CatalogueType=OLS" TargetMode="External" /><Relationship Id="rId69" Type="http://schemas.openxmlformats.org/officeDocument/2006/relationships/hyperlink" Target="https://www.victoriassecret.com/sale/bras-special/lace-waist-hiphugger-panty-cotton-lingerie?ProductID=180504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dresses-sale/ruched-minidress?ProductID=199487&amp;CatalogueType=OLS" TargetMode="External" /><Relationship Id="rId72" Type="http://schemas.openxmlformats.org/officeDocument/2006/relationships/hyperlink" Target="https://www.victoriassecret.com/panties/3-for-33-styles/lace-trim-cheeky-panty-sexy-little-things?ProductID=197136&amp;CatalogueType=OLS" TargetMode="External" /><Relationship Id="rId73" Type="http://schemas.openxmlformats.org/officeDocument/2006/relationships/hyperlink" Target="https://www.victoriassecret.com/sale/bras-special/strappy-back-demi-bra-cotton-lingerie?ProductID=207483&amp;CatalogueType=OLS" TargetMode="External" /><Relationship Id="rId74" Type="http://schemas.openxmlformats.org/officeDocument/2006/relationships/hyperlink" Target="https://www.victoriassecret.com/sale/bras-special/front-close-demi-bra-sexy-tee?ProductID=180186&amp;CatalogueType=OLS" TargetMode="External" /><Relationship Id="rId75" Type="http://schemas.openxmlformats.org/officeDocument/2006/relationships/hyperlink" Target="https://www.victoriassecret.com/sale/panties-special/lace-waist-cheeky-panty-cotton-lingerie?ProductID=157660&amp;CatalogueType=OLS" TargetMode="External" /><Relationship Id="rId76" Type="http://schemas.openxmlformats.org/officeDocument/2006/relationships/hyperlink" Target="https://www.victoriassecret.com/sale/bras-special/front-close-push-up-bra-sexy-tee?ProductID=180183&amp;CatalogueType=OLS" TargetMode="External" /><Relationship Id="rId77" Type="http://schemas.openxmlformats.org/officeDocument/2006/relationships/hyperlink" Target="https://www.victoriassecret.com/sale/bras/strappy-back-push-up-bra-cotton-lingerie?ProductID=207467&amp;CatalogueType=OLS" TargetMode="External" /><Relationship Id="rId78" Type="http://schemas.openxmlformats.org/officeDocument/2006/relationships/hyperlink" Target="https://www.victoriassecret.com/sale/bras-special/push-up-bra-cotton-lingerie?ProductID=203106&amp;CatalogueType=OLS" TargetMode="External" /><Relationship Id="rId79" Type="http://schemas.openxmlformats.org/officeDocument/2006/relationships/hyperlink" Target="https://www.victoriassecret.com/bras/top-rated/push-up-bra-sexy-tee?ProductID=207437&amp;CatalogueType=OLS" TargetMode="External" /><Relationship Id="rId80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1" Type="http://schemas.openxmlformats.org/officeDocument/2006/relationships/hyperlink" Target="https://www.victoriassecret.com/panties/shop-all-panties/no-show-sexy-cheeky-panty?ProductID=198782&amp;CatalogueType=OLS" TargetMode="External" /><Relationship Id="rId82" Type="http://schemas.openxmlformats.org/officeDocument/2006/relationships/hyperlink" Target="https://www.victoriassecret.com/panties/shop-all-panties/no-show-sexy-hiphugger-panty?ProductID=198778&amp;CatalogueType=OLS" TargetMode="External" /><Relationship Id="rId83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4" Type="http://schemas.openxmlformats.org/officeDocument/2006/relationships/hyperlink" Target="https://www.victoriassecret.com/bras/shop-by-size/perfect-lace-push-up-bra-pink?ProductID=193603&amp;CatalogueType=OLS" TargetMode="External" /><Relationship Id="rId85" Type="http://schemas.openxmlformats.org/officeDocument/2006/relationships/hyperlink" Target="https://www.victoriassecret.com/clothing/jackets-and-coats/quilted-faux-fur-trim-puffer?ProductID=149749&amp;CatalogueType=OLS" TargetMode="External" /><Relationship Id="rId86" Type="http://schemas.openxmlformats.org/officeDocument/2006/relationships/hyperlink" Target="https://www.victoriassecret.com/beauty/all-makeup/kissaholic-aphrodisiac-lip-stain-booty-parlor?ProductID=101092&amp;CatalogueType=OLS" TargetMode="External" /><Relationship Id="rId87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88" Type="http://schemas.openxmlformats.org/officeDocument/2006/relationships/hyperlink" Target="https://www.victoriassecret.com/clothing/dresses-c/knit-turtleneck-dress?ProductID=65055&amp;CatalogueType=OLS" TargetMode="External" /><Relationship Id="rId89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0" Type="http://schemas.openxmlformats.org/officeDocument/2006/relationships/hyperlink" Target="https://www.victoriassecret.com/sale/panties/ruched-back-hiphugger-panty-cotton-lingerie?ProductID=202077&amp;CatalogueType=OLS" TargetMode="External" /><Relationship Id="rId91" Type="http://schemas.openxmlformats.org/officeDocument/2006/relationships/hyperlink" Target="https://www.victoriassecret.com/sale/panties-special/lace-waist-cheeky-panty-cotton-lingerie?ProductID=157660&amp;CatalogueType=OLS" TargetMode="External" /><Relationship Id="rId92" Type="http://schemas.openxmlformats.org/officeDocument/2006/relationships/hyperlink" Target="https://www.victoriassecret.com/sale/panties-special/low-rise-bikini-panty-cotton-lingerie?ProductID=181439&amp;CatalogueType=OLS" TargetMode="External" /><Relationship Id="rId93" Type="http://schemas.openxmlformats.org/officeDocument/2006/relationships/hyperlink" Target="https://www.victoriassecret.com/sale/panties-special/lace-waist-cheeky-panty-cotton-lingerie?ProductID=202914&amp;CatalogueType=OLS" TargetMode="External" /><Relationship Id="rId94" Type="http://schemas.openxmlformats.org/officeDocument/2006/relationships/hyperlink" Target="https://www.victoriassecret.com/sale/panties-special/lace-waist-cheeky-panty-cotton-lingerie?ProductID=157660&amp;CatalogueType=OLS" TargetMode="External" /><Relationship Id="rId95" Type="http://schemas.openxmlformats.org/officeDocument/2006/relationships/hyperlink" Target="https://www.victoriassecret.com/sale/panties-special/lace-waist-cheeky-panty-cotton-lingerie?ProductID=202914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rose-lace-cheekster-panty-pink?ProductID=195917&amp;CatalogueType=OLS" TargetMode="External" /><Relationship Id="rId98" Type="http://schemas.openxmlformats.org/officeDocument/2006/relationships/hyperlink" Target="https://www.victoriassecret.com/sale/panties-special/hiphugger-panty-cotton-lingerie?ProductID=202751&amp;CatalogueType=OLS" TargetMode="External" /><Relationship Id="rId99" Type="http://schemas.openxmlformats.org/officeDocument/2006/relationships/hyperlink" Target="https://www.victoriassecret.com/sale/panties-special/low-rise-bikini-panty-cotton-lingerie?ProductID=181439&amp;CatalogueType=OLS" TargetMode="External" /><Relationship Id="rId100" Type="http://schemas.openxmlformats.org/officeDocument/2006/relationships/hyperlink" Target="https://www.victoriassecret.com/sale/panties-special/rose-lace-cheekster-panty-pink?ProductID=195917&amp;CatalogueType=OLS" TargetMode="External" /><Relationship Id="rId101" Type="http://schemas.openxmlformats.org/officeDocument/2006/relationships/hyperlink" Target="https://www.victoriassecret.com/pink/panties-specials-mobile/leopard-lace-thong-panty-pink?ProductID=203347&amp;CatalogueType=OLS" TargetMode="External" /><Relationship Id="rId102" Type="http://schemas.openxmlformats.org/officeDocument/2006/relationships/hyperlink" Target="https://www.victoriassecret.com/panties/cotton-panties/lace-waist-cheeky-panty-cotton-lingerie?ProductID=157660&amp;CatalogueType=OLS" TargetMode="External" /><Relationship Id="rId103" Type="http://schemas.openxmlformats.org/officeDocument/2006/relationships/hyperlink" Target="https://www.victoriassecret.com/bras/lingerie-extras/low-back-straps-style-secrets?ProductID=178229&amp;CatalogueType=OLS" TargetMode="External" /><Relationship Id="rId104" Type="http://schemas.openxmlformats.org/officeDocument/2006/relationships/hyperlink" Target="https://www.victoriassecret.com/clothing/dresses-c/ribbed-sweaterdress-a-kiss-of-cashmere?ProductID=140852&amp;CatalogueType=OLS" TargetMode="External" /><Relationship Id="rId105" Type="http://schemas.openxmlformats.org/officeDocument/2006/relationships/hyperlink" Target="https://www.victoriassecret.com/sale/swim/bandeau-beach-sexy?ProductID=184107&amp;CatalogueType=OLS" TargetMode="External" /><Relationship Id="rId106" Type="http://schemas.openxmlformats.org/officeDocument/2006/relationships/hyperlink" Target="https://www.victoriassecret.com/sale/swim/strappy-bottom-beach-sexy?ProductID=184108&amp;CatalogueType=OLS" TargetMode="External" /><Relationship Id="rId107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08" Type="http://schemas.openxmlformats.org/officeDocument/2006/relationships/hyperlink" Target="https://www.victoriassecret.com/bras/shop-all-bras/fearless-demi-push-up-bra-very-sexy?ProductID=207203&amp;CatalogueType=OLS" TargetMode="External" /><Relationship Id="rId109" Type="http://schemas.openxmlformats.org/officeDocument/2006/relationships/hyperlink" Target="https://www.victoriassecret.com/clearance/clothing/embellished-bra-top?ProductID=203228&amp;CatalogueType=OLS" TargetMode="External" /><Relationship Id="rId110" Type="http://schemas.openxmlformats.org/officeDocument/2006/relationships/hyperlink" Target="https://www.victoriassecret.com/shoes/uggs/classic-tall-boot-ugg-australia?ProductID=168529&amp;CatalogueType=OLS" TargetMode="External" /><Relationship Id="rId111" Type="http://schemas.openxmlformats.org/officeDocument/2006/relationships/hyperlink" Target="https://www.victoriassecret.com/swimwear/cover-ups/wrap-cover-up?ProductID=168607&amp;CatalogueType=OLS" TargetMode="External" /><Relationship Id="rId112" Type="http://schemas.openxmlformats.org/officeDocument/2006/relationships/hyperlink" Target="https://www.victoriassecret.com/clothing/kiss-of-cashmere/modern-sweatpant-a-kiss-of-cashmere?ProductID=65042&amp;CatalogueType=OLS" TargetMode="External" /><Relationship Id="rId113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4" Type="http://schemas.openxmlformats.org/officeDocument/2006/relationships/hyperlink" Target="https://www.victoriassecret.com/swimwear/bikinis/the-itsy-bottom-beach-sexy?ProductID=205331&amp;CatalogueType=OLS" TargetMode="External" /><Relationship Id="rId115" Type="http://schemas.openxmlformats.org/officeDocument/2006/relationships/hyperlink" Target="https://www.victoriassecret.com/swimwear/bikinis/the-itsy-bottom-beach-sexy?ProductID=205331&amp;CatalogueType=OLS" TargetMode="External" /><Relationship Id="rId116" Type="http://schemas.openxmlformats.org/officeDocument/2006/relationships/hyperlink" Target="https://www.victoriassecret.com/clearance/swim/crisscross-strap-bandeau-very-sexy?ProductID=193876&amp;CatalogueType=OLS" TargetMode="External" /><Relationship Id="rId117" Type="http://schemas.openxmlformats.org/officeDocument/2006/relationships/hyperlink" Target="https://www.victoriassecret.com/sale/panties-special/lace-waist-hiphugger-panty-cotton-lingerie?ProductID=202746&amp;CatalogueType=OLS" TargetMode="External" /><Relationship Id="rId118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19" Type="http://schemas.openxmlformats.org/officeDocument/2006/relationships/hyperlink" Target="https://www.victoriassecret.com/sale/bras/push-up-bra-cotton-lingerie?ProductID=203106&amp;CatalogueType=OLS" TargetMode="External" /><Relationship Id="rId120" Type="http://schemas.openxmlformats.org/officeDocument/2006/relationships/hyperlink" Target="https://www.victoriassecret.com/panties/3-for-33-styles/hiphugger-panty-body-by-victoria?ProductID=208601&amp;CatalogueType=OLS" TargetMode="External" /><Relationship Id="rId121" Type="http://schemas.openxmlformats.org/officeDocument/2006/relationships/hyperlink" Target="https://www.victoriassecret.com/sale/bras-special/multi-way-bra-cotton-lingerie?ProductID=203117&amp;CatalogueType=OLS" TargetMode="External" /><Relationship Id="rId122" Type="http://schemas.openxmlformats.org/officeDocument/2006/relationships/hyperlink" Target="https://www.victoriassecret.com/beauty/all-makeup/sparkle-gloss-lip-shine-beauty-rush?ProductID=165133&amp;CatalogueType=OLS" TargetMode="External" /><Relationship Id="rId123" Type="http://schemas.openxmlformats.org/officeDocument/2006/relationships/hyperlink" Target="https://www.victoriassecret.com/pink/sale-and-specials-clearance/lace-back-bikini-panty-pink?ProductID=185404&amp;CatalogueType=OLS" TargetMode="External" /><Relationship Id="rId124" Type="http://schemas.openxmlformats.org/officeDocument/2006/relationships/hyperlink" Target="https://www.victoriassecret.com/beauty/all-makeup/shiny-kiss-flavored-gloss-beauty-rush?ProductID=195787&amp;CatalogueType=OLS" TargetMode="External" /><Relationship Id="rId125" Type="http://schemas.openxmlformats.org/officeDocument/2006/relationships/hyperlink" Target="https://www.victoriassecret.com/panties/3-for-33-styles/cheekini-panty-body-by-victoria?ProductID=198794&amp;CatalogueType=OLS" TargetMode="External" /><Relationship Id="rId126" Type="http://schemas.openxmlformats.org/officeDocument/2006/relationships/hyperlink" Target="https://www.victoriassecret.com/bras/push-up/push-up-bra-body-by-victoria?ProductID=208551&amp;CatalogueType=OLS" TargetMode="External" /><Relationship Id="rId127" Type="http://schemas.openxmlformats.org/officeDocument/2006/relationships/hyperlink" Target="https://www.victoriassecret.com/clothing/all-tops/long-sleeve-crewneck-essential-tees?ProductID=197113&amp;CatalogueType=OLS" TargetMode="External" /><Relationship Id="rId128" Type="http://schemas.openxmlformats.org/officeDocument/2006/relationships/hyperlink" Target="https://www.victoriassecret.com/bras/2-for-42-victorias-secret-pink/allover-lace-thong-panty-pink?ProductID=203181&amp;CatalogueType=OLS" TargetMode="External" /><Relationship Id="rId129" Type="http://schemas.openxmlformats.org/officeDocument/2006/relationships/hyperlink" Target="https://www.victoriassecret.com/bras/push-up/thong-panty-body-by-victoria?ProductID=202497&amp;CatalogueType=OLS" TargetMode="External" /><Relationship Id="rId130" Type="http://schemas.openxmlformats.org/officeDocument/2006/relationships/hyperlink" Target="https://www.victoriassecret.com/beauty/all-makeup/color-shine-gloss-beauty-rush?ProductID=199353&amp;CatalogueType=OLS" TargetMode="External" /><Relationship Id="rId131" Type="http://schemas.openxmlformats.org/officeDocument/2006/relationships/hyperlink" Target="https://www.victoriassecret.com/beauty/all-makeup/color-shine-gloss-beauty-rush?ProductID=199353&amp;CatalogueType=OLS" TargetMode="External" /><Relationship Id="rId132" Type="http://schemas.openxmlformats.org/officeDocument/2006/relationships/hyperlink" Target="https://www.victoriassecret.com/panties/5-for-26-styles/hiphugger-panty-cotton-lingerie?ProductID=209911&amp;CatalogueType=OLS" TargetMode="External" /><Relationship Id="rId133" Type="http://schemas.openxmlformats.org/officeDocument/2006/relationships/hyperlink" Target="https://www.victoriassecret.com/panties/5-for-26-styles/bikini-panty-cotton-lingerie?ProductID=212020&amp;CatalogueType=OLS" TargetMode="External" /><Relationship Id="rId134" Type="http://schemas.openxmlformats.org/officeDocument/2006/relationships/hyperlink" Target="https://www.victoriassecret.com/clothing/dresses-c/zip-front-shirtdress-a-kiss-of-cashmere?ProductID=199468&amp;CatalogueType=OLS" TargetMode="External" /><Relationship Id="rId135" Type="http://schemas.openxmlformats.org/officeDocument/2006/relationships/hyperlink" Target="https://www.victoriassecret.com/panties/5-for-26-styles/low-rise-bikini-panty-cotton-lingerie?ProductID=210316&amp;CatalogueType=OLS" TargetMode="External" /><Relationship Id="rId136" Type="http://schemas.openxmlformats.org/officeDocument/2006/relationships/hyperlink" Target="https://www.victoriassecret.com/clearance/clothing/the-christie-flare-pant-in-seasonless-stretch?ProductID=167066&amp;CatalogueType=OLS" TargetMode="External" /><Relationship Id="rId137" Type="http://schemas.openxmlformats.org/officeDocument/2006/relationships/hyperlink" Target="https://www.victoriassecret.com/clothing/sweaters/lace-trim-pullover?ProductID=199430&amp;CatalogueType=OLS" TargetMode="External" /><Relationship Id="rId138" Type="http://schemas.openxmlformats.org/officeDocument/2006/relationships/hyperlink" Target="https://www.victoriassecret.com/sale/clothing/keyhole-bra-top?ProductID=168551&amp;CatalogueType=OLS" TargetMode="External" /><Relationship Id="rId139" Type="http://schemas.openxmlformats.org/officeDocument/2006/relationships/hyperlink" Target="https://www.victoriassecret.com/sale/clothing/lace-trim-plunge-dress-?ProductID=193036&amp;CatalogueType=OLS" TargetMode="External" /><Relationship Id="rId140" Type="http://schemas.openxmlformats.org/officeDocument/2006/relationships/hyperlink" Target="https://www.victoriassecret.com/clearance/clothing/knife-pleat-maxi-dress-?ProductID=193821&amp;CatalogueType=OLS" TargetMode="External" /><Relationship Id="rId141" Type="http://schemas.openxmlformats.org/officeDocument/2006/relationships/hyperlink" Target="https://www.victoriassecret.com/sale/clothing/ruched-minidress?ProductID=199487&amp;CatalogueType=OLS" TargetMode="External" /><Relationship Id="rId142" Type="http://schemas.openxmlformats.org/officeDocument/2006/relationships/hyperlink" Target="https://www.victoriassecret.com/pink/bras-push-up/perfect-lace-push-up-bra-pink?ProductID=208669&amp;CatalogueType=OLS" TargetMode="External" /><Relationship Id="rId143" Type="http://schemas.openxmlformats.org/officeDocument/2006/relationships/hyperlink" Target="https://www.victoriassecret.com/clearance/panties/cheekster-panty-pink?ProductID=185420&amp;CatalogueType=OLS" TargetMode="External" /><Relationship Id="rId144" Type="http://schemas.openxmlformats.org/officeDocument/2006/relationships/hyperlink" Target="https://www.victoriassecret.com/clearance/clothing/knit-maxi-dress-a-kiss-of-cashmere?ProductID=153593&amp;CatalogueType=OLS" TargetMode="External" /><Relationship Id="rId145" Type="http://schemas.openxmlformats.org/officeDocument/2006/relationships/hyperlink" Target="https://www.victoriassecret.com/clearance/clothing/foldover-multi-way-maxi-dress?ProductID=175676&amp;CatalogueType=OLS" TargetMode="External" /><Relationship Id="rId146" Type="http://schemas.openxmlformats.org/officeDocument/2006/relationships/hyperlink" Target="https://www.victoriassecret.com/sale/clothing/the-henley-essential-tees?ProductID=197111&amp;CatalogueType=OLS" TargetMode="External" /><Relationship Id="rId147" Type="http://schemas.openxmlformats.org/officeDocument/2006/relationships/hyperlink" Target="https://www.victoriassecret.com/sale/clothing/the-supermodel-sweatshirt-dress?ProductID=199729&amp;CatalogueType=OLS" TargetMode="External" /><Relationship Id="rId148" Type="http://schemas.openxmlformats.org/officeDocument/2006/relationships/hyperlink" Target="https://www.victoriassecret.com/pink/panties/rose-lace-cheekster-panty-pink?ProductID=195916&amp;CatalogueType=OLS" TargetMode="External" /><Relationship Id="rId149" Type="http://schemas.openxmlformats.org/officeDocument/2006/relationships/hyperlink" Target="https://www.victoriassecret.com/pink/panties/rose-lace-cheekster-panty-pink?ProductID=195916&amp;CatalogueType=OLS" TargetMode="External" /><Relationship Id="rId150" Type="http://schemas.openxmlformats.org/officeDocument/2006/relationships/hyperlink" Target="https://www.victoriassecret.com/pink/panties/rose-lace-cheekster-panty-pink?ProductID=195916&amp;CatalogueType=OLS" TargetMode="External" /><Relationship Id="rId151" Type="http://schemas.openxmlformats.org/officeDocument/2006/relationships/hyperlink" Target="https://www.victoriassecret.com/pink/panties/rose-lace-cheekster-panty-pink?ProductID=195916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clearance/swim/triangle-top-beach-sexy?ProductID=169015&amp;CatalogueType=OLS" TargetMode="External" /><Relationship Id="rId154" Type="http://schemas.openxmlformats.org/officeDocument/2006/relationships/hyperlink" Target="https://www.victoriassecret.com/clearance/swim/embellished-bottom-forever-sexy?ProductID=169602&amp;CatalogueType=OLS" TargetMode="External" /><Relationship Id="rId155" Type="http://schemas.openxmlformats.org/officeDocument/2006/relationships/hyperlink" Target="https://www.victoriassecret.com/clearance/swim/convertible-halter-forever-sexy?ProductID=181774&amp;CatalogueType=OLS" TargetMode="External" /><Relationship Id="rId156" Type="http://schemas.openxmlformats.org/officeDocument/2006/relationships/hyperlink" Target="https://www.victoriassecret.com/clothing/all-tops-c/the-supermodel-sweatshirt?ProductID=202096&amp;CatalogueType=OLS" TargetMode="External" /><Relationship Id="rId157" Type="http://schemas.openxmlformats.org/officeDocument/2006/relationships/hyperlink" Target="https://www.victoriassecret.com/clothing/tops-and-tees-sale/boho-keyhole-blouse?ProductID=179862&amp;CatalogueType=OLS" TargetMode="External" /><Relationship Id="rId158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59" Type="http://schemas.openxmlformats.org/officeDocument/2006/relationships/hyperlink" Target="https://www.victoriassecret.com/catalogue/demi-bra-body-by-victoria?ProductID=191096&amp;CatalogueType=OLS&amp;cqo=true&amp;cqoCat=FZ" TargetMode="External" /><Relationship Id="rId160" Type="http://schemas.openxmlformats.org/officeDocument/2006/relationships/hyperlink" Target="https://www.victoriassecret.com/catalogue/the-pillowtalk-tank-pajama?ProductID=191018&amp;CatalogueType=OLS&amp;cqo=true&amp;cqoCat=FZ" TargetMode="External" /><Relationship Id="rId161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2" Type="http://schemas.openxmlformats.org/officeDocument/2006/relationships/hyperlink" Target="https://www.victoriassecret.com/clearance/swim/flower-accent-triangle-top-beach-sexy?ProductID=160076&amp;CatalogueType=OLS" TargetMode="External" /><Relationship Id="rId163" Type="http://schemas.openxmlformats.org/officeDocument/2006/relationships/hyperlink" Target="https://www.victoriassecret.com/clearance/swim/flower-accent-triangle-top-beach-sexy?ProductID=160076&amp;CatalogueType=OLS" TargetMode="External" /><Relationship Id="rId164" Type="http://schemas.openxmlformats.org/officeDocument/2006/relationships/hyperlink" Target="https://www.victoriassecret.com/clearance/swim/mesh-inset-bandeau-very-sexy?ProductID=178260&amp;CatalogueType=OLS" TargetMode="External" /><Relationship Id="rId165" Type="http://schemas.openxmlformats.org/officeDocument/2006/relationships/hyperlink" Target="https://www.victoriassecret.com/clearance/swim/mesh-low-rise-bottom-very-sexy?ProductID=192803&amp;CatalogueType=OLS" TargetMode="External" /><Relationship Id="rId166" Type="http://schemas.openxmlformats.org/officeDocument/2006/relationships/hyperlink" Target="https://www.victoriassecret.com/clearance/swim/cheeky-bottom-beach-sexy?ProductID=183624&amp;CatalogueType=OLS" TargetMode="External" /><Relationship Id="rId167" Type="http://schemas.openxmlformats.org/officeDocument/2006/relationships/hyperlink" Target="https://www.victoriassecret.com/clearance/swim/the-getaway-string-bottom-beach-sexy?ProductID=207557&amp;CatalogueType=OLS" TargetMode="External" /><Relationship Id="rId168" Type="http://schemas.openxmlformats.org/officeDocument/2006/relationships/hyperlink" Target="https://www.victoriassecret.com/clearance/clothing/ruffle-hem-bra-top?ProductID=199156&amp;CatalogueType=OLS" TargetMode="External" /><Relationship Id="rId169" Type="http://schemas.openxmlformats.org/officeDocument/2006/relationships/hyperlink" Target="https://www.victoriassecret.com/swimwear/bikinis/fringe-triangle-top-very-sexy?ProductID=210022&amp;CatalogueType=OLS" TargetMode="External" /><Relationship Id="rId170" Type="http://schemas.openxmlformats.org/officeDocument/2006/relationships/hyperlink" Target="https://www.victoriassecret.com/clothing/sweaters/popcorn-stitch-crewneck-pullover-sweater?ProductID=211495&amp;CatalogueType=OLS" TargetMode="External" /><Relationship Id="rId171" Type="http://schemas.openxmlformats.org/officeDocument/2006/relationships/hyperlink" Target="https://www.victoriassecret.com/clearance/swim/ruched-bandeau-top-pink?ProductID=188458&amp;CatalogueType=OLS" TargetMode="External" /><Relationship Id="rId172" Type="http://schemas.openxmlformats.org/officeDocument/2006/relationships/hyperlink" Target="https://www.victoriassecret.com/clearance/swim/ruched-cheeky-bikini-bottom-pink?ProductID=188470&amp;CatalogueType=OLS" TargetMode="External" /><Relationship Id="rId173" Type="http://schemas.openxmlformats.org/officeDocument/2006/relationships/hyperlink" Target="https://www.victoriassecret.com/catalogue/the-supermodel-sweatshirt?ProductID=185860&amp;CatalogueType=OLS&amp;cqo=true&amp;cqoCat=FW" TargetMode="External" /><Relationship Id="rId174" Type="http://schemas.openxmlformats.org/officeDocument/2006/relationships/hyperlink" Target="https://www.victoriassecret.com/clothing/all-sale-and-specials/vs-siren-high-rise-skinny-jean?ProductID=210332&amp;CatalogueType=OLS" TargetMode="External" /><Relationship Id="rId175" Type="http://schemas.openxmlformats.org/officeDocument/2006/relationships/hyperlink" Target="https://www.victoriassecret.com/clearance/clothing/embroidered-bell-sleeve-dress?ProductID=181050&amp;CatalogueType=OLS" TargetMode="External" /><Relationship Id="rId176" Type="http://schemas.openxmlformats.org/officeDocument/2006/relationships/hyperlink" Target="https://www.victoriassecret.com/clearance/clothing/the-multi-way-dress-a-kiss-of-cashmere?ProductID=143819&amp;CatalogueType=OLS," TargetMode="External" /><Relationship Id="rId177" Type="http://schemas.openxmlformats.org/officeDocument/2006/relationships/hyperlink" Target="https://www.victoriassecret.com/clearance/clothing/cotton-crochet-trim-tank?ProductID=112863&amp;CatalogueType=OLS," TargetMode="External" /><Relationship Id="rId178" Type="http://schemas.openxmlformats.org/officeDocument/2006/relationships/hyperlink" Target="https://www.victoriassecret.com/clearance/clothing/track-short?ProductID=179947&amp;CatalogueType=OLS," TargetMode="External" /><Relationship Id="rId179" Type="http://schemas.openxmlformats.org/officeDocument/2006/relationships/hyperlink" Target="https://www.victoriassecret.com/clearance/clothing/knit-turtleneck-dress?ProductID=65055&amp;CatalogueType=OLS" TargetMode="External" /><Relationship Id="rId180" Type="http://schemas.openxmlformats.org/officeDocument/2006/relationships/hyperlink" Target="https://www.victoriassecret.com/clearance/clothing/mixed-media-tee-dress?ProductID=184895&amp;CatalogueType=OLS" TargetMode="External" /><Relationship Id="rId181" Type="http://schemas.openxmlformats.org/officeDocument/2006/relationships/hyperlink" Target="https://www.victoriassecret.com/sale/panties-special/seamless-bikini-panty-pink?ProductID=207758&amp;CatalogueType=OLS" TargetMode="External" /><Relationship Id="rId182" Type="http://schemas.openxmlformats.org/officeDocument/2006/relationships/hyperlink" Target="https://www.victoriassecret.com/clearance/clothing/drapey-tank?ProductID=151096&amp;CatalogueType=OLS" TargetMode="External" /><Relationship Id="rId183" Type="http://schemas.openxmlformats.org/officeDocument/2006/relationships/hyperlink" Target="https://www.victoriassecret.com/clothing/dresses-c/ruched-minidress?ProductID=199487&amp;CatalogueType=OLS" TargetMode="External" /><Relationship Id="rId184" Type="http://schemas.openxmlformats.org/officeDocument/2006/relationships/hyperlink" Target="https://www.victoriassecret.com/clothing/dresses-sale/henley-minidress-easy-mixers?ProductID=199406&amp;CatalogueType=OLS" TargetMode="External" /><Relationship Id="rId185" Type="http://schemas.openxmlformats.org/officeDocument/2006/relationships/hyperlink" Target="https://www.victoriassecret.com/pink/bras-top-rated/perfect-lace-push-up-bra-pink?ProductID=193603&amp;CatalogueType=OLS" TargetMode="External" /><Relationship Id="rId186" Type="http://schemas.openxmlformats.org/officeDocument/2006/relationships/hyperlink" Target="https://www.victoriassecret.com/pink/panties/leopard-lace-cheekster-panty-pink?ProductID=203019&amp;CatalogueType=OLS" TargetMode="External" /><Relationship Id="rId187" Type="http://schemas.openxmlformats.org/officeDocument/2006/relationships/hyperlink" Target="https://www.victoriassecret.com/panties/5-for-26-styles/low-rise-bikini-panty-cotton-lingerie?ProductID=210316&amp;CatalogueType=OLS" TargetMode="External" /><Relationship Id="rId188" Type="http://schemas.openxmlformats.org/officeDocument/2006/relationships/hyperlink" Target="https://www.victoriassecret.com/panties/5-for-26-styles/low-rise-bikini-panty-cotton-lingerie?ProductID=210316&amp;CatalogueType=OLS" TargetMode="External" /><Relationship Id="rId189" Type="http://schemas.openxmlformats.org/officeDocument/2006/relationships/hyperlink" Target="https://www.victoriassecret.com/clearance/swim/looped-hipkini-bottom-beach-sexy?ProductID=180208&amp;CatalogueType=OLS" TargetMode="External" /><Relationship Id="rId190" Type="http://schemas.openxmlformats.org/officeDocument/2006/relationships/hyperlink" Target="https://www.victoriassecret.com/sale/clothing/the-vs-denim-shirt?ProductID=179860&amp;CatalogueType=OLS." TargetMode="External" /><Relationship Id="rId191" Type="http://schemas.openxmlformats.org/officeDocument/2006/relationships/hyperlink" Target="https://www.victoriassecret.com/clearance/swim/banded-low-rise-bottom-beach-sexy?ProductID=180289&amp;CatalogueType=OLS" TargetMode="External" /><Relationship Id="rId192" Type="http://schemas.openxmlformats.org/officeDocument/2006/relationships/hyperlink" Target="https://www.victoriassecret.com/clothing/dresses-c/knit-turtleneck-dress?ProductID=65055&amp;CatalogueType=OLS" TargetMode="External" /><Relationship Id="rId193" Type="http://schemas.openxmlformats.org/officeDocument/2006/relationships/hyperlink" Target="https://www.victoriassecret.com/clothing/dresses-c/knit-turtleneck-dress?ProductID=65055&amp;CatalogueType=OLS" TargetMode="External" /><Relationship Id="rId194" Type="http://schemas.openxmlformats.org/officeDocument/2006/relationships/hyperlink" Target="https://www.victoriassecret.com/swimwear/bikinis/fringe-triangle-top-very-sexy?ProductID=210022&amp;CatalogueType=OLS" TargetMode="External" /><Relationship Id="rId195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196" Type="http://schemas.openxmlformats.org/officeDocument/2006/relationships/hyperlink" Target="https://www.victoriassecret.com/clearance/swim/bandeau-beach-sexy?ProductID=185185&amp;CatalogueType=OLS" TargetMode="External" /><Relationship Id="rId197" Type="http://schemas.openxmlformats.org/officeDocument/2006/relationships/hyperlink" Target="https://www.victoriassecret.com/pink/all-bras/wear-everywhere-push-up-bra-pink?ProductID=211943&amp;CatalogueType=OLS" TargetMode="External" /><Relationship Id="rId198" Type="http://schemas.openxmlformats.org/officeDocument/2006/relationships/hyperlink" Target="https://www.victoriassecret.com/pink/campus-basics-shop/lace-trim-hipster-panty-pink?ProductID=212616&amp;CatalogueType=OLS" TargetMode="External" /><Relationship Id="rId199" Type="http://schemas.openxmlformats.org/officeDocument/2006/relationships/hyperlink" Target="https://www.victoriassecret.com/pink/all-bras/wear-everywhere-push-up-bra-pink?ProductID=211943&amp;CatalogueType=OLS" TargetMode="External" /><Relationship Id="rId200" Type="http://schemas.openxmlformats.org/officeDocument/2006/relationships/hyperlink" Target="https://www.victoriassecret.com/clearance/clothing/two-button-jacket?ProductID=199315&amp;CatalogueType=OLS" TargetMode="External" /><Relationship Id="rId201" Type="http://schemas.openxmlformats.org/officeDocument/2006/relationships/hyperlink" Target="https://www.victoriassecret.com/clearance/swim/the-getaway-halter-beach-sexy?ProductID=205981&amp;CatalogueType=OLS" TargetMode="External" /><Relationship Id="rId202" Type="http://schemas.openxmlformats.org/officeDocument/2006/relationships/hyperlink" Target="https://www.victoriassecret.com/clearance/swim/the-getaway-string-bottom-beach-sexy?ProductID=207557&amp;CatalogueType=OLS" TargetMode="External" /><Relationship Id="rId203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04" Type="http://schemas.openxmlformats.org/officeDocument/2006/relationships/hyperlink" Target="https://www.victoriassecret.com/beauty/makeup-specials/give-me-sugar-flavored-shine-beauty-rush?ProductID=209322&amp;CatalogueType=OLS" TargetMode="External" /><Relationship Id="rId205" Type="http://schemas.openxmlformats.org/officeDocument/2006/relationships/hyperlink" Target="https://www.victoriassecret.com/panties/5-for-26-styles/no-show-thong-panty-pink?ProductID=212446&amp;CatalogueType=OLS" TargetMode="External" /><Relationship Id="rId206" Type="http://schemas.openxmlformats.org/officeDocument/2006/relationships/hyperlink" Target="https://www.victoriassecret.com/panties/5-for-26-styles/lace-waist-cheeky-panty-cotton-lingerie?ProductID=212032&amp;CatalogueType=OLS" TargetMode="External" /><Relationship Id="rId207" Type="http://schemas.openxmlformats.org/officeDocument/2006/relationships/hyperlink" Target="https://www.victoriassecret.com/panties/5-for-26-styles/curved-hem-hipster-panty-pink?ProductID=212406&amp;CatalogueType=OLS" TargetMode="External" /><Relationship Id="rId208" Type="http://schemas.openxmlformats.org/officeDocument/2006/relationships/hyperlink" Target="https://www.victoriassecret.com/pink/all-bras/wear-everywhere-push-up-bra-pink?ProductID=211490&amp;CatalogueType=OLS" TargetMode="External" /><Relationship Id="rId209" Type="http://schemas.openxmlformats.org/officeDocument/2006/relationships/hyperlink" Target="https://www.victoriassecret.com/clearance/swim/convertible-halter-one-piece-forever-sexy?ProductID=180075&amp;CatalogueType=OLS" TargetMode="External" /><Relationship Id="rId210" Type="http://schemas.openxmlformats.org/officeDocument/2006/relationships/hyperlink" Target="https://www.victoriassecret.com/catalogue/push-up-lounge-bra-pink?ProductID=188464&amp;CatalogueType=OLS&amp;cqo=true&amp;cqoCat=FW" TargetMode="External" /><Relationship Id="rId211" Type="http://schemas.openxmlformats.org/officeDocument/2006/relationships/hyperlink" Target="https://www.victoriassecret.com/clearance/clothing/vs-siren-mid-rise-skinny-jean?ProductID=150191&amp;CatalogueType=OLS," TargetMode="External" /><Relationship Id="rId212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13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14" Type="http://schemas.openxmlformats.org/officeDocument/2006/relationships/hyperlink" Target="https://www.victoriassecret.com/clothing/dresses-sale/strapless-midi-dress-essential-tees?ProductID=199868&amp;CatalogueType=OLS" TargetMode="External" /><Relationship Id="rId215" Type="http://schemas.openxmlformats.org/officeDocument/2006/relationships/hyperlink" Target="https://www.victoriassecret.com/sleepwear/pajamas/dreamer-flannel-pajama?ProductID=202920&amp;CatalogueType=OLS" TargetMode="External" /><Relationship Id="rId216" Type="http://schemas.openxmlformats.org/officeDocument/2006/relationships/hyperlink" Target="https://www.victoriassecret.com/clearance/clothing/vs-siren-mid-rise-skinny-jean?ProductID=193049&amp;CatalogueType=OLS" TargetMode="External" /><Relationship Id="rId217" Type="http://schemas.openxmlformats.org/officeDocument/2006/relationships/hyperlink" Target="https://www.victoriassecret.com/panties/5-for-26-styles/lace-cheekster-panty-pink?ProductID=195899&amp;CatalogueType=OLS" TargetMode="External" /><Relationship Id="rId218" Type="http://schemas.openxmlformats.org/officeDocument/2006/relationships/hyperlink" Target="https://www.victoriassecret.com/panties/5-for-26-styles/rose-lace-cheekster-panty-pink?ProductID=152113&amp;CatalogueType=OLS" TargetMode="External" /><Relationship Id="rId219" Type="http://schemas.openxmlformats.org/officeDocument/2006/relationships/hyperlink" Target="https://www.victoriassecret.com/panties/5-for-26-styles/allover-lace-thong-panty-pink?ProductID=197069&amp;CatalogueType=OLS" TargetMode="External" /><Relationship Id="rId220" Type="http://schemas.openxmlformats.org/officeDocument/2006/relationships/hyperlink" Target="https://www.victoriassecret.com/panties/5-for-26-styles/cheekster-panty-pink?ProductID=212310&amp;CatalogueType=OLS" TargetMode="External" /><Relationship Id="rId221" Type="http://schemas.openxmlformats.org/officeDocument/2006/relationships/hyperlink" Target="https://www.victoriassecret.com/panties/5-for-26-styles/lace-waist-cheeky-panty-cotton-lingerie?ProductID=212032&amp;CatalogueType=OLS" TargetMode="External" /><Relationship Id="rId222" Type="http://schemas.openxmlformats.org/officeDocument/2006/relationships/hyperlink" Target="https://www.victoriassecret.com/panties/5-for-26-styles/lace-waist-cheeky-panty-cotton-lingerie?ProductID=212032&amp;CatalogueType=OLS" TargetMode="External" /><Relationship Id="rId223" Type="http://schemas.openxmlformats.org/officeDocument/2006/relationships/hyperlink" Target="https://www.victoriassecret.com/panties/5-for-26-styles/lace-waist-cheeky-panty-cotton-lingerie?ProductID=212032&amp;CatalogueType=OLS" TargetMode="External" /><Relationship Id="rId224" Type="http://schemas.openxmlformats.org/officeDocument/2006/relationships/hyperlink" Target="https://www.victoriassecret.com/clothing/dresses-sale/strapless-midi-dress-essential-tees?ProductID=199868&amp;CatalogueType=OLS" TargetMode="External" /><Relationship Id="rId225" Type="http://schemas.openxmlformats.org/officeDocument/2006/relationships/hyperlink" Target="https://www.victoriassecret.com/panties/5-for-26-styles/low-rise-bikini-panty-cotton-lingerie?ProductID=210316&amp;CatalogueType=OLS" TargetMode="External" /><Relationship Id="rId226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27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28" Type="http://schemas.openxmlformats.org/officeDocument/2006/relationships/hyperlink" Target="https://www.victoriassecret.com/beauty/makeup-specials/sparkle-gloss-lip-shine-beauty-rush?ProductID=182621&amp;CatalogueType=OLS" TargetMode="External" /><Relationship Id="rId229" Type="http://schemas.openxmlformats.org/officeDocument/2006/relationships/hyperlink" Target="https://www.victoriassecret.com/beauty/makeup-specials/sparkle-gloss-lip-shine-beauty-rush?ProductID=182621&amp;CatalogueType=OLS" TargetMode="External" /><Relationship Id="rId230" Type="http://schemas.openxmlformats.org/officeDocument/2006/relationships/hyperlink" Target="https://www.victoriassecret.com/beauty/makeup-specials/give-me-sugar-flavored-shine-beauty-rush?ProductID=209322&amp;CatalogueType=OLS" TargetMode="External" /><Relationship Id="rId231" Type="http://schemas.openxmlformats.org/officeDocument/2006/relationships/hyperlink" Target="https://www.victoriassecret.com/sale/beauty/flavored-lip-scrub-beauty-rush?ProductID=199349&amp;CatalogueType=OLS" TargetMode="External" /><Relationship Id="rId232" Type="http://schemas.openxmlformats.org/officeDocument/2006/relationships/hyperlink" Target="https://www.victoriassecret.com/panties/5-for-26-styles/floral-lace-trim-thong-panty-pink?ProductID=195912&amp;CatalogueType=OLS" TargetMode="External" /><Relationship Id="rId233" Type="http://schemas.openxmlformats.org/officeDocument/2006/relationships/hyperlink" Target="https://www.victoriassecret.com/panties/5-for-26-styles/allover-tropical-floral-lace-thong-pink?ProductID=180302&amp;CatalogueType=OLS" TargetMode="External" /><Relationship Id="rId234" Type="http://schemas.openxmlformats.org/officeDocument/2006/relationships/hyperlink" Target="https://www.victoriassecret.com/panties/5-for-26-styles/leopard-lace-mini-cheekster-panty-pink?ProductID=212514&amp;CatalogueType=OLS" TargetMode="External" /><Relationship Id="rId235" Type="http://schemas.openxmlformats.org/officeDocument/2006/relationships/hyperlink" Target="https://www.victoriassecret.com/panties/5-for-26-styles/cheekster-panty-pink?ProductID=212310&amp;CatalogueType=OLS" TargetMode="External" /><Relationship Id="rId236" Type="http://schemas.openxmlformats.org/officeDocument/2006/relationships/hyperlink" Target="https://www.victoriassecret.com/panties/5-for-26-styles/cheekster-panty-pink?ProductID=212310&amp;CatalogueType=OLS" TargetMode="External" /><Relationship Id="rId237" Type="http://schemas.openxmlformats.org/officeDocument/2006/relationships/hyperlink" Target="https://www.victoriassecret.com/panties/5-for-26-styles/cheekster-panty-pink?ProductID=212310&amp;CatalogueType=OLS" TargetMode="External" /><Relationship Id="rId238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39" Type="http://schemas.openxmlformats.org/officeDocument/2006/relationships/hyperlink" Target="https://www.victoriassecret.com/panties/5-for-26-styles/hiphugger-panty-cotton-lingerie?ProductID=212007&amp;CatalogueType=OLS" TargetMode="External" /><Relationship Id="rId240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1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2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43" Type="http://schemas.openxmlformats.org/officeDocument/2006/relationships/hyperlink" Target="https://www.victoriassecret.com/clearance/swim/strappy-string-bottom-very-sexy?ProductID=209146&amp;CatalogueType=OLS." TargetMode="External" /><Relationship Id="rId244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45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46" Type="http://schemas.openxmlformats.org/officeDocument/2006/relationships/hyperlink" Target="https://www.victoriassecret.com/panties/5-for-26-styles/lace-trim-hipster-panty-pink?ProductID=124093&amp;CatalogueType=OLS" TargetMode="External" /><Relationship Id="rId247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48" Type="http://schemas.openxmlformats.org/officeDocument/2006/relationships/hyperlink" Target="https://www.victoriassecret.com/panties/5-for-26-styles/string-bikini-panty-cotton-lingerie?ProductID=211990&amp;CatalogueType=OLS" TargetMode="External" /><Relationship Id="rId249" Type="http://schemas.openxmlformats.org/officeDocument/2006/relationships/hyperlink" Target="https://www.victoriassecret.com/sale/panties-special/lace-waist-bikini-panty-cotton-lingerie?ProductID=211999&amp;CatalogueType=OLS" TargetMode="External" /><Relationship Id="rId250" Type="http://schemas.openxmlformats.org/officeDocument/2006/relationships/hyperlink" Target="https://www.victoriassecret.com/sleepwear/sleepshirts-and-nighties/dreamer-flannel-slip?ProductID=212206&amp;CatalogueType=OLS" TargetMode="External" /><Relationship Id="rId251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52" Type="http://schemas.openxmlformats.org/officeDocument/2006/relationships/hyperlink" Target="https://www.victoriassecret.com/catalogue/ribbed-scoopneck-sweater-?ProductID=208333&amp;CatalogueType=OLS&amp;cqo=true&amp;cqoCat=KN" TargetMode="External" /><Relationship Id="rId253" Type="http://schemas.openxmlformats.org/officeDocument/2006/relationships/hyperlink" Target="https://www.victoriassecret.com/clearance/clothing/knot-front-dress?ProductID=181111&amp;CatalogueType=OLS," TargetMode="External" /><Relationship Id="rId254" Type="http://schemas.openxmlformats.org/officeDocument/2006/relationships/hyperlink" Target="https://www.victoriassecret.com/catalogue/the-long-lean-cardi?ProductID=198240&amp;CatalogueType=OLS&amp;cqo=true&amp;cqoCat=CH" TargetMode="External" /><Relationship Id="rId255" Type="http://schemas.openxmlformats.org/officeDocument/2006/relationships/hyperlink" Target="https://www.victoriassecret.com/clearance/accessories/swim-tote-?ProductID=209086&amp;CatalogueType=OLS" TargetMode="External" /><Relationship Id="rId256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57" Type="http://schemas.openxmlformats.org/officeDocument/2006/relationships/hyperlink" Target="https://www.victoriassecret.com/clothing/sexy-steals-pants-shorts/vs-siren-mid-rise-skinny-jean?ProductID=201699&amp;CatalogueType=OLS" TargetMode="External" /><Relationship Id="rId258" Type="http://schemas.openxmlformats.org/officeDocument/2006/relationships/hyperlink" Target="https://www.victoriassecret.com/bras/very-sexy/lace-strappy-back-push-up-bra-very-sexy?ProductID=212327&amp;CatalogueType=OLS" TargetMode="External" /><Relationship Id="rId259" Type="http://schemas.openxmlformats.org/officeDocument/2006/relationships/hyperlink" Target="https://www.victoriassecret.com/bras/very-sexy/chantilly-lace-strappy-thong-panty-very-sexy?ProductID=181737&amp;CatalogueType=OLS" TargetMode="External" /><Relationship Id="rId260" Type="http://schemas.openxmlformats.org/officeDocument/2006/relationships/hyperlink" Target="https://www.victoriassecret.com/bras/t-shirt-bra-offer/perfect-shape-bra-the-t-shirt?ProductID=217098&amp;CatalogueType=OLS" TargetMode="External" /><Relationship Id="rId261" Type="http://schemas.openxmlformats.org/officeDocument/2006/relationships/hyperlink" Target="https://www.victoriassecret.com/catalogue/knit-turtleneck-dress?ProductID=208280&amp;CatalogueType=OLS&amp;cqo=true&amp;cqoCat=KN" TargetMode="External" /><Relationship Id="rId262" Type="http://schemas.openxmlformats.org/officeDocument/2006/relationships/hyperlink" Target="https://www.victoriassecret.com/catalogue/ribbed-v-neck-sweater?ProductID=208329&amp;CatalogueType=OLS&amp;cqo=true&amp;cqoCat=KN" TargetMode="External" /><Relationship Id="rId263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64" Type="http://schemas.openxmlformats.org/officeDocument/2006/relationships/hyperlink" Target="https://www.victoriassecret.com/beauty/makeup-specials/give-me-sugar-flavored-gloss-beauty-rush?ProductID=209318&amp;CatalogueType=OLS" TargetMode="External" /><Relationship Id="rId265" Type="http://schemas.openxmlformats.org/officeDocument/2006/relationships/hyperlink" Target="https://www.victoriassecret.com/beauty/makeup-specials/color-shine-gloss-beauty-rush?ProductID=199353&amp;CatalogueType=OLS" TargetMode="External" /><Relationship Id="rId266" Type="http://schemas.openxmlformats.org/officeDocument/2006/relationships/hyperlink" Target="https://www.victoriassecret.com/beauty/makeup-specials/give-me-sugar-flavored-shine-beauty-rush?ProductID=209322&amp;CatalogueType=OLS" TargetMode="External" /><Relationship Id="rId267" Type="http://schemas.openxmlformats.org/officeDocument/2006/relationships/hyperlink" Target="https://www.victoriassecret.com/beauty/makeup-specials/give-me-sugar-flavored-gloss-beauty-rush?ProductID=209318&amp;CatalogueType=OLS" TargetMode="External" /><Relationship Id="rId268" Type="http://schemas.openxmlformats.org/officeDocument/2006/relationships/hyperlink" Target="https://www.victoriassecret.com/beauty/makeup-specials/color-shine-gloss-beauty-rush?ProductID=199353&amp;CatalogueType=OLS" TargetMode="External" /><Relationship Id="rId269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70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71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72" Type="http://schemas.openxmlformats.org/officeDocument/2006/relationships/hyperlink" Target="https://www.victoriassecret.com/clearance/clothing/ponte-racer-legging?ProductID=166396&amp;CatalogueType=OLS" TargetMode="External" /><Relationship Id="rId273" Type="http://schemas.openxmlformats.org/officeDocument/2006/relationships/hyperlink" Target="https://www.victoriassecret.com/clothing/dresses-c/ruched-minidress?ProductID=199487&amp;CatalogueType=OLS" TargetMode="External" /><Relationship Id="rId274" Type="http://schemas.openxmlformats.org/officeDocument/2006/relationships/hyperlink" Target="https://www.victoriassecret.com/clothing/dresses-sale/henley-minidress-easy-mixers?ProductID=199406&amp;CatalogueType=OLS" TargetMode="External" /><Relationship Id="rId275" Type="http://schemas.openxmlformats.org/officeDocument/2006/relationships/hyperlink" Target="https://www.victoriassecret.com/clothing/dresses-c/knit-turtleneck-dress?ProductID=65055&amp;CatalogueType=OLS" TargetMode="External" /><Relationship Id="rId276" Type="http://schemas.openxmlformats.org/officeDocument/2006/relationships/hyperlink" Target="https://www.victoriassecret.com/catalogue/fleece-crop-pant?ProductID=198565&amp;CatalogueType=OLS&amp;cqo=true&amp;cqoCat=CH" TargetMode="External" /><Relationship Id="rId277" Type="http://schemas.openxmlformats.org/officeDocument/2006/relationships/hyperlink" Target="https://www.victoriassecret.com/catalogue/short-sleeve-sweater?ProductID=198282&amp;CatalogueType=OLS&amp;cqo=true&amp;cqoCat=CH" TargetMode="External" /><Relationship Id="rId278" Type="http://schemas.openxmlformats.org/officeDocument/2006/relationships/hyperlink" Target="https://www.victoriassecret.com/clearance/swim/fringe-one-piece-pink?ProductID=141289&amp;CatalogueType=OLS" TargetMode="External" /><Relationship Id="rId279" Type="http://schemas.openxmlformats.org/officeDocument/2006/relationships/hyperlink" Target="https://www.victoriassecret.com/catalogue/drop-shoulder-sweater?ProductID=198278&amp;CatalogueType=OLS&amp;cqo=true&amp;cqoCat=CH" TargetMode="External" /><Relationship Id="rId280" Type="http://schemas.openxmlformats.org/officeDocument/2006/relationships/hyperlink" Target="https://www.victoriassecret.com/catalogue/trend-legging?ProductID=198291&amp;CatalogueType=OLS&amp;cqo=true&amp;cqoCat=CH" TargetMode="External" /><Relationship Id="rId281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82" Type="http://schemas.openxmlformats.org/officeDocument/2006/relationships/hyperlink" Target="https://www.victoriassecret.com/clearance/swim/crochet-trim-bottom-beach-sexy?ProductID=182259&amp;CatalogueType=OLS" TargetMode="External" /><Relationship Id="rId283" Type="http://schemas.openxmlformats.org/officeDocument/2006/relationships/hyperlink" Target="https://www.victoriassecret.com/clearance/swim/flounce-bandeau-top-pink?ProductID=141205&amp;CatalogueType=OLS" TargetMode="External" /><Relationship Id="rId284" Type="http://schemas.openxmlformats.org/officeDocument/2006/relationships/hyperlink" Target="https://www.victoriassecret.com/clothing/dresses-c/drop-waist-sweaterdress-a-kiss-of-cashmere?ProductID=139268&amp;CatalogueType=OLS" TargetMode="External" /><Relationship Id="rId285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6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7" Type="http://schemas.openxmlformats.org/officeDocument/2006/relationships/hyperlink" Target="https://www.victoriassecret.com/clearance/clothing/boyfriend-shirtdress?ProductID=202810&amp;CatalogueType=OLS" TargetMode="External" /><Relationship Id="rId288" Type="http://schemas.openxmlformats.org/officeDocument/2006/relationships/hyperlink" Target="https://www.victoriassecret.com/sale/clothing/crewneck-sweater-essential-sweaters?ProductID=199418&amp;CatalogueType=OLS" TargetMode="External" /><Relationship Id="rId289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90" Type="http://schemas.openxmlformats.org/officeDocument/2006/relationships/hyperlink" Target="https://www.victoriassecret.com/clearance/swim/fabulous-push-up-triangle-top-beach-sexy?ProductID=179465&amp;CatalogueType=OLS" TargetMode="External" /><Relationship Id="rId291" Type="http://schemas.openxmlformats.org/officeDocument/2006/relationships/hyperlink" Target="https://www.victoriassecret.com/clothing/dresses-c/ruched-minidress?ProductID=199487&amp;CatalogueType=OLS" TargetMode="External" /><Relationship Id="rId292" Type="http://schemas.openxmlformats.org/officeDocument/2006/relationships/hyperlink" Target="https://www.victoriassecret.com/clothing/tunics-tops-leggings/miniskirt?ProductID=126678&amp;CatalogueType=OLS" TargetMode="External" /><Relationship Id="rId293" Type="http://schemas.openxmlformats.org/officeDocument/2006/relationships/hyperlink" Target="https://www.victoriassecret.com/clearance/clothing/boyfriend-shirtdress?ProductID=202810&amp;CatalogueType=OLS" TargetMode="External" /><Relationship Id="rId294" Type="http://schemas.openxmlformats.org/officeDocument/2006/relationships/hyperlink" Target="https://www.victoriassecret.com/panties/5-for-26-styles/leopard-lace-cheekster-panty-pink?ProductID=199929&amp;CatalogueType=OLS" TargetMode="External" /><Relationship Id="rId295" Type="http://schemas.openxmlformats.org/officeDocument/2006/relationships/hyperlink" Target="https://www.victoriassecret.com/clearance/panties/string-bikini-panty-cotton-lingerie?ProductID=182934&amp;CatalogueType=OLS" TargetMode="External" /><Relationship Id="rId296" Type="http://schemas.openxmlformats.org/officeDocument/2006/relationships/hyperlink" Target="https://www.victoriassecret.com/sleepwear/our-top-pj-picks-b/the-sleepover-knit-pajama?ProductID=207368&amp;CatalogueType=OLS" TargetMode="External" /><Relationship Id="rId297" Type="http://schemas.openxmlformats.org/officeDocument/2006/relationships/hyperlink" Target="https://www.victoriassecret.com/clearance/clothing/vs-hipster-bootcut-pant-in-corduroy?ProductID=143421&amp;CatalogueType=OLS" TargetMode="External" /><Relationship Id="rId298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299" Type="http://schemas.openxmlformats.org/officeDocument/2006/relationships/hyperlink" Target="https://www.victoriassecret.com/clothing/all-tops-c/graphic-fleece-tunic?ProductID=201687&amp;CatalogueType=OLS" TargetMode="External" /><Relationship Id="rId300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01" Type="http://schemas.openxmlformats.org/officeDocument/2006/relationships/hyperlink" Target="https://www.victoriassecret.com/swimwear/bikinis/ruched-hipkini-beach-sexy?ProductID=205404&amp;CatalogueType=OLS" TargetMode="External" /><Relationship Id="rId302" Type="http://schemas.openxmlformats.org/officeDocument/2006/relationships/hyperlink" Target="https://www.victoriassecret.com/swimwear/bikinis/push-up-bandeau-beach-sexy?ProductID=212226&amp;CatalogueType=OLS" TargetMode="External" /><Relationship Id="rId303" Type="http://schemas.openxmlformats.org/officeDocument/2006/relationships/hyperlink" Target="https://www.victoriassecret.com/clothing/all-tops-c/the-long-sleeve-v-neck-essential-tees?ProductID=188083&amp;CatalogueType=OLS" TargetMode="External" /><Relationship Id="rId304" Type="http://schemas.openxmlformats.org/officeDocument/2006/relationships/hyperlink" Target="https://www.victoriassecret.com/panties/5-for-26-styles/curved-hem-hipster-panty-pink?ProductID=203033&amp;CatalogueType=OLS" TargetMode="External" /><Relationship Id="rId305" Type="http://schemas.openxmlformats.org/officeDocument/2006/relationships/hyperlink" Target="https://www.victoriassecret.com/panties/5-for-26-styles/lace-waist-cheekini-panty-cotton-lingerie?ProductID=212024&amp;CatalogueType=OLS" TargetMode="External" /><Relationship Id="rId306" Type="http://schemas.openxmlformats.org/officeDocument/2006/relationships/hyperlink" Target="https://www.victoriassecret.com/panties/5-for-26-styles/hiphugger-panty-cotton-lingerie?ProductID=212007&amp;CatalogueType=OLS" TargetMode="External" /><Relationship Id="rId307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08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09" Type="http://schemas.openxmlformats.org/officeDocument/2006/relationships/hyperlink" Target="https://www.victoriassecret.com/beauty/shop-all-beauty/such-a-flirt-daily-body-wash-vs-fantasies?ProductID=154944&amp;CatalogueType=OLS" TargetMode="External" /><Relationship Id="rId310" Type="http://schemas.openxmlformats.org/officeDocument/2006/relationships/hyperlink" Target="https://www.victoriassecret.com/beauty/shop-all-beauty/amber-romance-daily-body-wash-vs-fantasies?ProductID=154921&amp;CatalogueType=OLS" TargetMode="External" /><Relationship Id="rId311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12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13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14" Type="http://schemas.openxmlformats.org/officeDocument/2006/relationships/hyperlink" Target="https://www.victoriassecret.com/clearance/swim/double-string-bottom-beach-sexy?ProductID=178569&amp;CatalogueType=OLS" TargetMode="External" /><Relationship Id="rId315" Type="http://schemas.openxmlformats.org/officeDocument/2006/relationships/hyperlink" Target="https://www.victoriassecret.com/clothing/dresses-c/knit-turtleneck-dress?ProductID=65055&amp;CatalogueType=OLS" TargetMode="External" /><Relationship Id="rId316" Type="http://schemas.openxmlformats.org/officeDocument/2006/relationships/hyperlink" Target="https://www.victoriassecret.com/clothing/dresses-c/knit-turtleneck-dress?ProductID=65055&amp;CatalogueType=OLS" TargetMode="External" /><Relationship Id="rId317" Type="http://schemas.openxmlformats.org/officeDocument/2006/relationships/hyperlink" Target="https://www.victoriassecret.com/panties/5-for-26-styles/low-rise-bikini-panty-cotton-lingerie?ProductID=210316&amp;CatalogueType=OLS" TargetMode="External" /><Relationship Id="rId318" Type="http://schemas.openxmlformats.org/officeDocument/2006/relationships/hyperlink" Target="https://www.victoriassecret.com/panties/5-for-26-styles/low-rise-bikini-panty-cotton-lingerie?ProductID=210316&amp;CatalogueType=OLS" TargetMode="External" /><Relationship Id="rId319" Type="http://schemas.openxmlformats.org/officeDocument/2006/relationships/hyperlink" Target="https://www.victoriassecret.com/panties/5-for-26-styles/bikini-panty-cotton-lingerie?ProductID=212021&amp;CatalogueType=OLS" TargetMode="External" /><Relationship Id="rId320" Type="http://schemas.openxmlformats.org/officeDocument/2006/relationships/hyperlink" Target="https://www.victoriassecret.com/clearance/clothing/skinny-moto-pant?ProductID=201928&amp;CatalogueType=OLS" TargetMode="External" /><Relationship Id="rId321" Type="http://schemas.openxmlformats.org/officeDocument/2006/relationships/hyperlink" Target="https://www.victoriassecret.com/clothing/dresses-c/open-back-lace-dress?ProductID=83885&amp;CatalogueType=OLS" TargetMode="External" /><Relationship Id="rId322" Type="http://schemas.openxmlformats.org/officeDocument/2006/relationships/hyperlink" Target="https://www.victoriassecret.com/clothing/dresses-c/knit-turtleneck-dress?ProductID=65055&amp;CatalogueType=OLS" TargetMode="External" /><Relationship Id="rId323" Type="http://schemas.openxmlformats.org/officeDocument/2006/relationships/hyperlink" Target="https://www.victoriassecret.com/clothing/dresses-c/ribbed-sweaterdress?ProductID=199458&amp;CatalogueType=OLS" TargetMode="External" /><Relationship Id="rId324" Type="http://schemas.openxmlformats.org/officeDocument/2006/relationships/hyperlink" Target="https://www.victoriassecret.com/clearance/panties/no-show-sexy-bikini-panty-body-by-victoria?ProductID=169262&amp;CatalogueType=OLS" TargetMode="External" /><Relationship Id="rId325" Type="http://schemas.openxmlformats.org/officeDocument/2006/relationships/hyperlink" Target="https://www.victoriassecret.com/clearance/panties/bikini-panty-cotton-lingerie?ProductID=185377&amp;CatalogueType=OLS" TargetMode="External" /><Relationship Id="rId326" Type="http://schemas.openxmlformats.org/officeDocument/2006/relationships/hyperlink" Target="https://www.victoriassecret.com/panties/bikinis/low-rise-bikini-panty-cotton-lingerie?ProductID=210316&amp;CatalogueType=OLS" TargetMode="External" /><Relationship Id="rId327" Type="http://schemas.openxmlformats.org/officeDocument/2006/relationships/hyperlink" Target="https://www.victoriassecret.com/panties/bikinis/low-rise-bikini-panty-cotton-lingerie?ProductID=210316&amp;CatalogueType=OLS" TargetMode="External" /><Relationship Id="rId328" Type="http://schemas.openxmlformats.org/officeDocument/2006/relationships/hyperlink" Target="https://www.victoriassecret.com/panties/bikinis/low-rise-bikini-panty-cotton-lingerie?ProductID=210316&amp;CatalogueType=OLS" TargetMode="External" /><Relationship Id="rId329" Type="http://schemas.openxmlformats.org/officeDocument/2006/relationships/hyperlink" Target="https://www.victoriassecret.com/panties/bikinis/low-rise-bikini-panty-cotton-lingerie?ProductID=210316&amp;CatalogueType=OLS" TargetMode="External" /><Relationship Id="rId330" Type="http://schemas.openxmlformats.org/officeDocument/2006/relationships/hyperlink" Target="https://www.victoriassecret.com/panties/bikinis/low-rise-bikini-panty-cotton-lingerie?ProductID=210316&amp;CatalogueType=OLS" TargetMode="External" /><Relationship Id="rId331" Type="http://schemas.openxmlformats.org/officeDocument/2006/relationships/hyperlink" Target="https://www.victoriassecret.com/clearance/clothing/bootcut-fleece-pant?ProductID=198022&amp;CatalogueType=OLS" TargetMode="External" /><Relationship Id="rId332" Type="http://schemas.openxmlformats.org/officeDocument/2006/relationships/hyperlink" Target="https://www.victoriassecret.com/clearance/clothing/oversized-swing-top?ProductID=151570&amp;CatalogueType=OLS" TargetMode="External" /><Relationship Id="rId333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34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35" Type="http://schemas.openxmlformats.org/officeDocument/2006/relationships/hyperlink" Target="https://www.victoriassecret.com/sale/panties-special/allover-lace-mini-cheekster-panty-pink?ProductID=197070&amp;CatalogueType=OLS" TargetMode="External" /><Relationship Id="rId336" Type="http://schemas.openxmlformats.org/officeDocument/2006/relationships/hyperlink" Target="https://www.victoriassecret.com/sale/panties-special/allover-lace-thong-panty-pink?ProductID=197069&amp;CatalogueType=OLS" TargetMode="External" /><Relationship Id="rId337" Type="http://schemas.openxmlformats.org/officeDocument/2006/relationships/hyperlink" Target="https://www.victoriassecret.com/sale/panties-special/lace-trim-thong-panty-pink?ProductID=169413&amp;CatalogueType=OLS" TargetMode="External" /><Relationship Id="rId338" Type="http://schemas.openxmlformats.org/officeDocument/2006/relationships/hyperlink" Target="https://www.victoriassecret.com/sale/panties-special/lace-trim-thong-panty-pink?ProductID=169413&amp;CatalogueType=OLS" TargetMode="External" /><Relationship Id="rId339" Type="http://schemas.openxmlformats.org/officeDocument/2006/relationships/hyperlink" Target="https://www.victoriassecret.com/sale/panties-special/low-rise-bikini-panty-cotton-lingerie?ProductID=210316&amp;CatalogueType=OLS" TargetMode="External" /><Relationship Id="rId340" Type="http://schemas.openxmlformats.org/officeDocument/2006/relationships/hyperlink" Target="https://www.victoriassecret.com/clearance/swim/shirred-hipster-forever-sexy?ProductID=178316&amp;CatalogueType=OLS" TargetMode="External" /><Relationship Id="rId341" Type="http://schemas.openxmlformats.org/officeDocument/2006/relationships/hyperlink" Target="https://www.victoriassecret.com/clearance/swim/push-up-triangle-top-very-sexy?ProductID=155924&amp;CatalogueType=OLS" TargetMode="External" /><Relationship Id="rId342" Type="http://schemas.openxmlformats.org/officeDocument/2006/relationships/hyperlink" Target="https://www.victoriassecret.com/beauty/shop-all-beauty/pure-daydream-eau-de-toilette-vs-fantasies?ProductID=154960&amp;CatalogueType=OLS" TargetMode="External" /><Relationship Id="rId343" Type="http://schemas.openxmlformats.org/officeDocument/2006/relationships/hyperlink" Target="https://www.victoriassecret.com/beauty/shop-all-beauty/amber-romance-eau-de-toilette-vs-fantasies?ProductID=154959&amp;CatalogueType=OLS" TargetMode="External" /><Relationship Id="rId344" Type="http://schemas.openxmlformats.org/officeDocument/2006/relationships/hyperlink" Target="https://www.victoriassecret.com/beauty/shop-all-beauty/love-spell-eau-de-toilette-vs-fantasies?ProductID=166567&amp;CatalogueType=OLS" TargetMode="External" /><Relationship Id="rId345" Type="http://schemas.openxmlformats.org/officeDocument/2006/relationships/hyperlink" Target="https://www.victoriassecret.com/beauty/shop-all-beauty/such-a-flirt-eau-de-toilette-vs-fantasies?ProductID=154971&amp;CatalogueType=OLS" TargetMode="External" /><Relationship Id="rId34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47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48" Type="http://schemas.openxmlformats.org/officeDocument/2006/relationships/hyperlink" Target="https://www.victoriassecret.com/beauty/fragrance/heavenly-travel-angel-mist-victorias-secret?ProductID=183543&amp;CatalogueType=OLS" TargetMode="External" /><Relationship Id="rId349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0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1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2" Type="http://schemas.openxmlformats.org/officeDocument/2006/relationships/hyperlink" Target="https://www.victoriassecret.com/panties/3-for-33-styles/strappy-v-string-panty-very-sexy?ProductID=212334&amp;CatalogueType=OLS" TargetMode="External" /><Relationship Id="rId353" Type="http://schemas.openxmlformats.org/officeDocument/2006/relationships/hyperlink" Target="https://www.victoriassecret.com/panties/the-lacie/hiphugger-panty-the-lacie?ProductID=188072&amp;CatalogueType=OLS" TargetMode="External" /><Relationship Id="rId354" Type="http://schemas.openxmlformats.org/officeDocument/2006/relationships/hyperlink" Target="https://www.victoriassecret.com/clearance/swim/add-2-cups-push-up-halter-bombshell-swim-tops?ProductID=188017&amp;CatalogueType=OLS" TargetMode="External" /><Relationship Id="rId355" Type="http://schemas.openxmlformats.org/officeDocument/2006/relationships/hyperlink" Target="https://www.victoriassecret.com/clearance/swim/ruched-side-bottom-very-sexy?ProductID=192812&amp;CatalogueType=OLS" TargetMode="External" /><Relationship Id="rId356" Type="http://schemas.openxmlformats.org/officeDocument/2006/relationships/hyperlink" Target="https://www.victoriassecret.com/clearance/panties/cheekini-panty-the-lacie?ProductID=182964&amp;CatalogueType=OLS" TargetMode="External" /><Relationship Id="rId357" Type="http://schemas.openxmlformats.org/officeDocument/2006/relationships/hyperlink" Target="https://www.victoriassecret.com/clearance/panties/lace-waist-hiphugger-panty-cotton-lingerie?ProductID=211801&amp;CatalogueType=OLS" TargetMode="External" /><Relationship Id="rId358" Type="http://schemas.openxmlformats.org/officeDocument/2006/relationships/hyperlink" Target="https://www.victoriassecret.com/sleepwear/pajamas/the-afterhours-satin-pajama?ProductID=215979&amp;CatalogueType=OLS" TargetMode="External" /><Relationship Id="rId359" Type="http://schemas.openxmlformats.org/officeDocument/2006/relationships/hyperlink" Target="https://www.victoriassecret.com/sleepwear/babydolls-and-slips/satin-slip-dream-angels?ProductID=213108&amp;CatalogueType=OLS" TargetMode="External" /><Relationship Id="rId360" Type="http://schemas.openxmlformats.org/officeDocument/2006/relationships/hyperlink" Target="https://www.victoriassecret.com/sale/clothing/the-essential-shirt?ProductID=169732&amp;CatalogueType=OLS" TargetMode="External" /><Relationship Id="rId361" Type="http://schemas.openxmlformats.org/officeDocument/2006/relationships/hyperlink" Target="https://www.victoriassecret.com/clearance/victorias-secret-sport/knockout-by-victoria39s-secret-tight-victorias-secret-sport?ProductID=190402&amp;CatalogueType=OLS&amp;swatchImage=K78" TargetMode="External" /><Relationship Id="rId362" Type="http://schemas.openxmlformats.org/officeDocument/2006/relationships/hyperlink" Target="https://www.victoriassecret.com/panties/the-lacie/ultra-low-rise-cheeky-panty-the-lacie?ProductID=215673&amp;CatalogueType=OLS" TargetMode="External" /><Relationship Id="rId363" Type="http://schemas.openxmlformats.org/officeDocument/2006/relationships/hyperlink" Target="https://www.victoriassecret.com/panties/the-lacie/ultra-low-rise-cheeky-panty-the-lacie?ProductID=215673&amp;CatalogueType=OLS" TargetMode="External" /><Relationship Id="rId364" Type="http://schemas.openxmlformats.org/officeDocument/2006/relationships/hyperlink" Target="https://www.victoriassecret.com/clearance/clothing/suede-zipper-legging?ProductID=199509&amp;CatalogueType=OLS" TargetMode="External" /><Relationship Id="rId365" Type="http://schemas.openxmlformats.org/officeDocument/2006/relationships/hyperlink" Target="https://www.victoriassecret.com/clothing/all-tops-c/the-essential-bra-top?ProductID=168351&amp;CatalogueType=OLS" TargetMode="External" /><Relationship Id="rId366" Type="http://schemas.openxmlformats.org/officeDocument/2006/relationships/hyperlink" Target="https://www.victoriassecret.com/clothing/all-tops-c/the-essential-bra-top?ProductID=168351&amp;CatalogueType=OLS" TargetMode="External" /><Relationship Id="rId367" Type="http://schemas.openxmlformats.org/officeDocument/2006/relationships/hyperlink" Target="https://www.victoriassecret.com/clothing/all-tops-c/the-essential-bra-top?ProductID=168351&amp;CatalogueType=OLS" TargetMode="External" /><Relationship Id="rId368" Type="http://schemas.openxmlformats.org/officeDocument/2006/relationships/hyperlink" Target="https://www.victoriassecret.com/panties/shop-all-panties/lace-waist-brief-panty-cotton-lingerie?ProductID=168795&amp;CatalogueType=OLS" TargetMode="External" /><Relationship Id="rId369" Type="http://schemas.openxmlformats.org/officeDocument/2006/relationships/hyperlink" Target="https://www.victoriassecret.com/panties/shop-all-panties/lace-waist-brief-panty-cotton-lingerie?ProductID=168795&amp;CatalogueType=OLS" TargetMode="External" /><Relationship Id="rId370" Type="http://schemas.openxmlformats.org/officeDocument/2006/relationships/hyperlink" Target="https://www.victoriassecret.com/panties/5-for-26-styles/hiphugger-panty-cotton-lingerie?ProductID=212008&amp;CatalogueType=OLS" TargetMode="External" /><Relationship Id="rId371" Type="http://schemas.openxmlformats.org/officeDocument/2006/relationships/hyperlink" Target="https://www.victoriassecret.com/panties/5-for-26-styles/hiphugger-panty-cotton-lingerie?ProductID=212008&amp;CatalogueType=OLS" TargetMode="External" /><Relationship Id="rId372" Type="http://schemas.openxmlformats.org/officeDocument/2006/relationships/hyperlink" Target="https://www.victoriassecret.com/swimwear/halter/metallic-triangle-top-very-sexy?ProductID=160138&amp;CatalogueType=OLS" TargetMode="External" /><Relationship Id="rId373" Type="http://schemas.openxmlformats.org/officeDocument/2006/relationships/hyperlink" Target="https://www.victoriassecret.com/sleepwear/babydolls-and-slips/georgette-halter-babydoll-very-sexy?ProductID=5585&amp;CatalogueType=OLS" TargetMode="External" /><Relationship Id="rId374" Type="http://schemas.openxmlformats.org/officeDocument/2006/relationships/hyperlink" Target="https://www.victoriassecret.com/sale/panty-special/thong-panty-allover-lace-from-cotton-lingerie?ProductID=212013&amp;CatalogueType=OLS" TargetMode="External" /><Relationship Id="rId375" Type="http://schemas.openxmlformats.org/officeDocument/2006/relationships/hyperlink" Target="https://www.victoriassecret.com/sale/clothing/open-back-lace-dress?ProductID=65376&amp;CatalogueType=OLS" TargetMode="External" /><Relationship Id="rId376" Type="http://schemas.openxmlformats.org/officeDocument/2006/relationships/hyperlink" Target="https://www.victoriassecret.com/clearance/clothing/skinny-moto-pant?ProductID=201928&amp;CatalogueType=OLS" TargetMode="External" /><Relationship Id="rId377" Type="http://schemas.openxmlformats.org/officeDocument/2006/relationships/hyperlink" Target="https://www.victoriassecret.com/catalogue/victoria39s-secret-darling-demi-push-up-bra-dream-angels?ProductID=198252&amp;CatalogueType=OLS&amp;cqo=true&amp;cqoCat=CH" TargetMode="External" /><Relationship Id="rId378" Type="http://schemas.openxmlformats.org/officeDocument/2006/relationships/hyperlink" Target="https://www.victoriassecret.com/clearance/clothing/pleated-colorblock-shift-dress?ProductID=167966&amp;CatalogueType=OLS" TargetMode="External" /><Relationship Id="rId379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380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81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382" Type="http://schemas.openxmlformats.org/officeDocument/2006/relationships/hyperlink" Target="https://www.victoriassecret.com/catalogue/dream-angels-demi-bra-dream-angels?ProductID=198242&amp;CatalogueType=OLS&amp;cqo=true&amp;cqoCat=CH" TargetMode="External" /><Relationship Id="rId383" Type="http://schemas.openxmlformats.org/officeDocument/2006/relationships/hyperlink" Target="https://www.victoriassecret.com/panties/5-for-26-styles/lace-waist-cheeky-panty-cotton-lingerie?ProductID=157660&amp;CatalogueType=OLS" TargetMode="External" /><Relationship Id="rId384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5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386" Type="http://schemas.openxmlformats.org/officeDocument/2006/relationships/hyperlink" Target="https://www.victoriassecret.com/sale/panties-special/low-rise-bikini-panty-cotton-lingerie?ProductID=215489&amp;CatalogueType=OLS" TargetMode="External" /><Relationship Id="rId387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8" Type="http://schemas.openxmlformats.org/officeDocument/2006/relationships/hyperlink" Target="https://www.victoriassecret.com/panties/shop-all-panties/ruched-back-hiphugger-panty-cotton-lingerie?ProductID=215494&amp;CatalogueType=OLS" TargetMode="External" /><Relationship Id="rId389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390" Type="http://schemas.openxmlformats.org/officeDocument/2006/relationships/hyperlink" Target="https://www.victoriassecret.com/beauty/shop-all-beauty/for-him-travel-all-over-deo-body-spray-very-sexy?ProductID=178493&amp;CatalogueType=OLS" TargetMode="External" /><Relationship Id="rId391" Type="http://schemas.openxmlformats.org/officeDocument/2006/relationships/hyperlink" Target="https://www.victoriassecret.com/beauty/shop-all-beauty/eau-de-parfum-gift-set-victorias-secret?ProductID=209212&amp;CatalogueType=OLS" TargetMode="External" /><Relationship Id="rId392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93" Type="http://schemas.openxmlformats.org/officeDocument/2006/relationships/hyperlink" Target="https://www.victoriassecret.com/panties/5-for-26-styles/cotton-basics-hipster-panty-pink?ProductID=216068&amp;CatalogueType=OLS" TargetMode="External" /><Relationship Id="rId394" Type="http://schemas.openxmlformats.org/officeDocument/2006/relationships/hyperlink" Target="https://www.victoriassecret.com/clearance/panties/rose-lace-cheekster-panty-pink?ProductID=213536&amp;CatalogueType=OLS," TargetMode="External" /><Relationship Id="rId395" Type="http://schemas.openxmlformats.org/officeDocument/2006/relationships/hyperlink" Target="https://www.victoriassecret.com/clearance/panties/leopard-lace-cheekster-panty-pink?ProductID=213544&amp;CatalogueType=OLS" TargetMode="External" /><Relationship Id="rId396" Type="http://schemas.openxmlformats.org/officeDocument/2006/relationships/hyperlink" Target="https://www.victoriassecret.com/clothing/sweaters/ribbed-crewneck-pullover-sweater?ProductID=206434&amp;CatalogueType=OLS" TargetMode="External" /><Relationship Id="rId397" Type="http://schemas.openxmlformats.org/officeDocument/2006/relationships/hyperlink" Target="https://www.victoriassecret.com/panties/5-for-26-styles/itsy-panty-cotton-lingerie?ProductID=215569&amp;CatalogueType=OLS" TargetMode="External" /><Relationship Id="rId398" Type="http://schemas.openxmlformats.org/officeDocument/2006/relationships/hyperlink" Target="https://www.victoriassecret.com/panties/5-for-26-styles/itsy-panty-cotton-lingerie?ProductID=215569&amp;CatalogueType=OLS" TargetMode="External" /><Relationship Id="rId399" Type="http://schemas.openxmlformats.org/officeDocument/2006/relationships/hyperlink" Target="https://www.victoriassecret.com/panties/5-for-26-styles/bikini-panty-cotton-lingerie?ProductID=212020&amp;CatalogueType=OLS" TargetMode="External" /><Relationship Id="rId400" Type="http://schemas.openxmlformats.org/officeDocument/2006/relationships/hyperlink" Target="https://www.victoriassecret.com/panties/5-for-26-styles/lace-waist-bikini-panty-cotton-lingerie?ProductID=211999&amp;CatalogueType=OLS" TargetMode="External" /><Relationship Id="rId401" Type="http://schemas.openxmlformats.org/officeDocument/2006/relationships/hyperlink" Target="https://www.victoriassecret.com/panties/5-for-26-styles/lace-waist-bikini-panty-cotton-lingerie?ProductID=211999&amp;CatalogueType=OLS" TargetMode="External" /><Relationship Id="rId402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403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04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405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40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407" Type="http://schemas.openxmlformats.org/officeDocument/2006/relationships/hyperlink" Target="https://www.victoriassecret.com/clearance/panties/leopard-lace-cheekster-panty-pink?ProductID=213544&amp;CatalogueType=OLS" TargetMode="External" /><Relationship Id="rId408" Type="http://schemas.openxmlformats.org/officeDocument/2006/relationships/hyperlink" Target="https://www.victoriassecret.com/panties/5-for-26-styles/lace-trim-boyshort-panty-pink?ProductID=94132&amp;CatalogueType=OLS" TargetMode="External" /><Relationship Id="rId409" Type="http://schemas.openxmlformats.org/officeDocument/2006/relationships/hyperlink" Target="https://www.victoriassecret.com/sale/clothing/ribbed-turtleneck-sweater?ProductID=206429&amp;CatalogueType=OLS" TargetMode="External" /><Relationship Id="rId410" Type="http://schemas.openxmlformats.org/officeDocument/2006/relationships/hyperlink" Target="https://www.victoriassecret.com/sale/clothing/ribbed-turtleneck-sweater?ProductID=206429&amp;CatalogueType=OLS" TargetMode="External" /><Relationship Id="rId411" Type="http://schemas.openxmlformats.org/officeDocument/2006/relationships/hyperlink" Target="https://www.victoriassecret.com/panties/5-for-26-styles/lace-waist-cheeky-panty-cotton-lingerie?ProductID=212032&amp;CatalogueType=OLS" TargetMode="External" /><Relationship Id="rId412" Type="http://schemas.openxmlformats.org/officeDocument/2006/relationships/hyperlink" Target="https://www.victoriassecret.com/panties/5-for-26-styles/lace-waist-thong-panty-cotton-lingerie?ProductID=211996&amp;CatalogueType=OLS" TargetMode="External" /><Relationship Id="rId413" Type="http://schemas.openxmlformats.org/officeDocument/2006/relationships/hyperlink" Target="https://www.victoriassecret.com/panties/5-for-26-styles/lace-waist-cheeky-panty-cotton-lingerie?ProductID=212032&amp;CatalogueType=OLS" TargetMode="External" /><Relationship Id="rId414" Type="http://schemas.openxmlformats.org/officeDocument/2006/relationships/hyperlink" Target="https://www.victoriassecret.com/panties/5-for-26-styles/leopard-lace-mini-cheekster-panty-pink?ProductID=212514&amp;CatalogueType=OLS" TargetMode="External" /><Relationship Id="rId415" Type="http://schemas.openxmlformats.org/officeDocument/2006/relationships/hyperlink" Target="https://www.victoriassecret.com/panties/5-for-26-styles/low-rise-bikini-panty-cotton-lingerie?ProductID=215489&amp;CatalogueType=OLS" TargetMode="External" /><Relationship Id="rId416" Type="http://schemas.openxmlformats.org/officeDocument/2006/relationships/hyperlink" Target="https://www.victoriassecret.com/bras/2-for-42-victorias-secret-pink/wear-everywhere-push-up-bra-pink?ProductID=212276&amp;CatalogueType=OLS" TargetMode="External" /><Relationship Id="rId417" Type="http://schemas.openxmlformats.org/officeDocument/2006/relationships/hyperlink" Target="https://www.victoriassecret.com/panties/5-for-26-styles/hiphugger-panty-cotton-lingerie?ProductID=212007&amp;CatalogueType=OLS" TargetMode="External" /><Relationship Id="rId418" Type="http://schemas.openxmlformats.org/officeDocument/2006/relationships/hyperlink" Target="https://www.victoriassecret.com/panties/5-for-26-styles/hiphugger-panty-cotton-lingerie?ProductID=212007&amp;CatalogueType=OLS" TargetMode="External" /><Relationship Id="rId419" Type="http://schemas.openxmlformats.org/officeDocument/2006/relationships/hyperlink" Target="https://www.victoriassecret.com/panties/shop-all-panties/hiphugger-panty-cotton-lingerie?ProductID=200671&amp;CatalogueType=OLS" TargetMode="External" /><Relationship Id="rId420" Type="http://schemas.openxmlformats.org/officeDocument/2006/relationships/hyperlink" Target="https://www.victoriassecret.com/panties/5-for-26-styles/hiphugger-panty-cotton-lingerie?ProductID=212008&amp;CatalogueType=OLS" TargetMode="External" /><Relationship Id="rId421" Type="http://schemas.openxmlformats.org/officeDocument/2006/relationships/hyperlink" Target="https://www.victoriassecret.com/clearance/clothing/the-beach-pant-in-linen?ProductID=185398&amp;CatalogueType=OLS." TargetMode="External" /><Relationship Id="rId422" Type="http://schemas.openxmlformats.org/officeDocument/2006/relationships/hyperlink" Target="https://www.victoriassecret.com/clearance/swim/cheeky-hipkini-bottom-very-sexy?ProductID=205970&amp;CatalogueType=OLS" TargetMode="External" /><Relationship Id="rId423" Type="http://schemas.openxmlformats.org/officeDocument/2006/relationships/hyperlink" Target="https://www.victoriassecret.com/clearance/swim/twist-bandeau-top-very-sexy?ProductID=209145&amp;CatalogueType=OLS" TargetMode="External" /><Relationship Id="rId424" Type="http://schemas.openxmlformats.org/officeDocument/2006/relationships/hyperlink" Target="https://www.victoriassecret.com/clearance/swim/string-bottom-very-sexy?ProductID=193878&amp;CatalogueType=OLS" TargetMode="External" /><Relationship Id="rId425" Type="http://schemas.openxmlformats.org/officeDocument/2006/relationships/hyperlink" Target="https://www.victoriassecret.com/clearance/swim/string-bottom-very-sexy?ProductID=193931&amp;CatalogueType=OLS" TargetMode="External" /><Relationship Id="rId426" Type="http://schemas.openxmlformats.org/officeDocument/2006/relationships/hyperlink" Target="https://www.victoriassecret.com/clearance/swim/bandeau-very-sexy?ProductID=164776&amp;CatalogueType=OLS" TargetMode="External" /><Relationship Id="rId427" Type="http://schemas.openxmlformats.org/officeDocument/2006/relationships/hyperlink" Target="https://www.victoriassecret.com/sleepwear/sleepshirts-and-nighties/the-angel-sleep-tee-by-victoriarsquos-secret?ProductID=202196&amp;CatalogueType=OLS" TargetMode="External" /><Relationship Id="rId428" Type="http://schemas.openxmlformats.org/officeDocument/2006/relationships/hyperlink" Target="https://www.victoriassecret.com/sleepwear/sleepshirts-and-nighties/the-angel-sleep-tee-by-victoriarsquos-secret?ProductID=212407&amp;CatalogueType=OLS" TargetMode="External" /><Relationship Id="rId429" Type="http://schemas.openxmlformats.org/officeDocument/2006/relationships/hyperlink" Target="https://www.victoriassecret.com/swimwear/bikinis/the-strappy-front-bandeau-beach-sexy?ProductID=205347&amp;CatalogueType=OLS&amp;search=true" TargetMode="External" /><Relationship Id="rId430" Type="http://schemas.openxmlformats.org/officeDocument/2006/relationships/hyperlink" Target="https://www.victoriassecret.com/swimwear/bottoms-guide/cheeky-low-rise-bottom-beach-sexy?ProductID=205410&amp;CatalogueType=OLS&amp;search=true" TargetMode="External" /><Relationship Id="rId431" Type="http://schemas.openxmlformats.org/officeDocument/2006/relationships/hyperlink" Target="https://www.victoriassecret.com/clothing/sweaters/the-swing-sweater-a-kiss-of-cashmere?ProductID=208808&amp;CatalogueType=OLS" TargetMode="External" /><Relationship Id="rId432" Type="http://schemas.openxmlformats.org/officeDocument/2006/relationships/hyperlink" Target="https://www.victoriassecret.com/swimwear/shop-by-size/bandeau-beach-sexy?ProductID=184107&amp;CatalogueType=OLS" TargetMode="External" /><Relationship Id="rId433" Type="http://schemas.openxmlformats.org/officeDocument/2006/relationships/hyperlink" Target="https://www.victoriassecret.com/swimwear/shop-by-size/strappy-bottom-beach-sexy?ProductID=184108&amp;CatalogueType=OLS" TargetMode="External" /><Relationship Id="rId434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5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6" Type="http://schemas.openxmlformats.org/officeDocument/2006/relationships/hyperlink" Target="https://www.victoriassecret.com/sale/bras/front-close-racerback-push-up-bra-cotton-lingerie?ProductID=186549&amp;CatalogueType=OLS" TargetMode="External" /><Relationship Id="rId437" Type="http://schemas.openxmlformats.org/officeDocument/2006/relationships/hyperlink" Target="https://www.victoriassecret.com/sale/bras/multi-way-bra-cotton-lingerie?ProductID=203117&amp;CatalogueType=OLS" TargetMode="External" /><Relationship Id="rId438" Type="http://schemas.openxmlformats.org/officeDocument/2006/relationships/hyperlink" Target="https://www.victoriassecret.com/catalogue/add-2-cups-push-up-bra-bombshell?ProductID=193949&amp;CatalogueType=OLS&amp;cqo=true&amp;cqoCat=CG" TargetMode="External" /><Relationship Id="rId439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0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1" Type="http://schemas.openxmlformats.org/officeDocument/2006/relationships/hyperlink" Target="https://www.victoriassecret.com/sale/yoga-pants-and-leggings/the-most-loved-yoga-legging?ProductID=211203&amp;CatalogueType=OLS" TargetMode="External" /><Relationship Id="rId442" Type="http://schemas.openxmlformats.org/officeDocument/2006/relationships/hyperlink" Target="https://www.victoriassecret.com/sale/panties/lace-trim-cheeky-panty-sexy-little-things?ProductID=215643&amp;CatalogueType=OLS" TargetMode="External" /><Relationship Id="rId443" Type="http://schemas.openxmlformats.org/officeDocument/2006/relationships/hyperlink" Target="https://www.victoriassecret.com/sale/panties/lace-trim-cheeky-panty-sexy-little-things?ProductID=215643&amp;CatalogueType=OLS" TargetMode="External" /><Relationship Id="rId444" Type="http://schemas.openxmlformats.org/officeDocument/2006/relationships/hyperlink" Target="https://www.victoriassecret.com/swimwear/specials/unforgettable-one-piece-forever-sexy?ProductID=206508&amp;CatalogueType=OLS" TargetMode="External" /><Relationship Id="rId445" Type="http://schemas.openxmlformats.org/officeDocument/2006/relationships/hyperlink" Target="https://www.victoriassecret.com/sale/swim/push-up-bandeau-beach-sexy?ProductID=206650&amp;CatalogueType=OLS" TargetMode="External" /><Relationship Id="rId446" Type="http://schemas.openxmlformats.org/officeDocument/2006/relationships/hyperlink" Target="https://www.victoriassecret.com/sale/swim/push-up-bandeau-beach-sexy?ProductID=206650&amp;CatalogueType=OLS" TargetMode="External" /><Relationship Id="rId447" Type="http://schemas.openxmlformats.org/officeDocument/2006/relationships/hyperlink" Target="https://www.victoriassecret.com/swimwear/specials/bandeau-very-sexy?ProductID=206236&amp;CatalogueType=OLS" TargetMode="External" /><Relationship Id="rId448" Type="http://schemas.openxmlformats.org/officeDocument/2006/relationships/hyperlink" Target="https://www.victoriassecret.com/panties/the-lacie/the-brief-panty-the-lacie?ProductID=212547&amp;CatalogueType=OLS" TargetMode="External" /><Relationship Id="rId449" Type="http://schemas.openxmlformats.org/officeDocument/2006/relationships/hyperlink" Target="https://www.victoriassecret.com/bras/push-up/ring-strappy-back-push-up-bra-very-sexy?ProductID=216168&amp;CatalogueType=OLS" TargetMode="External" /><Relationship Id="rId450" Type="http://schemas.openxmlformats.org/officeDocument/2006/relationships/hyperlink" Target="https://www.victoriassecret.com/sleepwear/pajamas/the-fireside-long-jane-pajama?ProductID=215870&amp;CatalogueType=OLS," TargetMode="External" /><Relationship Id="rId451" Type="http://schemas.openxmlformats.org/officeDocument/2006/relationships/hyperlink" Target="https://www.victoriassecret.com/sleepwear/pajamas/the-fireside-long-jane-pajama?ProductID=215870&amp;CatalogueType=OLS," TargetMode="External" /><Relationship Id="rId452" Type="http://schemas.openxmlformats.org/officeDocument/2006/relationships/hyperlink" Target="https://www.victoriassecret.com/sleepwear/our-most-loved-pjs-c/the-dreamer-henley-pajama?ProductID=215645&amp;CatalogueType=OLS" TargetMode="External" /><Relationship Id="rId453" Type="http://schemas.openxmlformats.org/officeDocument/2006/relationships/hyperlink" Target="https://www.victoriassecret.com/sleepwear/our-most-loved-pjs-c/the-dreamer-henley-pajama?ProductID=215645&amp;CatalogueType=OLS" TargetMode="External" /><Relationship Id="rId454" Type="http://schemas.openxmlformats.org/officeDocument/2006/relationships/hyperlink" Target="https://www.victoriassecret.com/sale/swim/push-up-bandeau-beach-sexy?ProductID=206650&amp;CatalogueType=OLS" TargetMode="External" /><Relationship Id="rId455" Type="http://schemas.openxmlformats.org/officeDocument/2006/relationships/hyperlink" Target="https://www.victoriassecret.com/sale/clothing/ribbed-crewneck-pullover-sweater?ProductID=206434&amp;CatalogueType=OLS" TargetMode="External" /><Relationship Id="rId456" Type="http://schemas.openxmlformats.org/officeDocument/2006/relationships/hyperlink" Target="https://www.victoriassecret.com/beauty/shop-all-beauty/warm-ginger-fragrance-mist-vs-fantasies?ProductID=214878&amp;CatalogueType=OLS" TargetMode="External" /><Relationship Id="rId457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458" Type="http://schemas.openxmlformats.org/officeDocument/2006/relationships/hyperlink" Target="https://www.victoriassecret.com/clearance/clothing/pleated-colorblock-shift-dress?ProductID=167966&amp;CatalogueType=OLS" TargetMode="External" /><Relationship Id="rId459" Type="http://schemas.openxmlformats.org/officeDocument/2006/relationships/hyperlink" Target="https://www.victoriassecret.com/catalogue/long-sleeve-studio-tee-victorias-secret-sport?ProductID=191014&amp;CatalogueType=OLS&amp;cqo=true&amp;cqoCat=FZ" TargetMode="External" /><Relationship Id="rId460" Type="http://schemas.openxmlformats.org/officeDocument/2006/relationships/hyperlink" Target="https://www.victoriassecret.com/beauty/vs-fantasies-bodycare-specials/snow-mint-ultra-moisturizing-hand-and-body-cream-vs-fantasies?ProductID=214891&amp;CatalogueType=OLS" TargetMode="External" /><Relationship Id="rId461" Type="http://schemas.openxmlformats.org/officeDocument/2006/relationships/hyperlink" Target="https://www.victoriassecret.com/clearance/clothing/cross-front-bra-top-dress?ProductID=182193&amp;CatalogueType=OLS" TargetMode="External" /><Relationship Id="rId462" Type="http://schemas.openxmlformats.org/officeDocument/2006/relationships/hyperlink" Target="https://www.victoriassecret.com/clearance/panties/lace-waist-cheeky-panty-cotton-lingerie?ProductID=159103&amp;CatalogueType=OLS" TargetMode="External" /><Relationship Id="rId463" Type="http://schemas.openxmlformats.org/officeDocument/2006/relationships/hyperlink" Target="https://www.victoriassecret.com/clothing/all-yoga-lounge-c/the-supermodel-sweatshirt?ProductID=211713&amp;CatalogueType=OLS" TargetMode="External" /><Relationship Id="rId464" Type="http://schemas.openxmlformats.org/officeDocument/2006/relationships/hyperlink" Target="https://www.victoriassecret.com/sale/clothing/cut-out-peplum-top?ProductID=199620&amp;CatalogueType=OLS" TargetMode="External" /><Relationship Id="rId465" Type="http://schemas.openxmlformats.org/officeDocument/2006/relationships/hyperlink" Target="https://www.victoriassecret.com/clearance/pink/athletic-short-pink?ProductID=187390&amp;CatalogueType=OLS" TargetMode="External" /><Relationship Id="rId466" Type="http://schemas.openxmlformats.org/officeDocument/2006/relationships/hyperlink" Target="https://www.victoriassecret.com/swimwear/specials/the-getaway-halter-beach-sexy?ProductID=217857&amp;CatalogueType=OLS" TargetMode="External" /><Relationship Id="rId467" Type="http://schemas.openxmlformats.org/officeDocument/2006/relationships/hyperlink" Target="https://www.victoriassecret.com/clearance/clothing/faux-leather-zip-front-sweaterdress-a-kiss-of-cashmere?ProductID=206270&amp;CatalogueType=OLS" TargetMode="External" /><Relationship Id="rId468" Type="http://schemas.openxmlformats.org/officeDocument/2006/relationships/hyperlink" Target="https://www.victoriassecret.com/clothing/sale-sweaters/ribbed-crewneck-pullover-sweater?ProductID=206434&amp;CatalogueType=OLS" TargetMode="External" /><Relationship Id="rId469" Type="http://schemas.openxmlformats.org/officeDocument/2006/relationships/hyperlink" Target="https://www.victoriassecret.com/pink/graphic-tee-1/limited-edition-high-low-tee-pink?ProductID=216857&amp;CatalogueType=OLS" TargetMode="External" /><Relationship Id="rId470" Type="http://schemas.openxmlformats.org/officeDocument/2006/relationships/hyperlink" Target="https://www.victoriassecret.com/beauty/vs-fantasies-bodycare-specials/love-spell-smoothing-body-scrub-vs-fantasies?ProductID=166546&amp;CatalogueType=OLS" TargetMode="External" /><Relationship Id="rId471" Type="http://schemas.openxmlformats.org/officeDocument/2006/relationships/hyperlink" Target="https://www.victoriassecret.com/beauty/vs-fantasies-bodycare-specials/pure-seduction-body-smoothing-body-scrub-vs-fantasies?ProductID=166545&amp;CatalogueType=OLS" TargetMode="External" /><Relationship Id="rId472" Type="http://schemas.openxmlformats.org/officeDocument/2006/relationships/hyperlink" Target="https://www.victoriassecret.com/beauty/vs-fantasies-bodycare-specials/passion-struck-foaming-body-wash-and-shave-gel-vs-fantasies?ProductID=166719&amp;CatalogueType=OLS" TargetMode="External" /><Relationship Id="rId473" Type="http://schemas.openxmlformats.org/officeDocument/2006/relationships/hyperlink" Target="https://www.victoriassecret.com/beauty/vs-fantasies-bodycare-specials/aqua-kiss-body-wash-vs-fantasies?ProductID=154933&amp;CatalogueType=OLS" TargetMode="External" /><Relationship Id="rId474" Type="http://schemas.openxmlformats.org/officeDocument/2006/relationships/hyperlink" Target="https://www.victoriassecret.com/beauty/vs-fantasies-bodycare-specials/strawberries-champagne-daily-body-wash-vs-fantasies?ProductID=154926&amp;CatalogueType=OLS" TargetMode="External" /><Relationship Id="rId475" Type="http://schemas.openxmlformats.org/officeDocument/2006/relationships/hyperlink" Target="https://www.victoriassecret.com/beauty/vs-fantasies-bodycare-specials/secret-escape-buffing-body-wash-vs-fantasies?ProductID=195054&amp;CatalogueType=OLS" TargetMode="External" /><Relationship Id="rId476" Type="http://schemas.openxmlformats.org/officeDocument/2006/relationships/hyperlink" Target="https://www.victoriassecret.com/beauty/vs-fantasies-bodycare-specials/coconut-passion-daily-body-wash-vs-fantasies?ProductID=154927&amp;CatalogueType=OLS" TargetMode="External" /><Relationship Id="rId477" Type="http://schemas.openxmlformats.org/officeDocument/2006/relationships/hyperlink" Target="https://www.victoriassecret.com/beauty/vs-fantasies-bodycare-specials/pear-glac-daily-body-wash-vs-fantasies?ProductID=154931&amp;CatalogueType=OLS" TargetMode="External" /><Relationship Id="rId478" Type="http://schemas.openxmlformats.org/officeDocument/2006/relationships/hyperlink" Target="https://www.victoriassecret.com/beauty/fragrance/eau-de-parfum-gift-set-victorias-secret?ProductID=209212&amp;CatalogueType=OLS" TargetMode="External" /><Relationship Id="rId479" Type="http://schemas.openxmlformats.org/officeDocument/2006/relationships/hyperlink" Target="https://www.victoriassecret.com/clearance/clothing/tuxedo-legging-with-faux-leather?ProductID=199506&amp;CatalogueType=OLS" TargetMode="External" /><Relationship Id="rId480" Type="http://schemas.openxmlformats.org/officeDocument/2006/relationships/hyperlink" Target="https://www.victoriassecret.com/sale/clothing/popcorn-stitch-crewneck-pullover-sweater?ProductID=201492&amp;CatalogueType=OLS" TargetMode="External" /><Relationship Id="rId481" Type="http://schemas.openxmlformats.org/officeDocument/2006/relationships/hyperlink" Target="https://www.victoriassecret.com/beauty/shop-all-beauty/glam-and-go-portable-makeup-palette-vs-makeup?ProductID=199270&amp;CatalogueType=OLS" TargetMode="External" /><Relationship Id="rId482" Type="http://schemas.openxmlformats.org/officeDocument/2006/relationships/hyperlink" Target="https://www.victoriassecret.com/panties/3-for-33-styles/thong-panty-the-lacie?ProductID=188071&amp;CatalogueType=OLS" TargetMode="External" /><Relationship Id="rId483" Type="http://schemas.openxmlformats.org/officeDocument/2006/relationships/hyperlink" Target="https://www.victoriassecret.com/panties/3-for-33-styles/thong-panty-the-lacie?ProductID=188071&amp;CatalogueType=OLS" TargetMode="External" /><Relationship Id="rId484" Type="http://schemas.openxmlformats.org/officeDocument/2006/relationships/hyperlink" Target="https://www.victoriassecret.com/panties/3-for-33-styles/thong-panty-the-lacie?ProductID=188071&amp;CatalogueType=OLS" TargetMode="External" /><Relationship Id="rId485" Type="http://schemas.openxmlformats.org/officeDocument/2006/relationships/hyperlink" Target="https://www.victoriassecret.com/pink/bras-top-rated/the-date-push-up-bra-pink?ProductID=212254&amp;CatalogueType=OLS&amp;search=true" TargetMode="External" /><Relationship Id="rId486" Type="http://schemas.openxmlformats.org/officeDocument/2006/relationships/hyperlink" Target="https://www.victoriassecret.com/panties/shop-all-panties/lace-trim-cheeky-panty-sexy-little-things?ProductID=213465&amp;CatalogueType=OLS&amp;search=true" TargetMode="External" /><Relationship Id="rId487" Type="http://schemas.openxmlformats.org/officeDocument/2006/relationships/hyperlink" Target="https://www.victoriassecret.com/sleepwear/our-most-loved-pjs-c/the-dreamer-henley-pajama?ProductID=215645&amp;CatalogueType=OLS" TargetMode="External" /><Relationship Id="rId488" Type="http://schemas.openxmlformats.org/officeDocument/2006/relationships/hyperlink" Target="https://www.victoriassecret.com/sleepwear/our-most-loved-pjs-c/the-dreamer-henley-pajama?ProductID=215645&amp;CatalogueType=OLS" TargetMode="External" /><Relationship Id="rId489" Type="http://schemas.openxmlformats.org/officeDocument/2006/relationships/hyperlink" Target="https://www.victoriassecret.com/catalogue/catalogue/the-cotton-mayfair-pajama?ProductID=191064&amp;CatalogueType=OLS&amp;cqo=true&amp;cqoCat=FZ" TargetMode="External" /><Relationship Id="rId490" Type="http://schemas.openxmlformats.org/officeDocument/2006/relationships/hyperlink" Target="http://www.nn.ru/user.php?user_id=491559" TargetMode="External" /><Relationship Id="rId491" Type="http://schemas.openxmlformats.org/officeDocument/2006/relationships/hyperlink" Target="http://www.nn.ru/user.php?user_id=491559" TargetMode="External" /><Relationship Id="rId492" Type="http://schemas.openxmlformats.org/officeDocument/2006/relationships/hyperlink" Target="http://www.nn.ru/user.php?user_id=491559" TargetMode="External" /><Relationship Id="rId493" Type="http://schemas.openxmlformats.org/officeDocument/2006/relationships/hyperlink" Target="http://www.nn.ru/user.php?user_id=491559" TargetMode="External" /><Relationship Id="rId494" Type="http://schemas.openxmlformats.org/officeDocument/2006/relationships/hyperlink" Target="http://www.nn.ru/user.php?user_id=491559" TargetMode="External" /><Relationship Id="rId495" Type="http://schemas.openxmlformats.org/officeDocument/2006/relationships/hyperlink" Target="http://www.nn.ru/user.php?user_id=491559" TargetMode="External" /><Relationship Id="rId496" Type="http://schemas.openxmlformats.org/officeDocument/2006/relationships/hyperlink" Target="http://www.nn.ru/user.php?user_id=491559" TargetMode="External" /><Relationship Id="rId497" Type="http://schemas.openxmlformats.org/officeDocument/2006/relationships/hyperlink" Target="http://www.nn.ru/user.php?user_id=491559" TargetMode="External" /><Relationship Id="rId498" Type="http://schemas.openxmlformats.org/officeDocument/2006/relationships/hyperlink" Target="https://www.victoriassecret.com/beauty/gift-sets/night-gift-set-victorias-secret?ProductID=209205&amp;CatalogueType=OLS" TargetMode="External" /><Relationship Id="rId499" Type="http://schemas.openxmlformats.org/officeDocument/2006/relationships/hyperlink" Target="https://www.victoriassecret.com/beauty/vs-fantasies-bodycare-specials/endless-love-fragrance-mist-vs-fantasies?ProductID=154904&amp;CatalogueType=OLS" TargetMode="External" /><Relationship Id="rId500" Type="http://schemas.openxmlformats.org/officeDocument/2006/relationships/hyperlink" Target="https://www.victoriassecret.com/beauty/vs-fantasies-bodycare-specials/moonlight-dream-body-wash-vs-fantasies?ProductID=154937&amp;CatalogueType=OLS" TargetMode="External" /><Relationship Id="rId501" Type="http://schemas.openxmlformats.org/officeDocument/2006/relationships/hyperlink" Target="https://www.victoriassecret.com/beauty/vs-fantasies-bodycare-specials/snow-mint-fragrance-mist-vs-fantasies?ProductID=214882&amp;CatalogueType=OLS" TargetMode="External" /><Relationship Id="rId502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503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504" Type="http://schemas.openxmlformats.org/officeDocument/2006/relationships/hyperlink" Target="https://www.victoriassecret.com/beauty/vs-fantasies-bodycare-specials/secret-charm-fragrance-mist-vs-fantasies?ProductID=154906&amp;CatalogueType=OLS" TargetMode="External" /><Relationship Id="rId505" Type="http://schemas.openxmlformats.org/officeDocument/2006/relationships/hyperlink" Target="https://www.victoriassecret.com/beauty/vs-fantasies-bodycare-specials/true-escape-fragrance-mist-vs-fantasies?ProductID=154916&amp;CatalogueType=OLS" TargetMode="External" /><Relationship Id="rId506" Type="http://schemas.openxmlformats.org/officeDocument/2006/relationships/hyperlink" Target="https://www.victoriassecret.com/clothing/all-tops-c/the-silk-shirt?ProductID=201825&amp;CatalogueType=OLS" TargetMode="External" /><Relationship Id="rId507" Type="http://schemas.openxmlformats.org/officeDocument/2006/relationships/hyperlink" Target="https://www.victoriassecret.com/panties/shop-all-panties/lace-trim-cheeky-panty-sexy-little-things?ProductID=213465&amp;CatalogueType=OLS&amp;search=true" TargetMode="External" /><Relationship Id="rId508" Type="http://schemas.openxmlformats.org/officeDocument/2006/relationships/hyperlink" Target="https://www.victoriassecret.com/beauty/vs-fantasies-bodycare-specials/coconut-passion-shimmer-lotion-vs-fantasies?ProductID=217214&amp;CatalogueType=OLS" TargetMode="External" /><Relationship Id="rId509" Type="http://schemas.openxmlformats.org/officeDocument/2006/relationships/hyperlink" Target="https://www.victoriassecret.com/pink/vs-sport-bras-mobile/knockout-by-victorias-secret-high-rise-capri-victorias-secret-sport?ProductID=169837&amp;CatalogueType=OLS&amp;search=true" TargetMode="External" /><Relationship Id="rId510" Type="http://schemas.openxmlformats.org/officeDocument/2006/relationships/hyperlink" Target="https://www.victoriassecret.com/beauty/25-eau-de-parfum/eau-de-parfum-victorias-secret-bombshell?ProductID=219937&amp;CatalogueType=OLS" TargetMode="External" /><Relationship Id="rId511" Type="http://schemas.openxmlformats.org/officeDocument/2006/relationships/hyperlink" Target="https://www.victoriassecret.com/beauty/25-eau-de-parfum/eau-de-parfum-victorias-secret-bombshell?ProductID=219937&amp;CatalogueType=OLS" TargetMode="External" /><Relationship Id="rId512" Type="http://schemas.openxmlformats.org/officeDocument/2006/relationships/hyperlink" Target="https://www.victoriassecret.com/beauty/25-eau-de-parfum/eau-de-parfum-victorias-secret-bombshell?ProductID=219937&amp;CatalogueType=OLS" TargetMode="External" /><Relationship Id="rId513" Type="http://schemas.openxmlformats.org/officeDocument/2006/relationships/hyperlink" Target="https://www.victoriassecret.com/beauty/25-eau-de-parfum/dark-orchid-eau-de-parfum-victorias-secret-seduction?ProductID=219968&amp;CatalogueType=OLS" TargetMode="External" /><Relationship Id="rId514" Type="http://schemas.openxmlformats.org/officeDocument/2006/relationships/hyperlink" Target="https://www.victoriassecret.com/beauty/25-eau-de-parfum/love-is-heavenly-eau-de-parfum-dream-angels?ProductID=65589&amp;CatalogueType=OLS" TargetMode="External" /><Relationship Id="rId515" Type="http://schemas.openxmlformats.org/officeDocument/2006/relationships/hyperlink" Target="https://www.victoriassecret.com/beauty/25-eau-de-parfum/noir-eau-de-parfum-sexy-little-things?ProductID=219954&amp;CatalogueType=OLS" TargetMode="External" /><Relationship Id="rId516" Type="http://schemas.openxmlformats.org/officeDocument/2006/relationships/hyperlink" Target="https://www.victoriassecret.com/beauty/25-eau-de-parfum/eau-de-parfum-angels-only?ProductID=219964&amp;CatalogueType=OLS" TargetMode="External" /><Relationship Id="rId517" Type="http://schemas.openxmlformats.org/officeDocument/2006/relationships/hyperlink" Target="https://www.victoriassecret.com/beauty/vs-fantasies-bodycare-specials/dreamy-vanilla-fragrance-mist-vs-fantasies?ProductID=214880&amp;CatalogueType=OLS" TargetMode="External" /><Relationship Id="rId518" Type="http://schemas.openxmlformats.org/officeDocument/2006/relationships/hyperlink" Target="https://www.victoriassecret.com/beauty/vs-fantasies-bodycare-specials/frosted-apple-fragrance-mist-vs-fantasies?ProductID=214879&amp;CatalogueType=OLS" TargetMode="External" /><Relationship Id="rId519" Type="http://schemas.openxmlformats.org/officeDocument/2006/relationships/hyperlink" Target="https://www.victoriassecret.com/beauty/vs-fantasies-bodycare-specials/pear-glace-fragrance-mist-vs-fantasies?ProductID=154914&amp;CatalogueType=OLS" TargetMode="External" /><Relationship Id="rId520" Type="http://schemas.openxmlformats.org/officeDocument/2006/relationships/hyperlink" Target="https://www.victoriassecret.com/beauty/vs-fantasies-bodycare-specials/total-attraction-fragrance-mist-vs-fantasies?ProductID=210244&amp;CatalogueType=OLS" TargetMode="External" /><Relationship Id="rId521" Type="http://schemas.openxmlformats.org/officeDocument/2006/relationships/hyperlink" Target="https://www.victoriassecret.com//swimwear/specials/tie-front-tankini-forever-sexy?ProductID=150761&amp;CatalogueType=OLS&amp;search=true" TargetMode="External" /><Relationship Id="rId522" Type="http://schemas.openxmlformats.org/officeDocument/2006/relationships/hyperlink" Target="https://www.victoriassecret.com/swimwear/specials/foldover-bottom-forever-sexy?ProductID=206910&amp;CatalogueType=OLS" TargetMode="External" /><Relationship Id="rId523" Type="http://schemas.openxmlformats.org/officeDocument/2006/relationships/hyperlink" Target="https://www.victoriassecret.com/clothing/all-sale-and-specials/the-chino-pant?ProductID=215127&amp;CatalogueType=OLS&amp;search=true" TargetMode="External" /><Relationship Id="rId524" Type="http://schemas.openxmlformats.org/officeDocument/2006/relationships/hyperlink" Target="https://www.victoriassecret.com/sale/swim/jeweled-floral-bandeau-beach-sexy?ProductID=189719&amp;CatalogueType=OLS" TargetMode="External" /><Relationship Id="rId525" Type="http://schemas.openxmlformats.org/officeDocument/2006/relationships/hyperlink" Target="https://www.victoriassecret.com/sale/swim/neon-paisley-push-up-triangle-top-beach-sexy?ProductID=189711&amp;CatalogueType=OLS" TargetMode="External" /><Relationship Id="rId526" Type="http://schemas.openxmlformats.org/officeDocument/2006/relationships/hyperlink" Target="https://www.victoriassecret.com/pink/panties/seamless-bikini-panty-pink?ProductID=218859&amp;CatalogueType=OLS" TargetMode="External" /><Relationship Id="rId527" Type="http://schemas.openxmlformats.org/officeDocument/2006/relationships/hyperlink" Target="https://www.victoriassecret.com/sale/swim/the-push-up-bandeau-beach-sexy?ProductID=212270&amp;CatalogueType=OLS" TargetMode="External" /><Relationship Id="rId528" Type="http://schemas.openxmlformats.org/officeDocument/2006/relationships/hyperlink" Target="https://www.victoriassecret.com/pink/panties/tropical-floral-lace-thong-pink?ProductID=217366&amp;CatalogueType=OLS" TargetMode="External" /><Relationship Id="rId529" Type="http://schemas.openxmlformats.org/officeDocument/2006/relationships/hyperlink" Target="https://www.victoriassecret.com/pink/panties/geo-mesh-cheekster-panty-pink?ProductID=217371&amp;CatalogueType=OLS" TargetMode="External" /><Relationship Id="rId530" Type="http://schemas.openxmlformats.org/officeDocument/2006/relationships/hyperlink" Target="https://www.victoriassecret.com/pink/panties/cheekster-panty-pink?ProductID=213474&amp;CatalogueType=OLS" TargetMode="External" /><Relationship Id="rId531" Type="http://schemas.openxmlformats.org/officeDocument/2006/relationships/hyperlink" Target="https://www.victoriassecret.com/pink/panties/no-show-cheekster-panty-pink?ProductID=196382&amp;CatalogueType=OLS" TargetMode="External" /><Relationship Id="rId532" Type="http://schemas.openxmlformats.org/officeDocument/2006/relationships/hyperlink" Target="https://www.victoriassecret.com/beauty/vs-fantasies-bodycare-specials/secret-charm-eau-de-toilette-vs-fantasies?ProductID=154967&amp;CatalogueType=OLS" TargetMode="External" /><Relationship Id="rId533" Type="http://schemas.openxmlformats.org/officeDocument/2006/relationships/hyperlink" Target="https://www.victoriassecret.com/pink/panties/floral-lace-trim-thong-panty-pink?ProductID=168346&amp;CatalogueType=OLS" TargetMode="External" /><Relationship Id="rId534" Type="http://schemas.openxmlformats.org/officeDocument/2006/relationships/hyperlink" Target="https://www.victoriassecret.com/panties/5-for-27-styles/lace-waist-bikini-panty-cotton-lingerie?ProductID=220267&amp;CatalogueType=OLS" TargetMode="External" /><Relationship Id="rId5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7"/>
  <sheetViews>
    <sheetView tabSelected="1" zoomScalePageLayoutView="0" workbookViewId="0" topLeftCell="A1">
      <pane ySplit="1" topLeftCell="A674" activePane="bottomLeft" state="frozen"/>
      <selection pane="topLeft" activeCell="A1" sqref="A1"/>
      <selection pane="bottomLeft" activeCell="G702" sqref="G702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8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1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</row>
    <row r="2" spans="1:10" ht="15">
      <c r="A2" s="23" t="s">
        <v>168</v>
      </c>
      <c r="B2" s="24"/>
      <c r="C2" s="24"/>
      <c r="D2" s="28"/>
      <c r="E2" s="25"/>
      <c r="F2" s="90" t="s">
        <v>580</v>
      </c>
      <c r="G2" s="24"/>
      <c r="H2" s="26"/>
      <c r="I2" s="27"/>
      <c r="J2" s="27"/>
    </row>
    <row r="3" spans="1:11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95</v>
      </c>
      <c r="G3" s="22">
        <v>1</v>
      </c>
      <c r="H3" s="30">
        <v>29.5</v>
      </c>
      <c r="I3" s="31">
        <f>G3*H3*39*0.9</f>
        <v>1035.45</v>
      </c>
      <c r="J3" s="32"/>
      <c r="K3" s="33" t="s">
        <v>130</v>
      </c>
    </row>
    <row r="4" spans="1:1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131</v>
      </c>
      <c r="G4" s="22">
        <v>1</v>
      </c>
      <c r="H4" s="30">
        <v>34.5</v>
      </c>
      <c r="I4" s="31">
        <f>G4*H4*39*0.9</f>
        <v>1210.95</v>
      </c>
      <c r="J4" s="32"/>
    </row>
    <row r="5" spans="1:1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95</v>
      </c>
      <c r="G5" s="22">
        <v>1</v>
      </c>
      <c r="H5" s="30">
        <v>165</v>
      </c>
      <c r="I5" s="31">
        <f>G5*H5*39*1.17</f>
        <v>7528.95</v>
      </c>
      <c r="J5" s="32"/>
    </row>
    <row r="6" spans="1:10" ht="15.75">
      <c r="A6" s="3" t="s">
        <v>72</v>
      </c>
      <c r="B6" s="4" t="s">
        <v>73</v>
      </c>
      <c r="C6" s="3" t="s">
        <v>74</v>
      </c>
      <c r="D6" s="5" t="s">
        <v>75</v>
      </c>
      <c r="E6" s="3" t="s">
        <v>76</v>
      </c>
      <c r="F6" s="3" t="s">
        <v>129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72</v>
      </c>
      <c r="B7" s="4" t="s">
        <v>77</v>
      </c>
      <c r="C7" s="3" t="s">
        <v>78</v>
      </c>
      <c r="D7" s="36" t="s">
        <v>133</v>
      </c>
      <c r="E7" s="3" t="s">
        <v>62</v>
      </c>
      <c r="F7" s="3" t="s">
        <v>132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72</v>
      </c>
      <c r="B8" s="4" t="s">
        <v>77</v>
      </c>
      <c r="C8" s="3" t="s">
        <v>78</v>
      </c>
      <c r="D8" s="5" t="s">
        <v>79</v>
      </c>
      <c r="E8" s="3" t="s">
        <v>62</v>
      </c>
      <c r="F8" s="10" t="s">
        <v>134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72</v>
      </c>
      <c r="B9" s="4" t="s">
        <v>77</v>
      </c>
      <c r="C9" s="3" t="s">
        <v>78</v>
      </c>
      <c r="D9" s="5" t="s">
        <v>79</v>
      </c>
      <c r="E9" s="3" t="s">
        <v>62</v>
      </c>
      <c r="F9" s="10" t="s">
        <v>135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72</v>
      </c>
      <c r="B10" s="3" t="s">
        <v>77</v>
      </c>
      <c r="C10" s="3" t="s">
        <v>78</v>
      </c>
      <c r="D10" s="5" t="s">
        <v>79</v>
      </c>
      <c r="E10" s="3" t="s">
        <v>62</v>
      </c>
      <c r="F10" s="10" t="s">
        <v>135</v>
      </c>
      <c r="G10" s="3">
        <v>1</v>
      </c>
      <c r="H10" s="6">
        <v>7.12</v>
      </c>
      <c r="I10" s="7">
        <f>G10*H10*39*0.9</f>
        <v>249.912</v>
      </c>
      <c r="J10" s="8"/>
    </row>
    <row r="11" spans="1:10" ht="15.75">
      <c r="A11" s="3" t="s">
        <v>72</v>
      </c>
      <c r="B11" s="11" t="s">
        <v>116</v>
      </c>
      <c r="C11" s="12" t="s">
        <v>141</v>
      </c>
      <c r="D11" s="16" t="s">
        <v>117</v>
      </c>
      <c r="E11" s="12" t="s">
        <v>148</v>
      </c>
      <c r="F11" s="12" t="s">
        <v>164</v>
      </c>
      <c r="G11" s="12">
        <v>1</v>
      </c>
      <c r="H11" s="14">
        <f>43.99</f>
        <v>43.99</v>
      </c>
      <c r="I11" s="37">
        <f>G11*H11*39*1.17</f>
        <v>2007.2637</v>
      </c>
      <c r="J11" s="15"/>
    </row>
    <row r="12" spans="1:10" ht="15.75">
      <c r="A12" s="40" t="s">
        <v>83</v>
      </c>
      <c r="B12" s="11" t="s">
        <v>84</v>
      </c>
      <c r="C12" s="12"/>
      <c r="D12" s="36" t="s">
        <v>85</v>
      </c>
      <c r="E12" s="12" t="s">
        <v>12</v>
      </c>
      <c r="F12" s="13" t="s">
        <v>86</v>
      </c>
      <c r="G12" s="12">
        <v>1</v>
      </c>
      <c r="H12" s="14">
        <v>29.5</v>
      </c>
      <c r="I12" s="15"/>
      <c r="J12" s="17">
        <f>G12*H12*39*0.94</f>
        <v>1081.47</v>
      </c>
    </row>
    <row r="13" spans="1:10" ht="15.75">
      <c r="A13" s="40" t="s">
        <v>83</v>
      </c>
      <c r="B13" s="11" t="s">
        <v>87</v>
      </c>
      <c r="C13" s="40"/>
      <c r="D13" s="36" t="s">
        <v>89</v>
      </c>
      <c r="E13" s="40" t="s">
        <v>12</v>
      </c>
      <c r="F13" s="41" t="s">
        <v>88</v>
      </c>
      <c r="G13" s="40">
        <v>1</v>
      </c>
      <c r="H13" s="42">
        <v>39.99</v>
      </c>
      <c r="I13" s="43"/>
      <c r="J13" s="44">
        <f aca="true" t="shared" si="0" ref="J13:J18">G13*H13*39*1.22</f>
        <v>1902.7242</v>
      </c>
    </row>
    <row r="14" spans="1:10" ht="15.75">
      <c r="A14" s="40" t="s">
        <v>83</v>
      </c>
      <c r="B14" s="34" t="s">
        <v>96</v>
      </c>
      <c r="D14" s="36" t="s">
        <v>98</v>
      </c>
      <c r="E14" s="40" t="s">
        <v>69</v>
      </c>
      <c r="F14" s="41" t="s">
        <v>97</v>
      </c>
      <c r="G14" s="40">
        <v>1</v>
      </c>
      <c r="H14" s="38">
        <v>19.99</v>
      </c>
      <c r="I14" s="43"/>
      <c r="J14" s="44">
        <f t="shared" si="0"/>
        <v>951.1241999999999</v>
      </c>
    </row>
    <row r="15" spans="1:10" ht="15.75">
      <c r="A15" s="45" t="s">
        <v>114</v>
      </c>
      <c r="B15" s="11" t="s">
        <v>109</v>
      </c>
      <c r="C15" s="40"/>
      <c r="D15" s="36" t="s">
        <v>112</v>
      </c>
      <c r="E15" s="9" t="s">
        <v>110</v>
      </c>
      <c r="F15" s="9" t="s">
        <v>111</v>
      </c>
      <c r="G15" s="22">
        <v>1</v>
      </c>
      <c r="H15" s="30">
        <v>16.99</v>
      </c>
      <c r="I15" s="46">
        <f>G15*H15*39*1.17</f>
        <v>775.2536999999999</v>
      </c>
      <c r="J15" s="47"/>
    </row>
    <row r="16" spans="1:10" ht="15.75">
      <c r="A16" s="45" t="s">
        <v>114</v>
      </c>
      <c r="B16" s="11" t="s">
        <v>109</v>
      </c>
      <c r="D16" s="36" t="s">
        <v>113</v>
      </c>
      <c r="E16" s="40" t="s">
        <v>12</v>
      </c>
      <c r="F16" s="9" t="s">
        <v>111</v>
      </c>
      <c r="G16" s="22">
        <v>1</v>
      </c>
      <c r="H16" s="30">
        <v>9.99</v>
      </c>
      <c r="I16" s="46">
        <f>G16*H16*39*1.17</f>
        <v>455.8437</v>
      </c>
      <c r="J16" s="47"/>
    </row>
    <row r="17" spans="1:10" ht="15.75">
      <c r="A17" s="40" t="s">
        <v>115</v>
      </c>
      <c r="B17" s="11" t="s">
        <v>116</v>
      </c>
      <c r="C17" s="40"/>
      <c r="D17" s="48" t="s">
        <v>117</v>
      </c>
      <c r="E17" s="40" t="s">
        <v>118</v>
      </c>
      <c r="F17" s="40" t="s">
        <v>119</v>
      </c>
      <c r="G17" s="22">
        <v>1</v>
      </c>
      <c r="H17" s="30">
        <v>43.99</v>
      </c>
      <c r="I17" s="47"/>
      <c r="J17" s="49">
        <f t="shared" si="0"/>
        <v>2093.0442000000003</v>
      </c>
    </row>
    <row r="18" spans="1:10" ht="15">
      <c r="A18" s="40" t="s">
        <v>149</v>
      </c>
      <c r="B18" s="11" t="s">
        <v>150</v>
      </c>
      <c r="C18" s="9" t="s">
        <v>151</v>
      </c>
      <c r="D18" s="9" t="s">
        <v>152</v>
      </c>
      <c r="E18" s="40" t="s">
        <v>76</v>
      </c>
      <c r="F18" s="9" t="s">
        <v>165</v>
      </c>
      <c r="G18" s="22">
        <v>1</v>
      </c>
      <c r="H18" s="30">
        <v>19.99</v>
      </c>
      <c r="I18" s="46"/>
      <c r="J18" s="49">
        <f t="shared" si="0"/>
        <v>951.1241999999999</v>
      </c>
    </row>
    <row r="19" spans="1:10" ht="15.75">
      <c r="A19" s="40" t="s">
        <v>29</v>
      </c>
      <c r="B19" s="11" t="s">
        <v>36</v>
      </c>
      <c r="C19" s="40" t="s">
        <v>37</v>
      </c>
      <c r="D19" s="36" t="s">
        <v>93</v>
      </c>
      <c r="E19" s="40" t="s">
        <v>38</v>
      </c>
      <c r="F19" s="9" t="s">
        <v>92</v>
      </c>
      <c r="G19" s="22">
        <v>1</v>
      </c>
      <c r="H19" s="30">
        <v>12.99</v>
      </c>
      <c r="I19" s="46">
        <f>G19*H19*39*1.17</f>
        <v>592.7337</v>
      </c>
      <c r="J19" s="47"/>
    </row>
    <row r="20" spans="1:1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94</v>
      </c>
      <c r="G20" s="22">
        <v>1</v>
      </c>
      <c r="H20" s="30">
        <v>12.99</v>
      </c>
      <c r="I20" s="31">
        <f>G20*H20*39*1.17</f>
        <v>592.7337</v>
      </c>
      <c r="J20" s="32"/>
    </row>
    <row r="21" spans="1:10" ht="15">
      <c r="A21" s="40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147</v>
      </c>
      <c r="G21" s="22">
        <v>1</v>
      </c>
      <c r="H21" s="30">
        <v>6.99</v>
      </c>
      <c r="I21" s="31">
        <f>G21*H21*39*1.17</f>
        <v>318.95369999999997</v>
      </c>
      <c r="J21" s="32"/>
    </row>
    <row r="22" spans="1:10" ht="15.75">
      <c r="A22" s="40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91</v>
      </c>
      <c r="G22" s="22">
        <v>1</v>
      </c>
      <c r="H22" s="30">
        <v>14.99</v>
      </c>
      <c r="I22" s="31"/>
      <c r="J22" s="50">
        <f>G22*H22*39*1.22</f>
        <v>713.2242</v>
      </c>
    </row>
    <row r="23" spans="1:10" ht="15.75">
      <c r="A23" s="22" t="s">
        <v>43</v>
      </c>
      <c r="B23" s="4" t="s">
        <v>121</v>
      </c>
      <c r="C23" s="18" t="s">
        <v>122</v>
      </c>
      <c r="D23" s="9" t="s">
        <v>123</v>
      </c>
      <c r="E23" s="22" t="s">
        <v>12</v>
      </c>
      <c r="F23" s="18" t="s">
        <v>127</v>
      </c>
      <c r="G23" s="22">
        <v>1</v>
      </c>
      <c r="H23" s="30">
        <v>11.99</v>
      </c>
      <c r="I23" s="31"/>
      <c r="J23" s="50">
        <f>G23*H23*39*1.22</f>
        <v>570.4842</v>
      </c>
    </row>
    <row r="24" spans="1:10" ht="15.75">
      <c r="A24" s="51" t="s">
        <v>71</v>
      </c>
      <c r="B24" s="3" t="s">
        <v>103</v>
      </c>
      <c r="C24" s="12"/>
      <c r="D24" s="36" t="s">
        <v>105</v>
      </c>
      <c r="E24" s="3" t="s">
        <v>69</v>
      </c>
      <c r="F24" s="13" t="s">
        <v>104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</row>
    <row r="25" spans="1:10" ht="15.75">
      <c r="A25" s="51" t="s">
        <v>71</v>
      </c>
      <c r="B25" s="3" t="s">
        <v>106</v>
      </c>
      <c r="C25" s="3"/>
      <c r="D25" s="16" t="s">
        <v>108</v>
      </c>
      <c r="E25" s="3" t="s">
        <v>69</v>
      </c>
      <c r="F25" s="10" t="s">
        <v>107</v>
      </c>
      <c r="G25" s="3">
        <v>1</v>
      </c>
      <c r="H25" s="6">
        <v>19.5</v>
      </c>
      <c r="I25" s="7">
        <f t="shared" si="1"/>
        <v>684.45</v>
      </c>
      <c r="J25" s="8"/>
    </row>
    <row r="26" spans="1:10" ht="15.75">
      <c r="A26" s="51" t="s">
        <v>71</v>
      </c>
      <c r="B26" s="4" t="s">
        <v>68</v>
      </c>
      <c r="C26" s="22"/>
      <c r="D26" s="52" t="s">
        <v>154</v>
      </c>
      <c r="E26" s="22" t="s">
        <v>69</v>
      </c>
      <c r="F26" s="10" t="s">
        <v>153</v>
      </c>
      <c r="G26" s="22">
        <v>1</v>
      </c>
      <c r="H26" s="30">
        <v>5.3</v>
      </c>
      <c r="I26" s="31">
        <f t="shared" si="1"/>
        <v>186.03</v>
      </c>
      <c r="J26" s="32"/>
    </row>
    <row r="27" spans="1:10" ht="15.75">
      <c r="A27" s="51" t="s">
        <v>71</v>
      </c>
      <c r="B27" s="4" t="s">
        <v>68</v>
      </c>
      <c r="C27" s="22"/>
      <c r="D27" s="36" t="s">
        <v>154</v>
      </c>
      <c r="E27" s="22" t="s">
        <v>69</v>
      </c>
      <c r="F27" s="10" t="s">
        <v>155</v>
      </c>
      <c r="G27" s="22">
        <v>1</v>
      </c>
      <c r="H27" s="30">
        <v>5.3</v>
      </c>
      <c r="I27" s="31">
        <f t="shared" si="1"/>
        <v>186.03</v>
      </c>
      <c r="J27" s="32"/>
    </row>
    <row r="28" spans="1:10" ht="15.75">
      <c r="A28" s="51" t="s">
        <v>71</v>
      </c>
      <c r="B28" s="4" t="s">
        <v>68</v>
      </c>
      <c r="C28" s="22"/>
      <c r="D28" s="52" t="s">
        <v>154</v>
      </c>
      <c r="E28" s="22" t="s">
        <v>69</v>
      </c>
      <c r="F28" s="10" t="s">
        <v>158</v>
      </c>
      <c r="G28" s="22">
        <v>1</v>
      </c>
      <c r="H28" s="30">
        <v>5.3</v>
      </c>
      <c r="I28" s="31">
        <f t="shared" si="1"/>
        <v>186.03</v>
      </c>
      <c r="J28" s="32"/>
    </row>
    <row r="29" spans="1:10" ht="15.75">
      <c r="A29" s="51" t="s">
        <v>71</v>
      </c>
      <c r="B29" s="4" t="s">
        <v>68</v>
      </c>
      <c r="C29" s="22"/>
      <c r="D29" s="36" t="s">
        <v>157</v>
      </c>
      <c r="E29" s="22" t="s">
        <v>12</v>
      </c>
      <c r="F29" s="53" t="s">
        <v>159</v>
      </c>
      <c r="G29" s="22">
        <v>1</v>
      </c>
      <c r="H29" s="30">
        <v>5.3</v>
      </c>
      <c r="I29" s="31">
        <f t="shared" si="1"/>
        <v>186.03</v>
      </c>
      <c r="J29" s="32"/>
    </row>
    <row r="30" spans="1:10" ht="15.75">
      <c r="A30" s="51" t="s">
        <v>71</v>
      </c>
      <c r="B30" s="4" t="s">
        <v>68</v>
      </c>
      <c r="C30" s="22"/>
      <c r="D30" s="36" t="s">
        <v>157</v>
      </c>
      <c r="E30" s="22" t="s">
        <v>12</v>
      </c>
      <c r="F30" s="10" t="s">
        <v>156</v>
      </c>
      <c r="G30" s="22">
        <v>1</v>
      </c>
      <c r="H30" s="30">
        <v>5.3</v>
      </c>
      <c r="I30" s="31">
        <f t="shared" si="1"/>
        <v>186.03</v>
      </c>
      <c r="J30" s="32"/>
    </row>
    <row r="31" spans="1:10" ht="15.75">
      <c r="A31" s="51" t="s">
        <v>71</v>
      </c>
      <c r="B31" s="4" t="s">
        <v>99</v>
      </c>
      <c r="C31" s="22"/>
      <c r="D31" s="52" t="s">
        <v>101</v>
      </c>
      <c r="E31" s="22" t="s">
        <v>102</v>
      </c>
      <c r="F31" s="22" t="s">
        <v>100</v>
      </c>
      <c r="G31" s="22">
        <v>1</v>
      </c>
      <c r="H31" s="30">
        <v>19.99</v>
      </c>
      <c r="I31" s="31">
        <f>G31*H31*39*1.17</f>
        <v>912.1436999999999</v>
      </c>
      <c r="J31" s="32"/>
    </row>
    <row r="32" spans="1:1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160</v>
      </c>
      <c r="G32" s="22">
        <v>1</v>
      </c>
      <c r="H32" s="30">
        <v>29.5</v>
      </c>
      <c r="I32" s="32"/>
      <c r="J32" s="50">
        <f>G32*H32*39*0.94</f>
        <v>1081.47</v>
      </c>
    </row>
    <row r="33" spans="1:10" ht="15">
      <c r="A33" s="22" t="s">
        <v>140</v>
      </c>
      <c r="B33" s="11" t="s">
        <v>143</v>
      </c>
      <c r="C33" s="40" t="s">
        <v>144</v>
      </c>
      <c r="D33" s="9" t="s">
        <v>145</v>
      </c>
      <c r="E33" s="54">
        <v>6</v>
      </c>
      <c r="F33" s="9" t="s">
        <v>146</v>
      </c>
      <c r="G33" s="54">
        <v>1</v>
      </c>
      <c r="H33" s="42">
        <v>48.99</v>
      </c>
      <c r="I33" s="55">
        <f>G33*H33*39*1.17</f>
        <v>2235.4137</v>
      </c>
      <c r="J33" s="56"/>
    </row>
    <row r="34" spans="1:10" ht="15">
      <c r="A34" s="40" t="s">
        <v>140</v>
      </c>
      <c r="B34" s="34" t="s">
        <v>116</v>
      </c>
      <c r="C34" s="40" t="s">
        <v>141</v>
      </c>
      <c r="D34" s="9" t="s">
        <v>117</v>
      </c>
      <c r="E34" s="54" t="s">
        <v>12</v>
      </c>
      <c r="F34" s="40" t="s">
        <v>142</v>
      </c>
      <c r="G34" s="54">
        <v>1</v>
      </c>
      <c r="H34" s="38">
        <v>43.99</v>
      </c>
      <c r="I34" s="55">
        <f>G34*H34*39*1.17</f>
        <v>2007.2637</v>
      </c>
      <c r="J34" s="56">
        <f>4243-4262</f>
        <v>-19</v>
      </c>
    </row>
    <row r="35" spans="1:10" ht="15.75">
      <c r="A35" s="3" t="s">
        <v>120</v>
      </c>
      <c r="B35" s="3" t="s">
        <v>84</v>
      </c>
      <c r="C35" s="3"/>
      <c r="D35" s="52" t="s">
        <v>85</v>
      </c>
      <c r="E35" s="12" t="s">
        <v>69</v>
      </c>
      <c r="F35" s="10" t="s">
        <v>86</v>
      </c>
      <c r="G35" s="3">
        <v>1</v>
      </c>
      <c r="H35" s="6">
        <v>29.5</v>
      </c>
      <c r="I35" s="7">
        <f>G35*H35*39*0.9</f>
        <v>1035.45</v>
      </c>
      <c r="J35" s="39"/>
    </row>
    <row r="36" spans="1:6" ht="15">
      <c r="A36" s="23" t="s">
        <v>345</v>
      </c>
      <c r="F36" s="90" t="s">
        <v>581</v>
      </c>
    </row>
    <row r="37" spans="1:11" ht="15.75">
      <c r="A37" s="9" t="s">
        <v>83</v>
      </c>
      <c r="B37" s="4" t="s">
        <v>82</v>
      </c>
      <c r="C37" s="22"/>
      <c r="D37" s="69" t="s">
        <v>166</v>
      </c>
      <c r="E37" s="22">
        <v>4</v>
      </c>
      <c r="F37" s="70" t="s">
        <v>169</v>
      </c>
      <c r="G37" s="22">
        <v>1</v>
      </c>
      <c r="H37" s="30">
        <v>29.99</v>
      </c>
      <c r="I37" s="32"/>
      <c r="J37" s="50">
        <f>G37*H37*40*1.22</f>
        <v>1463.512</v>
      </c>
      <c r="K37" s="33"/>
    </row>
    <row r="38" spans="1:10" ht="15">
      <c r="A38" s="9" t="s">
        <v>170</v>
      </c>
      <c r="B38" s="34" t="s">
        <v>171</v>
      </c>
      <c r="C38" s="40"/>
      <c r="D38" s="40" t="s">
        <v>172</v>
      </c>
      <c r="E38" s="40" t="s">
        <v>69</v>
      </c>
      <c r="F38" s="40" t="s">
        <v>173</v>
      </c>
      <c r="G38" s="40">
        <v>1</v>
      </c>
      <c r="H38" s="42">
        <v>28</v>
      </c>
      <c r="I38" s="71">
        <v>400</v>
      </c>
      <c r="J38" s="44">
        <f>G38*H38*40*0.94-I38</f>
        <v>652.8</v>
      </c>
    </row>
    <row r="39" spans="1:10" ht="15">
      <c r="A39" s="40" t="s">
        <v>170</v>
      </c>
      <c r="B39" s="11" t="s">
        <v>171</v>
      </c>
      <c r="C39" s="40"/>
      <c r="D39" s="9" t="s">
        <v>174</v>
      </c>
      <c r="E39" s="22" t="s">
        <v>12</v>
      </c>
      <c r="F39" s="9" t="s">
        <v>173</v>
      </c>
      <c r="G39" s="40">
        <v>1</v>
      </c>
      <c r="H39" s="42">
        <v>21</v>
      </c>
      <c r="I39" s="43"/>
      <c r="J39" s="44">
        <f>G39*H39*40*0.94</f>
        <v>789.5999999999999</v>
      </c>
    </row>
    <row r="40" spans="1:10" ht="15">
      <c r="A40" s="9" t="s">
        <v>170</v>
      </c>
      <c r="B40" s="11" t="s">
        <v>175</v>
      </c>
      <c r="C40" s="40"/>
      <c r="D40" s="9" t="s">
        <v>176</v>
      </c>
      <c r="E40" s="40" t="s">
        <v>69</v>
      </c>
      <c r="F40" s="9" t="s">
        <v>177</v>
      </c>
      <c r="G40" s="40">
        <v>1</v>
      </c>
      <c r="H40" s="42">
        <v>25</v>
      </c>
      <c r="I40" s="47"/>
      <c r="J40" s="44">
        <f>G40*H40*40*0.94</f>
        <v>940</v>
      </c>
    </row>
    <row r="41" spans="1:10" ht="15">
      <c r="A41" s="22" t="s">
        <v>170</v>
      </c>
      <c r="B41" s="4" t="s">
        <v>175</v>
      </c>
      <c r="C41" s="22"/>
      <c r="D41" s="22" t="s">
        <v>178</v>
      </c>
      <c r="E41" s="22" t="s">
        <v>69</v>
      </c>
      <c r="F41" s="22" t="s">
        <v>177</v>
      </c>
      <c r="G41" s="22">
        <v>1</v>
      </c>
      <c r="H41" s="30">
        <v>14</v>
      </c>
      <c r="I41" s="32"/>
      <c r="J41" s="44">
        <f>G41*H41*40*0.94</f>
        <v>526.4</v>
      </c>
    </row>
    <row r="42" spans="1:10" ht="15">
      <c r="A42" s="22" t="s">
        <v>29</v>
      </c>
      <c r="B42" s="4" t="s">
        <v>179</v>
      </c>
      <c r="C42" s="22" t="s">
        <v>180</v>
      </c>
      <c r="D42" s="22" t="s">
        <v>181</v>
      </c>
      <c r="E42" s="22" t="s">
        <v>182</v>
      </c>
      <c r="F42" s="22" t="s">
        <v>183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184</v>
      </c>
      <c r="C43" s="22" t="s">
        <v>185</v>
      </c>
      <c r="D43" s="22" t="s">
        <v>186</v>
      </c>
      <c r="E43" s="22" t="s">
        <v>12</v>
      </c>
      <c r="F43" s="22" t="s">
        <v>187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188</v>
      </c>
      <c r="C44" s="22"/>
      <c r="D44" s="52" t="s">
        <v>189</v>
      </c>
      <c r="E44" s="22" t="s">
        <v>38</v>
      </c>
      <c r="F44" s="22" t="s">
        <v>92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10" ht="15.75">
      <c r="A45" s="22" t="s">
        <v>10</v>
      </c>
      <c r="B45" s="4" t="s">
        <v>11</v>
      </c>
      <c r="C45" s="22"/>
      <c r="D45" s="69" t="s">
        <v>15</v>
      </c>
      <c r="E45" s="22" t="s">
        <v>12</v>
      </c>
      <c r="F45" s="22" t="s">
        <v>54</v>
      </c>
      <c r="G45" s="22">
        <v>1</v>
      </c>
      <c r="H45" s="30">
        <v>5.3</v>
      </c>
      <c r="I45" s="32"/>
      <c r="J45" s="44">
        <f>G45*H45*40*0.94</f>
        <v>199.28</v>
      </c>
    </row>
    <row r="46" spans="1:1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136</v>
      </c>
      <c r="G46" s="22">
        <v>1</v>
      </c>
      <c r="H46" s="30">
        <v>5.3</v>
      </c>
      <c r="I46" s="32"/>
      <c r="J46" s="44">
        <f>G46*H46*40*0.94</f>
        <v>199.28</v>
      </c>
    </row>
    <row r="47" spans="1:1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137</v>
      </c>
      <c r="G47" s="22">
        <v>1</v>
      </c>
      <c r="H47" s="30">
        <v>5.3</v>
      </c>
      <c r="I47" s="32"/>
      <c r="J47" s="44">
        <f>G47*H47*40*0.94</f>
        <v>199.28</v>
      </c>
    </row>
    <row r="48" spans="1:10" ht="15.75">
      <c r="A48" s="22" t="s">
        <v>10</v>
      </c>
      <c r="B48" s="4" t="s">
        <v>16</v>
      </c>
      <c r="C48" s="22"/>
      <c r="D48" s="69" t="s">
        <v>17</v>
      </c>
      <c r="E48" s="22" t="s">
        <v>12</v>
      </c>
      <c r="F48" s="72" t="s">
        <v>138</v>
      </c>
      <c r="G48" s="22">
        <v>1</v>
      </c>
      <c r="H48" s="30">
        <v>5.3</v>
      </c>
      <c r="I48" s="32"/>
      <c r="J48" s="44">
        <f>G48*H48*40*0.94</f>
        <v>199.28</v>
      </c>
    </row>
    <row r="49" spans="1:10" ht="15">
      <c r="A49" s="22" t="s">
        <v>190</v>
      </c>
      <c r="B49" s="4" t="s">
        <v>191</v>
      </c>
      <c r="C49" s="22"/>
      <c r="D49" s="73" t="s">
        <v>192</v>
      </c>
      <c r="E49" s="22" t="s">
        <v>62</v>
      </c>
      <c r="F49" s="22" t="s">
        <v>193</v>
      </c>
      <c r="G49" s="22">
        <v>1</v>
      </c>
      <c r="H49" s="30">
        <v>10.99</v>
      </c>
      <c r="I49" s="32"/>
      <c r="J49" s="50">
        <f>G49*H49*40*1.22</f>
        <v>536.312</v>
      </c>
    </row>
    <row r="50" spans="1:10" ht="15">
      <c r="A50" s="22" t="s">
        <v>190</v>
      </c>
      <c r="B50" s="4" t="s">
        <v>194</v>
      </c>
      <c r="C50" s="22"/>
      <c r="D50" s="9" t="s">
        <v>195</v>
      </c>
      <c r="E50" s="51" t="s">
        <v>69</v>
      </c>
      <c r="F50" s="9" t="s">
        <v>196</v>
      </c>
      <c r="G50" s="22">
        <v>1</v>
      </c>
      <c r="H50" s="30">
        <v>9.99</v>
      </c>
      <c r="I50" s="32"/>
      <c r="J50" s="50">
        <f>G50*H50*40*1.22</f>
        <v>487.512</v>
      </c>
    </row>
    <row r="51" spans="1:10" ht="15">
      <c r="A51" s="57" t="s">
        <v>197</v>
      </c>
      <c r="B51" s="74" t="s">
        <v>198</v>
      </c>
      <c r="C51" s="57"/>
      <c r="D51" s="57" t="s">
        <v>199</v>
      </c>
      <c r="E51" s="57" t="s">
        <v>69</v>
      </c>
      <c r="F51" s="57" t="s">
        <v>200</v>
      </c>
      <c r="G51" s="57">
        <v>1</v>
      </c>
      <c r="H51" s="58">
        <v>19.99</v>
      </c>
      <c r="I51" s="47"/>
      <c r="J51" s="50">
        <f>G51*H51*40*1.22</f>
        <v>975.5119999999998</v>
      </c>
    </row>
    <row r="52" spans="1:10" ht="15">
      <c r="A52" s="57" t="s">
        <v>197</v>
      </c>
      <c r="B52" s="74" t="s">
        <v>201</v>
      </c>
      <c r="C52" s="57"/>
      <c r="D52" s="57" t="s">
        <v>202</v>
      </c>
      <c r="E52" s="57" t="s">
        <v>69</v>
      </c>
      <c r="F52" s="57" t="s">
        <v>203</v>
      </c>
      <c r="G52" s="57">
        <v>1</v>
      </c>
      <c r="H52" s="58">
        <v>7.99</v>
      </c>
      <c r="I52" s="47"/>
      <c r="J52" s="50">
        <f>G52*H52*40*1.22</f>
        <v>389.91200000000003</v>
      </c>
    </row>
    <row r="53" spans="1:11" ht="15.75">
      <c r="A53" s="75" t="s">
        <v>43</v>
      </c>
      <c r="B53" s="76" t="s">
        <v>124</v>
      </c>
      <c r="C53" s="77" t="s">
        <v>125</v>
      </c>
      <c r="D53" s="75" t="s">
        <v>126</v>
      </c>
      <c r="E53" s="75" t="s">
        <v>12</v>
      </c>
      <c r="F53" s="77" t="s">
        <v>128</v>
      </c>
      <c r="G53" s="75">
        <v>1</v>
      </c>
      <c r="H53" s="78">
        <v>6.99</v>
      </c>
      <c r="I53" s="79"/>
      <c r="J53" s="50">
        <f>G53*H53*40*1.22</f>
        <v>341.112</v>
      </c>
      <c r="K53" s="80"/>
    </row>
    <row r="54" spans="1:10" ht="15">
      <c r="A54" s="57" t="s">
        <v>204</v>
      </c>
      <c r="B54" s="74" t="s">
        <v>205</v>
      </c>
      <c r="C54" s="57" t="s">
        <v>206</v>
      </c>
      <c r="D54" s="57" t="s">
        <v>207</v>
      </c>
      <c r="E54" s="57" t="s">
        <v>208</v>
      </c>
      <c r="F54" s="57" t="s">
        <v>209</v>
      </c>
      <c r="G54" s="57">
        <v>1</v>
      </c>
      <c r="H54" s="58">
        <v>29.5</v>
      </c>
      <c r="I54" s="46">
        <f>G54*H54*40*0.9</f>
        <v>1062</v>
      </c>
      <c r="J54" s="47"/>
    </row>
    <row r="55" spans="1:10" ht="15.75">
      <c r="A55" s="57" t="s">
        <v>71</v>
      </c>
      <c r="B55" s="74" t="s">
        <v>210</v>
      </c>
      <c r="C55" s="57"/>
      <c r="D55" s="83" t="s">
        <v>211</v>
      </c>
      <c r="E55" s="57" t="s">
        <v>69</v>
      </c>
      <c r="F55" s="57" t="s">
        <v>212</v>
      </c>
      <c r="G55" s="57">
        <v>1</v>
      </c>
      <c r="H55" s="58">
        <v>19.99</v>
      </c>
      <c r="I55" s="46">
        <f>G55*H55*40*1.17</f>
        <v>935.5319999999998</v>
      </c>
      <c r="J55" s="47"/>
    </row>
    <row r="56" spans="1:10" ht="15.75">
      <c r="A56" s="57" t="s">
        <v>71</v>
      </c>
      <c r="B56" s="74" t="s">
        <v>213</v>
      </c>
      <c r="C56" s="57"/>
      <c r="D56" s="83" t="s">
        <v>214</v>
      </c>
      <c r="E56" s="57" t="s">
        <v>69</v>
      </c>
      <c r="F56" s="57" t="s">
        <v>215</v>
      </c>
      <c r="G56" s="57">
        <v>1</v>
      </c>
      <c r="H56" s="58">
        <v>14.99</v>
      </c>
      <c r="I56" s="46">
        <f>G56*H56*40*1.17</f>
        <v>701.532</v>
      </c>
      <c r="J56" s="47"/>
    </row>
    <row r="57" spans="1:10" ht="15">
      <c r="A57" s="84" t="s">
        <v>216</v>
      </c>
      <c r="B57" s="11" t="s">
        <v>217</v>
      </c>
      <c r="C57" s="84" t="s">
        <v>218</v>
      </c>
      <c r="D57" s="84" t="s">
        <v>219</v>
      </c>
      <c r="E57" s="9" t="s">
        <v>69</v>
      </c>
      <c r="F57" s="84" t="s">
        <v>220</v>
      </c>
      <c r="G57" s="84">
        <v>1</v>
      </c>
      <c r="H57" s="38">
        <v>25</v>
      </c>
      <c r="I57" s="85">
        <f>G57*H57*40*0.9</f>
        <v>900</v>
      </c>
      <c r="J57" s="86">
        <f>I57-878</f>
        <v>22</v>
      </c>
    </row>
    <row r="58" spans="1:10" ht="15">
      <c r="A58" s="40" t="s">
        <v>216</v>
      </c>
      <c r="B58" s="34" t="s">
        <v>221</v>
      </c>
      <c r="C58" s="9" t="s">
        <v>222</v>
      </c>
      <c r="D58" s="9" t="s">
        <v>223</v>
      </c>
      <c r="E58" s="40" t="s">
        <v>69</v>
      </c>
      <c r="F58" s="40" t="s">
        <v>224</v>
      </c>
      <c r="G58" s="9">
        <v>1</v>
      </c>
      <c r="H58" s="38">
        <v>25</v>
      </c>
      <c r="I58" s="85">
        <f aca="true" t="shared" si="2" ref="I58:I67">G58*H58*40*0.9</f>
        <v>900</v>
      </c>
      <c r="J58" s="86">
        <f>I58-878</f>
        <v>22</v>
      </c>
    </row>
    <row r="59" spans="1:10" ht="15">
      <c r="A59" s="51" t="s">
        <v>225</v>
      </c>
      <c r="B59" s="51" t="s">
        <v>226</v>
      </c>
      <c r="C59" s="51" t="s">
        <v>227</v>
      </c>
      <c r="D59" s="60" t="s">
        <v>228</v>
      </c>
      <c r="E59" s="51" t="s">
        <v>69</v>
      </c>
      <c r="F59" s="60" t="s">
        <v>229</v>
      </c>
      <c r="G59" s="51">
        <v>1</v>
      </c>
      <c r="H59" s="30">
        <v>5.3</v>
      </c>
      <c r="I59" s="85">
        <f t="shared" si="2"/>
        <v>190.8</v>
      </c>
      <c r="J59" s="32"/>
    </row>
    <row r="60" spans="1:10" ht="15">
      <c r="A60" s="60" t="s">
        <v>225</v>
      </c>
      <c r="B60" s="45" t="s">
        <v>230</v>
      </c>
      <c r="C60" s="45" t="s">
        <v>231</v>
      </c>
      <c r="D60" s="45" t="s">
        <v>232</v>
      </c>
      <c r="E60" s="45" t="s">
        <v>69</v>
      </c>
      <c r="F60" s="45" t="s">
        <v>95</v>
      </c>
      <c r="G60" s="45">
        <v>1</v>
      </c>
      <c r="H60" s="42">
        <v>5.3</v>
      </c>
      <c r="I60" s="85">
        <f t="shared" si="2"/>
        <v>190.8</v>
      </c>
      <c r="J60" s="32"/>
    </row>
    <row r="61" spans="1:10" ht="15">
      <c r="A61" s="60" t="s">
        <v>225</v>
      </c>
      <c r="B61" s="45" t="s">
        <v>233</v>
      </c>
      <c r="C61" s="60" t="s">
        <v>234</v>
      </c>
      <c r="D61" s="60" t="s">
        <v>17</v>
      </c>
      <c r="E61" s="45" t="s">
        <v>69</v>
      </c>
      <c r="F61" s="60" t="s">
        <v>229</v>
      </c>
      <c r="G61" s="60">
        <v>1</v>
      </c>
      <c r="H61" s="38">
        <v>5.3</v>
      </c>
      <c r="I61" s="85">
        <f t="shared" si="2"/>
        <v>190.8</v>
      </c>
      <c r="J61" s="32"/>
    </row>
    <row r="62" spans="1:10" ht="15">
      <c r="A62" s="45" t="s">
        <v>225</v>
      </c>
      <c r="B62" s="45" t="s">
        <v>235</v>
      </c>
      <c r="C62" s="60" t="s">
        <v>236</v>
      </c>
      <c r="D62" s="60" t="s">
        <v>237</v>
      </c>
      <c r="E62" s="45" t="s">
        <v>69</v>
      </c>
      <c r="F62" s="45" t="s">
        <v>238</v>
      </c>
      <c r="G62" s="60">
        <v>1</v>
      </c>
      <c r="H62" s="38">
        <v>5.3</v>
      </c>
      <c r="I62" s="85">
        <f t="shared" si="2"/>
        <v>190.8</v>
      </c>
      <c r="J62" s="32"/>
    </row>
    <row r="63" spans="1:10" ht="15">
      <c r="A63" s="60" t="s">
        <v>225</v>
      </c>
      <c r="B63" s="45" t="s">
        <v>226</v>
      </c>
      <c r="C63" s="60" t="s">
        <v>239</v>
      </c>
      <c r="D63" s="60" t="s">
        <v>228</v>
      </c>
      <c r="E63" s="60" t="s">
        <v>12</v>
      </c>
      <c r="F63" s="9" t="s">
        <v>240</v>
      </c>
      <c r="G63" s="60">
        <v>1</v>
      </c>
      <c r="H63" s="38">
        <v>5.3</v>
      </c>
      <c r="I63" s="85">
        <f t="shared" si="2"/>
        <v>190.8</v>
      </c>
      <c r="J63" s="32"/>
    </row>
    <row r="64" spans="1:10" ht="15">
      <c r="A64" s="60" t="s">
        <v>225</v>
      </c>
      <c r="B64" s="45" t="s">
        <v>241</v>
      </c>
      <c r="C64" s="60" t="s">
        <v>242</v>
      </c>
      <c r="D64" s="60" t="s">
        <v>243</v>
      </c>
      <c r="E64" s="60" t="s">
        <v>12</v>
      </c>
      <c r="F64" s="60" t="s">
        <v>244</v>
      </c>
      <c r="G64" s="60">
        <v>1</v>
      </c>
      <c r="H64" s="38">
        <v>5.3</v>
      </c>
      <c r="I64" s="85">
        <f t="shared" si="2"/>
        <v>190.8</v>
      </c>
      <c r="J64" s="32"/>
    </row>
    <row r="65" spans="1:10" ht="15">
      <c r="A65" s="60" t="s">
        <v>225</v>
      </c>
      <c r="B65" s="45" t="s">
        <v>241</v>
      </c>
      <c r="C65" s="60" t="s">
        <v>242</v>
      </c>
      <c r="D65" s="60"/>
      <c r="E65" s="45" t="s">
        <v>38</v>
      </c>
      <c r="F65" s="45" t="s">
        <v>244</v>
      </c>
      <c r="G65" s="45">
        <v>1</v>
      </c>
      <c r="H65" s="38">
        <v>5.3</v>
      </c>
      <c r="I65" s="85">
        <f t="shared" si="2"/>
        <v>190.8</v>
      </c>
      <c r="J65" s="32"/>
    </row>
    <row r="66" spans="1:10" ht="15">
      <c r="A66" s="45" t="s">
        <v>225</v>
      </c>
      <c r="B66" s="45" t="s">
        <v>226</v>
      </c>
      <c r="C66" s="60" t="s">
        <v>227</v>
      </c>
      <c r="D66" s="60" t="s">
        <v>228</v>
      </c>
      <c r="E66" s="45" t="s">
        <v>12</v>
      </c>
      <c r="F66" s="60" t="s">
        <v>229</v>
      </c>
      <c r="G66" s="60">
        <v>1</v>
      </c>
      <c r="H66" s="38">
        <v>5.3</v>
      </c>
      <c r="I66" s="85">
        <f t="shared" si="2"/>
        <v>190.8</v>
      </c>
      <c r="J66" s="32"/>
    </row>
    <row r="67" spans="1:11" s="80" customFormat="1" ht="15">
      <c r="A67" s="51" t="s">
        <v>225</v>
      </c>
      <c r="B67" s="51" t="s">
        <v>245</v>
      </c>
      <c r="C67" s="60" t="s">
        <v>236</v>
      </c>
      <c r="D67" s="60" t="s">
        <v>237</v>
      </c>
      <c r="E67" s="51" t="s">
        <v>12</v>
      </c>
      <c r="F67" s="60" t="s">
        <v>246</v>
      </c>
      <c r="G67" s="51">
        <v>1</v>
      </c>
      <c r="H67" s="30">
        <v>5.3</v>
      </c>
      <c r="I67" s="85">
        <f t="shared" si="2"/>
        <v>190.8</v>
      </c>
      <c r="J67" s="32"/>
      <c r="K67" s="9"/>
    </row>
    <row r="68" spans="1:6" ht="15">
      <c r="A68" s="23" t="s">
        <v>346</v>
      </c>
      <c r="F68" s="90" t="s">
        <v>581</v>
      </c>
    </row>
    <row r="69" spans="1:10" ht="15.75">
      <c r="A69" s="57" t="s">
        <v>265</v>
      </c>
      <c r="B69" s="74" t="s">
        <v>347</v>
      </c>
      <c r="C69" s="57" t="s">
        <v>266</v>
      </c>
      <c r="D69" s="9" t="s">
        <v>267</v>
      </c>
      <c r="E69" s="57" t="s">
        <v>62</v>
      </c>
      <c r="F69" s="41" t="s">
        <v>348</v>
      </c>
      <c r="G69" s="57">
        <v>1</v>
      </c>
      <c r="H69" s="58">
        <v>20</v>
      </c>
      <c r="I69" s="47"/>
      <c r="J69" s="44">
        <f>G69*H69*40*0.94</f>
        <v>752</v>
      </c>
    </row>
    <row r="70" spans="1:9" ht="15.75">
      <c r="A70" s="12" t="s">
        <v>72</v>
      </c>
      <c r="B70" s="11" t="s">
        <v>342</v>
      </c>
      <c r="C70" s="12" t="s">
        <v>343</v>
      </c>
      <c r="D70" s="16" t="s">
        <v>344</v>
      </c>
      <c r="E70" s="12" t="s">
        <v>12</v>
      </c>
      <c r="F70" s="13" t="s">
        <v>349</v>
      </c>
      <c r="G70" s="92">
        <v>1</v>
      </c>
      <c r="H70" s="93">
        <v>11</v>
      </c>
      <c r="I70" s="71">
        <f>G70*H70*40*0.94</f>
        <v>413.59999999999997</v>
      </c>
    </row>
    <row r="71" spans="1:9" ht="15.75">
      <c r="A71" s="99" t="s">
        <v>72</v>
      </c>
      <c r="B71" s="74" t="s">
        <v>80</v>
      </c>
      <c r="C71" s="92" t="s">
        <v>81</v>
      </c>
      <c r="D71" s="83" t="s">
        <v>350</v>
      </c>
      <c r="E71" s="92" t="s">
        <v>12</v>
      </c>
      <c r="F71" s="94" t="s">
        <v>351</v>
      </c>
      <c r="G71" s="92">
        <v>1</v>
      </c>
      <c r="H71" s="95">
        <v>11</v>
      </c>
      <c r="I71" s="71">
        <f>G71*H71*40*0.94</f>
        <v>413.59999999999997</v>
      </c>
    </row>
    <row r="72" spans="1:10" ht="15.75">
      <c r="A72" s="84" t="s">
        <v>114</v>
      </c>
      <c r="B72" s="74" t="s">
        <v>264</v>
      </c>
      <c r="C72" s="57"/>
      <c r="D72" s="83" t="s">
        <v>352</v>
      </c>
      <c r="E72" s="57" t="s">
        <v>62</v>
      </c>
      <c r="F72" s="57" t="s">
        <v>353</v>
      </c>
      <c r="G72" s="57">
        <v>1</v>
      </c>
      <c r="H72" s="58">
        <v>6</v>
      </c>
      <c r="I72" s="46">
        <f>G72*H72*40*0.9</f>
        <v>216</v>
      </c>
      <c r="J72" s="9">
        <f>1447-1505</f>
        <v>-58</v>
      </c>
    </row>
    <row r="73" spans="1:10" ht="15.75">
      <c r="A73" s="45" t="s">
        <v>251</v>
      </c>
      <c r="B73" s="11" t="s">
        <v>252</v>
      </c>
      <c r="C73" s="45" t="s">
        <v>185</v>
      </c>
      <c r="D73" s="36" t="s">
        <v>186</v>
      </c>
      <c r="E73" s="89" t="s">
        <v>69</v>
      </c>
      <c r="F73" s="41" t="s">
        <v>253</v>
      </c>
      <c r="G73" s="89">
        <v>1</v>
      </c>
      <c r="H73" s="58">
        <v>29.5</v>
      </c>
      <c r="I73" s="47"/>
      <c r="J73" s="44">
        <f>G73*H73*40*0.94</f>
        <v>1109.2</v>
      </c>
    </row>
    <row r="74" spans="1:10" ht="15.75">
      <c r="A74" s="9" t="s">
        <v>10</v>
      </c>
      <c r="B74" s="11" t="s">
        <v>18</v>
      </c>
      <c r="C74" s="40"/>
      <c r="D74" s="59" t="s">
        <v>19</v>
      </c>
      <c r="E74" s="57" t="s">
        <v>12</v>
      </c>
      <c r="F74" s="41" t="s">
        <v>139</v>
      </c>
      <c r="G74" s="57">
        <v>1</v>
      </c>
      <c r="H74" s="58">
        <v>5.3</v>
      </c>
      <c r="I74" s="47"/>
      <c r="J74" s="44">
        <f>G74*H74*40*0.94</f>
        <v>199.28</v>
      </c>
    </row>
    <row r="75" spans="1:10" ht="15.75">
      <c r="A75" s="40" t="s">
        <v>190</v>
      </c>
      <c r="B75" s="74" t="s">
        <v>261</v>
      </c>
      <c r="C75" s="57"/>
      <c r="D75" s="83" t="s">
        <v>262</v>
      </c>
      <c r="E75" s="57" t="s">
        <v>62</v>
      </c>
      <c r="F75" s="57" t="s">
        <v>263</v>
      </c>
      <c r="G75" s="57">
        <v>1</v>
      </c>
      <c r="H75" s="58">
        <v>6</v>
      </c>
      <c r="I75" s="47"/>
      <c r="J75" s="44">
        <f>G75*H75*40*0.94</f>
        <v>225.6</v>
      </c>
    </row>
    <row r="76" spans="1:10" ht="15.75">
      <c r="A76" s="40" t="s">
        <v>354</v>
      </c>
      <c r="B76" s="115" t="s">
        <v>28</v>
      </c>
      <c r="C76" s="57" t="s">
        <v>355</v>
      </c>
      <c r="D76" s="57" t="s">
        <v>23</v>
      </c>
      <c r="E76" s="57" t="s">
        <v>69</v>
      </c>
      <c r="F76" s="100" t="s">
        <v>95</v>
      </c>
      <c r="G76" s="57">
        <v>1</v>
      </c>
      <c r="H76" s="42">
        <v>34.5</v>
      </c>
      <c r="I76" s="46">
        <f aca="true" t="shared" si="3" ref="I76:I97">G76*H76*40*0.9</f>
        <v>1242</v>
      </c>
      <c r="J76" s="43">
        <f>I76-1211</f>
        <v>31</v>
      </c>
    </row>
    <row r="77" spans="1:10" ht="15">
      <c r="A77" s="84" t="s">
        <v>204</v>
      </c>
      <c r="B77" s="11" t="s">
        <v>254</v>
      </c>
      <c r="C77" s="40" t="s">
        <v>255</v>
      </c>
      <c r="D77" s="9" t="s">
        <v>256</v>
      </c>
      <c r="E77" s="40" t="s">
        <v>12</v>
      </c>
      <c r="F77" s="9" t="s">
        <v>257</v>
      </c>
      <c r="G77" s="57">
        <v>1</v>
      </c>
      <c r="H77" s="42">
        <v>11</v>
      </c>
      <c r="I77" s="46">
        <f t="shared" si="3"/>
        <v>396</v>
      </c>
      <c r="J77" s="47"/>
    </row>
    <row r="78" spans="1:10" ht="15">
      <c r="A78" s="22" t="s">
        <v>204</v>
      </c>
      <c r="B78" s="4" t="s">
        <v>258</v>
      </c>
      <c r="C78" s="22" t="s">
        <v>259</v>
      </c>
      <c r="D78" s="9" t="s">
        <v>260</v>
      </c>
      <c r="E78" s="22" t="s">
        <v>12</v>
      </c>
      <c r="F78" s="40" t="s">
        <v>135</v>
      </c>
      <c r="G78" s="57">
        <v>1</v>
      </c>
      <c r="H78" s="30">
        <v>11</v>
      </c>
      <c r="I78" s="46">
        <f t="shared" si="3"/>
        <v>396</v>
      </c>
      <c r="J78" s="47"/>
    </row>
    <row r="79" spans="1:10" ht="15.75">
      <c r="A79" s="45" t="s">
        <v>71</v>
      </c>
      <c r="B79" s="11" t="s">
        <v>70</v>
      </c>
      <c r="C79" s="40"/>
      <c r="D79" s="36" t="s">
        <v>161</v>
      </c>
      <c r="E79" s="40" t="s">
        <v>69</v>
      </c>
      <c r="F79" s="2" t="s">
        <v>356</v>
      </c>
      <c r="G79" s="57">
        <v>1</v>
      </c>
      <c r="H79" s="30">
        <v>5.3</v>
      </c>
      <c r="I79" s="46">
        <f t="shared" si="3"/>
        <v>190.8</v>
      </c>
      <c r="J79" s="47"/>
    </row>
    <row r="80" spans="1:10" ht="15.75">
      <c r="A80" s="89" t="s">
        <v>71</v>
      </c>
      <c r="B80" s="74" t="s">
        <v>70</v>
      </c>
      <c r="C80" s="57"/>
      <c r="D80" s="83" t="s">
        <v>161</v>
      </c>
      <c r="E80" s="57" t="s">
        <v>69</v>
      </c>
      <c r="F80" s="96" t="s">
        <v>163</v>
      </c>
      <c r="G80" s="57">
        <v>1</v>
      </c>
      <c r="H80" s="58">
        <v>5.3</v>
      </c>
      <c r="I80" s="46">
        <f t="shared" si="3"/>
        <v>190.8</v>
      </c>
      <c r="J80" s="47"/>
    </row>
    <row r="81" spans="1:10" ht="15.75">
      <c r="A81" s="45" t="s">
        <v>71</v>
      </c>
      <c r="B81" s="11" t="s">
        <v>70</v>
      </c>
      <c r="C81" s="40"/>
      <c r="D81" s="36" t="s">
        <v>161</v>
      </c>
      <c r="E81" s="40" t="s">
        <v>69</v>
      </c>
      <c r="F81" s="40" t="s">
        <v>270</v>
      </c>
      <c r="G81" s="57">
        <v>1</v>
      </c>
      <c r="H81" s="30">
        <v>5.3</v>
      </c>
      <c r="I81" s="46">
        <f t="shared" si="3"/>
        <v>190.8</v>
      </c>
      <c r="J81" s="47"/>
    </row>
    <row r="82" spans="1:10" ht="15.75">
      <c r="A82" s="45" t="s">
        <v>71</v>
      </c>
      <c r="B82" s="11" t="s">
        <v>70</v>
      </c>
      <c r="C82" s="40"/>
      <c r="D82" s="36" t="s">
        <v>268</v>
      </c>
      <c r="E82" s="40" t="s">
        <v>69</v>
      </c>
      <c r="F82" s="40" t="s">
        <v>153</v>
      </c>
      <c r="G82" s="57">
        <v>1</v>
      </c>
      <c r="H82" s="30">
        <v>5.3</v>
      </c>
      <c r="I82" s="46">
        <f t="shared" si="3"/>
        <v>190.8</v>
      </c>
      <c r="J82" s="47"/>
    </row>
    <row r="83" spans="1:10" ht="15.75">
      <c r="A83" s="45" t="s">
        <v>71</v>
      </c>
      <c r="B83" s="11" t="s">
        <v>70</v>
      </c>
      <c r="C83" s="40"/>
      <c r="D83" s="36" t="s">
        <v>161</v>
      </c>
      <c r="E83" s="40" t="s">
        <v>69</v>
      </c>
      <c r="F83" s="40" t="s">
        <v>269</v>
      </c>
      <c r="G83" s="57">
        <v>1</v>
      </c>
      <c r="H83" s="30">
        <v>5.3</v>
      </c>
      <c r="I83" s="46">
        <f t="shared" si="3"/>
        <v>190.8</v>
      </c>
      <c r="J83" s="47"/>
    </row>
    <row r="84" spans="1:10" ht="15.75">
      <c r="A84" s="9" t="s">
        <v>357</v>
      </c>
      <c r="B84" s="34" t="s">
        <v>358</v>
      </c>
      <c r="D84" s="36" t="s">
        <v>359</v>
      </c>
      <c r="E84" s="9" t="s">
        <v>12</v>
      </c>
      <c r="F84" s="9" t="s">
        <v>360</v>
      </c>
      <c r="G84" s="89">
        <v>1</v>
      </c>
      <c r="H84" s="30">
        <v>109</v>
      </c>
      <c r="I84" s="46">
        <f t="shared" si="3"/>
        <v>3924</v>
      </c>
      <c r="J84" s="47"/>
    </row>
    <row r="85" spans="1:10" ht="15">
      <c r="A85" s="40" t="s">
        <v>216</v>
      </c>
      <c r="B85" s="11" t="s">
        <v>336</v>
      </c>
      <c r="C85" s="40" t="s">
        <v>337</v>
      </c>
      <c r="D85" s="9" t="s">
        <v>338</v>
      </c>
      <c r="E85" s="40" t="s">
        <v>339</v>
      </c>
      <c r="F85" s="9" t="s">
        <v>369</v>
      </c>
      <c r="G85" s="57">
        <v>1</v>
      </c>
      <c r="H85" s="30">
        <v>24.5</v>
      </c>
      <c r="I85" s="46">
        <f t="shared" si="3"/>
        <v>882</v>
      </c>
      <c r="J85" s="47">
        <f>I85-860</f>
        <v>22</v>
      </c>
    </row>
    <row r="86" spans="1:10" ht="15">
      <c r="A86" s="40" t="s">
        <v>216</v>
      </c>
      <c r="B86" s="11" t="s">
        <v>328</v>
      </c>
      <c r="C86" s="40" t="s">
        <v>329</v>
      </c>
      <c r="D86" s="40" t="s">
        <v>330</v>
      </c>
      <c r="E86" s="40" t="s">
        <v>38</v>
      </c>
      <c r="F86" s="9" t="s">
        <v>134</v>
      </c>
      <c r="G86" s="57">
        <v>1</v>
      </c>
      <c r="H86" s="30">
        <v>11</v>
      </c>
      <c r="I86" s="46">
        <f t="shared" si="3"/>
        <v>396</v>
      </c>
      <c r="J86" s="47">
        <f>I86-386</f>
        <v>10</v>
      </c>
    </row>
    <row r="87" spans="1:10" ht="15">
      <c r="A87" s="9" t="s">
        <v>216</v>
      </c>
      <c r="B87" s="11" t="s">
        <v>331</v>
      </c>
      <c r="C87" s="9" t="s">
        <v>332</v>
      </c>
      <c r="D87" s="9" t="s">
        <v>333</v>
      </c>
      <c r="E87" s="40" t="s">
        <v>38</v>
      </c>
      <c r="F87" s="40" t="s">
        <v>361</v>
      </c>
      <c r="G87" s="40">
        <v>1</v>
      </c>
      <c r="H87" s="38">
        <v>11</v>
      </c>
      <c r="I87" s="46">
        <f t="shared" si="3"/>
        <v>396</v>
      </c>
      <c r="J87" s="47">
        <f>I87-386</f>
        <v>10</v>
      </c>
    </row>
    <row r="88" spans="1:10" ht="15">
      <c r="A88" s="51" t="s">
        <v>50</v>
      </c>
      <c r="B88" s="22" t="s">
        <v>59</v>
      </c>
      <c r="C88" s="22" t="s">
        <v>60</v>
      </c>
      <c r="D88" s="22" t="s">
        <v>61</v>
      </c>
      <c r="E88" s="22" t="s">
        <v>62</v>
      </c>
      <c r="F88" s="22" t="s">
        <v>63</v>
      </c>
      <c r="G88" s="22">
        <v>1</v>
      </c>
      <c r="H88" s="30">
        <v>6</v>
      </c>
      <c r="I88" s="46">
        <f t="shared" si="3"/>
        <v>216</v>
      </c>
      <c r="J88" s="39">
        <f>I88-211</f>
        <v>5</v>
      </c>
    </row>
    <row r="89" spans="1:10" ht="15">
      <c r="A89" s="89" t="s">
        <v>50</v>
      </c>
      <c r="B89" s="57" t="s">
        <v>64</v>
      </c>
      <c r="C89" s="57" t="s">
        <v>65</v>
      </c>
      <c r="D89" s="57" t="s">
        <v>66</v>
      </c>
      <c r="E89" s="57" t="s">
        <v>62</v>
      </c>
      <c r="F89" s="57" t="s">
        <v>67</v>
      </c>
      <c r="G89" s="57">
        <v>1</v>
      </c>
      <c r="H89" s="58">
        <v>6</v>
      </c>
      <c r="I89" s="46">
        <f t="shared" si="3"/>
        <v>216</v>
      </c>
      <c r="J89" s="39">
        <f>I89-211</f>
        <v>5</v>
      </c>
    </row>
    <row r="90" spans="1:10" ht="15">
      <c r="A90" s="89" t="s">
        <v>50</v>
      </c>
      <c r="B90" s="91" t="s">
        <v>51</v>
      </c>
      <c r="C90" s="89" t="s">
        <v>52</v>
      </c>
      <c r="D90" s="89" t="s">
        <v>53</v>
      </c>
      <c r="E90" s="89" t="s">
        <v>38</v>
      </c>
      <c r="F90" s="89" t="s">
        <v>54</v>
      </c>
      <c r="G90" s="57">
        <v>1</v>
      </c>
      <c r="H90" s="97">
        <v>5.3</v>
      </c>
      <c r="I90" s="46">
        <f t="shared" si="3"/>
        <v>190.8</v>
      </c>
      <c r="J90" s="47">
        <f>I90-186</f>
        <v>4.800000000000011</v>
      </c>
    </row>
    <row r="91" spans="1:10" ht="15">
      <c r="A91" s="89" t="s">
        <v>225</v>
      </c>
      <c r="B91" s="89" t="s">
        <v>271</v>
      </c>
      <c r="C91" s="89" t="s">
        <v>272</v>
      </c>
      <c r="D91" s="89" t="s">
        <v>19</v>
      </c>
      <c r="E91" s="89" t="s">
        <v>38</v>
      </c>
      <c r="F91" s="89" t="s">
        <v>273</v>
      </c>
      <c r="G91" s="89">
        <v>1</v>
      </c>
      <c r="H91" s="58">
        <v>5.3</v>
      </c>
      <c r="I91" s="46">
        <f t="shared" si="3"/>
        <v>190.8</v>
      </c>
      <c r="J91" s="47"/>
    </row>
    <row r="92" spans="1:10" ht="15">
      <c r="A92" s="89" t="s">
        <v>225</v>
      </c>
      <c r="B92" s="89" t="s">
        <v>298</v>
      </c>
      <c r="C92" s="89" t="s">
        <v>299</v>
      </c>
      <c r="D92" s="89" t="s">
        <v>300</v>
      </c>
      <c r="E92" s="89" t="s">
        <v>301</v>
      </c>
      <c r="F92" s="57" t="s">
        <v>302</v>
      </c>
      <c r="G92" s="89">
        <v>1</v>
      </c>
      <c r="H92" s="58">
        <v>24.75</v>
      </c>
      <c r="I92" s="46">
        <f t="shared" si="3"/>
        <v>891</v>
      </c>
      <c r="J92" s="47"/>
    </row>
    <row r="93" spans="1:10" ht="15">
      <c r="A93" s="51" t="s">
        <v>225</v>
      </c>
      <c r="B93" s="51" t="s">
        <v>303</v>
      </c>
      <c r="C93" s="51" t="s">
        <v>304</v>
      </c>
      <c r="D93" s="51" t="s">
        <v>305</v>
      </c>
      <c r="E93" s="51" t="s">
        <v>301</v>
      </c>
      <c r="F93" s="51" t="s">
        <v>306</v>
      </c>
      <c r="G93" s="51">
        <v>1</v>
      </c>
      <c r="H93" s="30">
        <v>24.75</v>
      </c>
      <c r="I93" s="46">
        <f t="shared" si="3"/>
        <v>891</v>
      </c>
      <c r="J93" s="47"/>
    </row>
    <row r="94" spans="1:10" ht="15">
      <c r="A94" s="51" t="s">
        <v>225</v>
      </c>
      <c r="B94" s="51" t="s">
        <v>307</v>
      </c>
      <c r="C94" s="51" t="s">
        <v>308</v>
      </c>
      <c r="D94" s="51" t="s">
        <v>309</v>
      </c>
      <c r="E94" s="51" t="s">
        <v>310</v>
      </c>
      <c r="F94" s="51" t="s">
        <v>311</v>
      </c>
      <c r="G94" s="51">
        <v>1</v>
      </c>
      <c r="H94" s="30">
        <v>24.75</v>
      </c>
      <c r="I94" s="46">
        <f t="shared" si="3"/>
        <v>891</v>
      </c>
      <c r="J94" s="47"/>
    </row>
    <row r="95" spans="1:10" ht="15">
      <c r="A95" s="89" t="s">
        <v>225</v>
      </c>
      <c r="B95" s="89" t="s">
        <v>312</v>
      </c>
      <c r="C95" s="89" t="s">
        <v>313</v>
      </c>
      <c r="D95" s="89" t="s">
        <v>314</v>
      </c>
      <c r="E95" s="89" t="s">
        <v>310</v>
      </c>
      <c r="F95" s="89" t="s">
        <v>315</v>
      </c>
      <c r="G95" s="89">
        <v>1</v>
      </c>
      <c r="H95" s="58">
        <v>24.75</v>
      </c>
      <c r="I95" s="46">
        <f t="shared" si="3"/>
        <v>891</v>
      </c>
      <c r="J95" s="47"/>
    </row>
    <row r="96" spans="1:10" ht="15">
      <c r="A96" s="89" t="s">
        <v>225</v>
      </c>
      <c r="B96" s="89" t="s">
        <v>316</v>
      </c>
      <c r="C96" s="89" t="s">
        <v>317</v>
      </c>
      <c r="D96" s="89" t="s">
        <v>318</v>
      </c>
      <c r="E96" s="89" t="s">
        <v>319</v>
      </c>
      <c r="F96" s="89" t="s">
        <v>320</v>
      </c>
      <c r="G96" s="89">
        <v>1</v>
      </c>
      <c r="H96" s="58">
        <v>24.75</v>
      </c>
      <c r="I96" s="46">
        <f t="shared" si="3"/>
        <v>891</v>
      </c>
      <c r="J96" s="47"/>
    </row>
    <row r="97" spans="1:10" ht="15">
      <c r="A97" s="51" t="s">
        <v>225</v>
      </c>
      <c r="B97" s="51" t="s">
        <v>321</v>
      </c>
      <c r="C97" s="51" t="s">
        <v>322</v>
      </c>
      <c r="D97" s="60" t="s">
        <v>323</v>
      </c>
      <c r="E97" s="51" t="s">
        <v>324</v>
      </c>
      <c r="F97" s="45" t="s">
        <v>302</v>
      </c>
      <c r="G97" s="51">
        <v>1</v>
      </c>
      <c r="H97" s="30">
        <v>24.75</v>
      </c>
      <c r="I97" s="46">
        <f t="shared" si="3"/>
        <v>891</v>
      </c>
      <c r="J97" s="47"/>
    </row>
    <row r="98" spans="1:6" ht="15">
      <c r="A98" s="23" t="s">
        <v>370</v>
      </c>
      <c r="F98" s="90" t="s">
        <v>581</v>
      </c>
    </row>
    <row r="99" spans="1:11" ht="15">
      <c r="A99" s="22" t="s">
        <v>149</v>
      </c>
      <c r="B99" s="4" t="s">
        <v>371</v>
      </c>
      <c r="C99" s="22" t="s">
        <v>372</v>
      </c>
      <c r="D99" s="22" t="s">
        <v>373</v>
      </c>
      <c r="E99" s="22" t="s">
        <v>12</v>
      </c>
      <c r="F99" s="9" t="s">
        <v>374</v>
      </c>
      <c r="G99" s="22">
        <v>1</v>
      </c>
      <c r="H99" s="30">
        <v>39.5</v>
      </c>
      <c r="I99" s="32"/>
      <c r="J99" s="44">
        <f>G99*H99*40*0.94</f>
        <v>1485.1999999999998</v>
      </c>
      <c r="K99" s="67"/>
    </row>
    <row r="100" spans="1:11" ht="15.75">
      <c r="A100" s="164" t="s">
        <v>354</v>
      </c>
      <c r="B100" s="163" t="s">
        <v>367</v>
      </c>
      <c r="C100" s="164" t="s">
        <v>185</v>
      </c>
      <c r="D100" s="164" t="s">
        <v>368</v>
      </c>
      <c r="E100" s="164" t="s">
        <v>69</v>
      </c>
      <c r="F100" s="16" t="s">
        <v>160</v>
      </c>
      <c r="G100" s="164">
        <v>1</v>
      </c>
      <c r="H100" s="116">
        <v>29.5</v>
      </c>
      <c r="I100" s="31">
        <f>G100*H100*40*0.9</f>
        <v>1062</v>
      </c>
      <c r="J100" s="65">
        <f>I100-1035</f>
        <v>27</v>
      </c>
      <c r="K100" s="33"/>
    </row>
    <row r="101" spans="1:10" ht="15">
      <c r="A101" s="22" t="s">
        <v>204</v>
      </c>
      <c r="B101" s="4" t="s">
        <v>325</v>
      </c>
      <c r="C101" s="22" t="s">
        <v>326</v>
      </c>
      <c r="D101" s="22" t="s">
        <v>327</v>
      </c>
      <c r="E101" s="22" t="s">
        <v>62</v>
      </c>
      <c r="F101" s="22" t="s">
        <v>135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71</v>
      </c>
      <c r="B102" s="4" t="s">
        <v>375</v>
      </c>
      <c r="C102" s="22"/>
      <c r="D102" s="36" t="s">
        <v>376</v>
      </c>
      <c r="E102" s="164" t="s">
        <v>69</v>
      </c>
      <c r="F102" s="5" t="s">
        <v>250</v>
      </c>
      <c r="G102" s="22">
        <v>1</v>
      </c>
      <c r="H102" s="30">
        <v>10.99</v>
      </c>
      <c r="I102" s="31">
        <f>G102*H102*40*1.17</f>
        <v>514.332</v>
      </c>
      <c r="J102" s="98"/>
    </row>
    <row r="103" spans="1:10" ht="15.75">
      <c r="A103" s="22" t="s">
        <v>377</v>
      </c>
      <c r="B103" s="4" t="s">
        <v>378</v>
      </c>
      <c r="C103" s="22"/>
      <c r="D103" s="22" t="s">
        <v>379</v>
      </c>
      <c r="E103" s="22">
        <v>9</v>
      </c>
      <c r="F103" s="72" t="s">
        <v>380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10" ht="15">
      <c r="A104" s="45" t="s">
        <v>50</v>
      </c>
      <c r="B104" s="1" t="s">
        <v>55</v>
      </c>
      <c r="C104" s="45" t="s">
        <v>56</v>
      </c>
      <c r="D104" s="45" t="s">
        <v>57</v>
      </c>
      <c r="E104" s="45" t="s">
        <v>38</v>
      </c>
      <c r="F104" s="60" t="s">
        <v>58</v>
      </c>
      <c r="G104" s="40">
        <v>1</v>
      </c>
      <c r="H104" s="61">
        <v>5.3</v>
      </c>
      <c r="I104" s="31">
        <f>G104*H104*40*0.9</f>
        <v>190.8</v>
      </c>
      <c r="J104" s="32">
        <f>I104-186</f>
        <v>4.800000000000011</v>
      </c>
    </row>
    <row r="105" spans="1:11" s="33" customFormat="1" ht="15">
      <c r="A105" s="22" t="s">
        <v>381</v>
      </c>
      <c r="B105" s="4" t="s">
        <v>382</v>
      </c>
      <c r="C105" s="22" t="s">
        <v>383</v>
      </c>
      <c r="D105" s="22" t="s">
        <v>384</v>
      </c>
      <c r="E105" s="40" t="s">
        <v>385</v>
      </c>
      <c r="F105" s="9" t="s">
        <v>187</v>
      </c>
      <c r="G105" s="22">
        <v>1</v>
      </c>
      <c r="H105" s="30">
        <v>47.6</v>
      </c>
      <c r="I105" s="32"/>
      <c r="J105" s="44">
        <f>G105*H105*40*0.94</f>
        <v>1789.76</v>
      </c>
      <c r="K105" s="33" t="s">
        <v>386</v>
      </c>
    </row>
    <row r="106" spans="1:10" ht="15.75">
      <c r="A106" s="84" t="s">
        <v>387</v>
      </c>
      <c r="B106" s="9" t="s">
        <v>388</v>
      </c>
      <c r="D106" s="59" t="s">
        <v>359</v>
      </c>
      <c r="E106" s="40" t="s">
        <v>69</v>
      </c>
      <c r="F106" s="40" t="s">
        <v>389</v>
      </c>
      <c r="G106" s="57">
        <v>1</v>
      </c>
      <c r="H106" s="38">
        <v>109</v>
      </c>
      <c r="I106" s="47"/>
      <c r="J106" s="44">
        <f>G106*H106*40*0.94</f>
        <v>4098.4</v>
      </c>
    </row>
    <row r="107" spans="1:10" ht="15.75">
      <c r="A107" s="57" t="s">
        <v>387</v>
      </c>
      <c r="B107" s="57" t="s">
        <v>390</v>
      </c>
      <c r="C107" s="57"/>
      <c r="D107" s="83" t="s">
        <v>391</v>
      </c>
      <c r="E107" s="100" t="s">
        <v>392</v>
      </c>
      <c r="F107" s="100" t="s">
        <v>393</v>
      </c>
      <c r="G107" s="57">
        <v>1</v>
      </c>
      <c r="H107" s="58">
        <v>39.5</v>
      </c>
      <c r="I107" s="47"/>
      <c r="J107" s="44">
        <f>G107*H107*40*0.94</f>
        <v>1485.1999999999998</v>
      </c>
    </row>
    <row r="108" spans="1:10" ht="15.75">
      <c r="A108" s="57" t="s">
        <v>387</v>
      </c>
      <c r="B108" s="57" t="s">
        <v>394</v>
      </c>
      <c r="C108" s="57"/>
      <c r="D108" s="83" t="s">
        <v>395</v>
      </c>
      <c r="E108" s="100" t="s">
        <v>392</v>
      </c>
      <c r="F108" s="100" t="s">
        <v>393</v>
      </c>
      <c r="G108" s="57">
        <v>1</v>
      </c>
      <c r="H108" s="58">
        <v>29.5</v>
      </c>
      <c r="I108" s="47"/>
      <c r="J108" s="44">
        <f>G108*H108*40*0.94</f>
        <v>1109.2</v>
      </c>
    </row>
    <row r="109" spans="1:10" ht="15.75">
      <c r="A109" s="57" t="s">
        <v>387</v>
      </c>
      <c r="B109" s="57" t="s">
        <v>396</v>
      </c>
      <c r="C109" s="57"/>
      <c r="D109" s="83" t="s">
        <v>397</v>
      </c>
      <c r="E109" s="57" t="s">
        <v>69</v>
      </c>
      <c r="F109" s="100" t="s">
        <v>398</v>
      </c>
      <c r="G109" s="57">
        <v>1</v>
      </c>
      <c r="H109" s="58">
        <v>39.99</v>
      </c>
      <c r="I109" s="47"/>
      <c r="J109" s="49">
        <f>G109*H109*40*1.22</f>
        <v>1951.5120000000002</v>
      </c>
    </row>
    <row r="110" spans="1:10" ht="15">
      <c r="A110" s="89" t="s">
        <v>225</v>
      </c>
      <c r="B110" s="89" t="s">
        <v>283</v>
      </c>
      <c r="C110" s="89" t="s">
        <v>272</v>
      </c>
      <c r="D110" s="89" t="s">
        <v>19</v>
      </c>
      <c r="E110" s="89" t="s">
        <v>12</v>
      </c>
      <c r="F110" s="57" t="s">
        <v>162</v>
      </c>
      <c r="G110" s="89">
        <v>1</v>
      </c>
      <c r="H110" s="58">
        <v>5.3</v>
      </c>
      <c r="I110" s="46">
        <f aca="true" t="shared" si="4" ref="I110:I125">G110*H110*40*0.9</f>
        <v>190.8</v>
      </c>
      <c r="J110" s="47"/>
    </row>
    <row r="111" spans="1:10" ht="15">
      <c r="A111" s="89" t="s">
        <v>225</v>
      </c>
      <c r="B111" s="89" t="s">
        <v>271</v>
      </c>
      <c r="C111" s="89" t="s">
        <v>272</v>
      </c>
      <c r="D111" s="89" t="s">
        <v>19</v>
      </c>
      <c r="E111" s="89" t="s">
        <v>38</v>
      </c>
      <c r="F111" s="57" t="s">
        <v>134</v>
      </c>
      <c r="G111" s="89">
        <v>1</v>
      </c>
      <c r="H111" s="58">
        <v>5.3</v>
      </c>
      <c r="I111" s="46">
        <f t="shared" si="4"/>
        <v>190.8</v>
      </c>
      <c r="J111" s="47"/>
    </row>
    <row r="112" spans="1:10" ht="15">
      <c r="A112" s="89" t="s">
        <v>225</v>
      </c>
      <c r="B112" s="89" t="s">
        <v>296</v>
      </c>
      <c r="C112" s="89" t="s">
        <v>297</v>
      </c>
      <c r="D112" s="89" t="s">
        <v>19</v>
      </c>
      <c r="E112" s="89" t="s">
        <v>12</v>
      </c>
      <c r="F112" s="57" t="s">
        <v>364</v>
      </c>
      <c r="G112" s="89">
        <v>1</v>
      </c>
      <c r="H112" s="58">
        <v>5.3</v>
      </c>
      <c r="I112" s="46">
        <f t="shared" si="4"/>
        <v>190.8</v>
      </c>
      <c r="J112" s="47"/>
    </row>
    <row r="113" spans="1:10" ht="15">
      <c r="A113" s="89" t="s">
        <v>225</v>
      </c>
      <c r="B113" s="89" t="s">
        <v>235</v>
      </c>
      <c r="C113" s="89" t="s">
        <v>236</v>
      </c>
      <c r="D113" s="89" t="s">
        <v>237</v>
      </c>
      <c r="E113" s="89" t="s">
        <v>12</v>
      </c>
      <c r="F113" s="89" t="s">
        <v>290</v>
      </c>
      <c r="G113" s="89">
        <v>1</v>
      </c>
      <c r="H113" s="58">
        <v>5.3</v>
      </c>
      <c r="I113" s="46">
        <f t="shared" si="4"/>
        <v>190.8</v>
      </c>
      <c r="J113" s="47"/>
    </row>
    <row r="114" spans="1:10" ht="15">
      <c r="A114" s="51" t="s">
        <v>225</v>
      </c>
      <c r="B114" s="51" t="s">
        <v>235</v>
      </c>
      <c r="C114" s="51" t="s">
        <v>236</v>
      </c>
      <c r="D114" s="51" t="s">
        <v>237</v>
      </c>
      <c r="E114" s="51" t="s">
        <v>12</v>
      </c>
      <c r="F114" s="51" t="s">
        <v>290</v>
      </c>
      <c r="G114" s="51">
        <v>1</v>
      </c>
      <c r="H114" s="58">
        <v>5.3</v>
      </c>
      <c r="I114" s="46">
        <f t="shared" si="4"/>
        <v>190.8</v>
      </c>
      <c r="J114" s="47"/>
    </row>
    <row r="115" spans="1:10" ht="15">
      <c r="A115" s="45" t="s">
        <v>225</v>
      </c>
      <c r="B115" s="60" t="s">
        <v>276</v>
      </c>
      <c r="C115" s="60" t="s">
        <v>277</v>
      </c>
      <c r="D115" s="60" t="s">
        <v>288</v>
      </c>
      <c r="E115" s="60" t="s">
        <v>12</v>
      </c>
      <c r="F115" s="9" t="s">
        <v>289</v>
      </c>
      <c r="G115" s="45">
        <v>1</v>
      </c>
      <c r="H115" s="38">
        <v>5.3</v>
      </c>
      <c r="I115" s="46">
        <f t="shared" si="4"/>
        <v>190.8</v>
      </c>
      <c r="J115" s="47"/>
    </row>
    <row r="116" spans="1:10" ht="15">
      <c r="A116" s="45" t="s">
        <v>225</v>
      </c>
      <c r="B116" s="60" t="s">
        <v>276</v>
      </c>
      <c r="C116" s="60" t="s">
        <v>277</v>
      </c>
      <c r="D116" s="60" t="s">
        <v>288</v>
      </c>
      <c r="E116" s="60" t="s">
        <v>12</v>
      </c>
      <c r="F116" s="60" t="s">
        <v>289</v>
      </c>
      <c r="G116" s="45">
        <v>1</v>
      </c>
      <c r="H116" s="38">
        <v>5.3</v>
      </c>
      <c r="I116" s="46">
        <f t="shared" si="4"/>
        <v>190.8</v>
      </c>
      <c r="J116" s="47"/>
    </row>
    <row r="117" spans="1:10" ht="15">
      <c r="A117" s="60" t="s">
        <v>225</v>
      </c>
      <c r="B117" s="51" t="s">
        <v>295</v>
      </c>
      <c r="C117" s="51" t="s">
        <v>242</v>
      </c>
      <c r="D117" s="51" t="s">
        <v>243</v>
      </c>
      <c r="E117" s="51" t="s">
        <v>12</v>
      </c>
      <c r="F117" s="51" t="s">
        <v>244</v>
      </c>
      <c r="G117" s="51">
        <v>1</v>
      </c>
      <c r="H117" s="30">
        <v>5.3</v>
      </c>
      <c r="I117" s="46">
        <f t="shared" si="4"/>
        <v>190.8</v>
      </c>
      <c r="J117" s="47"/>
    </row>
    <row r="118" spans="1:10" ht="15">
      <c r="A118" s="51" t="s">
        <v>225</v>
      </c>
      <c r="B118" s="51" t="s">
        <v>276</v>
      </c>
      <c r="C118" s="51" t="s">
        <v>277</v>
      </c>
      <c r="D118" s="51" t="s">
        <v>278</v>
      </c>
      <c r="E118" s="51" t="s">
        <v>12</v>
      </c>
      <c r="F118" s="9" t="s">
        <v>399</v>
      </c>
      <c r="G118" s="51">
        <v>1</v>
      </c>
      <c r="H118" s="30">
        <v>5.3</v>
      </c>
      <c r="I118" s="46">
        <f t="shared" si="4"/>
        <v>190.8</v>
      </c>
      <c r="J118" s="47"/>
    </row>
    <row r="119" spans="1:10" ht="15">
      <c r="A119" s="51" t="s">
        <v>225</v>
      </c>
      <c r="B119" s="51" t="s">
        <v>283</v>
      </c>
      <c r="C119" s="51" t="s">
        <v>272</v>
      </c>
      <c r="D119" s="60" t="s">
        <v>19</v>
      </c>
      <c r="E119" s="51" t="s">
        <v>12</v>
      </c>
      <c r="F119" s="60" t="s">
        <v>273</v>
      </c>
      <c r="G119" s="51">
        <v>1</v>
      </c>
      <c r="H119" s="30">
        <v>5.3</v>
      </c>
      <c r="I119" s="46">
        <f t="shared" si="4"/>
        <v>190.8</v>
      </c>
      <c r="J119" s="47"/>
    </row>
    <row r="120" spans="1:10" ht="15">
      <c r="A120" s="45" t="s">
        <v>225</v>
      </c>
      <c r="B120" s="60" t="s">
        <v>271</v>
      </c>
      <c r="C120" s="60" t="s">
        <v>272</v>
      </c>
      <c r="D120" s="60" t="s">
        <v>274</v>
      </c>
      <c r="E120" s="60" t="s">
        <v>69</v>
      </c>
      <c r="F120" s="60" t="s">
        <v>275</v>
      </c>
      <c r="G120" s="45">
        <v>1</v>
      </c>
      <c r="H120" s="38">
        <v>5.3</v>
      </c>
      <c r="I120" s="46">
        <f t="shared" si="4"/>
        <v>190.8</v>
      </c>
      <c r="J120" s="47"/>
    </row>
    <row r="121" spans="1:10" ht="15">
      <c r="A121" s="89" t="s">
        <v>225</v>
      </c>
      <c r="B121" s="89" t="s">
        <v>291</v>
      </c>
      <c r="C121" s="89" t="s">
        <v>292</v>
      </c>
      <c r="D121" s="89" t="s">
        <v>157</v>
      </c>
      <c r="E121" s="89" t="s">
        <v>12</v>
      </c>
      <c r="F121" s="89" t="s">
        <v>293</v>
      </c>
      <c r="G121" s="89">
        <v>1</v>
      </c>
      <c r="H121" s="58">
        <v>5.3</v>
      </c>
      <c r="I121" s="46">
        <f t="shared" si="4"/>
        <v>190.8</v>
      </c>
      <c r="J121" s="47"/>
    </row>
    <row r="122" spans="1:10" ht="15.75">
      <c r="A122" s="57" t="s">
        <v>140</v>
      </c>
      <c r="B122" s="74" t="s">
        <v>400</v>
      </c>
      <c r="C122" s="57" t="s">
        <v>401</v>
      </c>
      <c r="D122" s="9" t="s">
        <v>402</v>
      </c>
      <c r="E122" s="57" t="s">
        <v>12</v>
      </c>
      <c r="F122" s="100" t="s">
        <v>403</v>
      </c>
      <c r="G122" s="57">
        <v>1</v>
      </c>
      <c r="H122" s="58">
        <v>28</v>
      </c>
      <c r="I122" s="46">
        <f t="shared" si="4"/>
        <v>1008</v>
      </c>
      <c r="J122" s="47">
        <f>I122-983</f>
        <v>25</v>
      </c>
    </row>
    <row r="123" spans="1:10" ht="15.75">
      <c r="A123" s="57" t="s">
        <v>140</v>
      </c>
      <c r="B123" s="74" t="s">
        <v>404</v>
      </c>
      <c r="C123" s="57" t="s">
        <v>405</v>
      </c>
      <c r="D123" s="57" t="s">
        <v>406</v>
      </c>
      <c r="E123" s="57" t="s">
        <v>12</v>
      </c>
      <c r="F123" s="100" t="s">
        <v>403</v>
      </c>
      <c r="G123" s="57">
        <v>1</v>
      </c>
      <c r="H123" s="58">
        <v>15</v>
      </c>
      <c r="I123" s="46">
        <f t="shared" si="4"/>
        <v>540</v>
      </c>
      <c r="J123" s="47">
        <f>I123-527</f>
        <v>13</v>
      </c>
    </row>
    <row r="124" spans="1:11" ht="15">
      <c r="A124" s="57" t="s">
        <v>140</v>
      </c>
      <c r="B124" s="74" t="s">
        <v>407</v>
      </c>
      <c r="C124" s="57" t="s">
        <v>408</v>
      </c>
      <c r="D124" s="57" t="s">
        <v>409</v>
      </c>
      <c r="E124" s="57" t="s">
        <v>12</v>
      </c>
      <c r="F124" s="57" t="s">
        <v>410</v>
      </c>
      <c r="G124" s="57">
        <v>1</v>
      </c>
      <c r="H124" s="58">
        <v>24</v>
      </c>
      <c r="I124" s="46">
        <f t="shared" si="4"/>
        <v>864</v>
      </c>
      <c r="J124" s="47">
        <f>I124-842</f>
        <v>22</v>
      </c>
      <c r="K124" s="33" t="s">
        <v>411</v>
      </c>
    </row>
    <row r="125" spans="1:10" ht="15.75">
      <c r="A125" s="57" t="s">
        <v>140</v>
      </c>
      <c r="B125" s="74" t="s">
        <v>412</v>
      </c>
      <c r="C125" s="57" t="s">
        <v>413</v>
      </c>
      <c r="D125" s="83" t="s">
        <v>414</v>
      </c>
      <c r="E125" s="57" t="s">
        <v>76</v>
      </c>
      <c r="F125" s="57" t="s">
        <v>410</v>
      </c>
      <c r="G125" s="57">
        <v>1</v>
      </c>
      <c r="H125" s="58">
        <v>45</v>
      </c>
      <c r="I125" s="46">
        <f t="shared" si="4"/>
        <v>1620</v>
      </c>
      <c r="J125" s="47">
        <f>I125-1580</f>
        <v>40</v>
      </c>
    </row>
    <row r="126" spans="1:10" ht="15">
      <c r="A126" s="9" t="s">
        <v>140</v>
      </c>
      <c r="B126" s="34" t="s">
        <v>415</v>
      </c>
      <c r="C126" s="9" t="s">
        <v>416</v>
      </c>
      <c r="D126" s="9" t="s">
        <v>417</v>
      </c>
      <c r="E126" s="54" t="s">
        <v>12</v>
      </c>
      <c r="F126" s="9" t="s">
        <v>418</v>
      </c>
      <c r="G126" s="9">
        <v>1</v>
      </c>
      <c r="H126" s="38">
        <v>29.99</v>
      </c>
      <c r="I126" s="55">
        <f>G126*H126*40*1.17</f>
        <v>1403.5319999999997</v>
      </c>
      <c r="J126" s="56">
        <f>I126-1368</f>
        <v>35.5319999999997</v>
      </c>
    </row>
    <row r="127" spans="1:10" ht="15.75">
      <c r="A127" s="22" t="s">
        <v>419</v>
      </c>
      <c r="B127" s="4" t="s">
        <v>420</v>
      </c>
      <c r="C127" s="22" t="s">
        <v>421</v>
      </c>
      <c r="D127" s="22" t="s">
        <v>422</v>
      </c>
      <c r="E127" s="22" t="s">
        <v>423</v>
      </c>
      <c r="F127" s="41" t="s">
        <v>424</v>
      </c>
      <c r="G127" s="22">
        <v>1</v>
      </c>
      <c r="H127" s="30">
        <v>18.5</v>
      </c>
      <c r="I127" s="32"/>
      <c r="J127" s="44">
        <f>G127*H127*40*0.94</f>
        <v>695.5999999999999</v>
      </c>
    </row>
    <row r="128" spans="1:10" ht="15.75">
      <c r="A128" s="22" t="s">
        <v>419</v>
      </c>
      <c r="B128" s="4" t="s">
        <v>420</v>
      </c>
      <c r="C128" s="22" t="s">
        <v>421</v>
      </c>
      <c r="D128" s="69" t="s">
        <v>422</v>
      </c>
      <c r="E128" s="22" t="s">
        <v>423</v>
      </c>
      <c r="F128" s="72" t="s">
        <v>95</v>
      </c>
      <c r="G128" s="22">
        <v>1</v>
      </c>
      <c r="H128" s="30">
        <v>18.5</v>
      </c>
      <c r="I128" s="32"/>
      <c r="J128" s="44">
        <f>G128*H128*40*0.94</f>
        <v>695.5999999999999</v>
      </c>
    </row>
    <row r="129" spans="1:10" ht="15.75">
      <c r="A129" s="22" t="s">
        <v>419</v>
      </c>
      <c r="B129" s="4" t="s">
        <v>425</v>
      </c>
      <c r="C129" s="117" t="s">
        <v>426</v>
      </c>
      <c r="D129" s="69" t="s">
        <v>427</v>
      </c>
      <c r="E129" s="22" t="s">
        <v>423</v>
      </c>
      <c r="F129" s="41" t="s">
        <v>95</v>
      </c>
      <c r="G129" s="22">
        <v>1</v>
      </c>
      <c r="H129" s="30">
        <v>16.99</v>
      </c>
      <c r="I129" s="32"/>
      <c r="J129" s="50">
        <f>G129*H129*40*1.22</f>
        <v>829.1119999999999</v>
      </c>
    </row>
    <row r="130" spans="1:6" ht="15.75">
      <c r="A130" s="23" t="s">
        <v>462</v>
      </c>
      <c r="D130" s="66"/>
      <c r="F130" s="90" t="s">
        <v>582</v>
      </c>
    </row>
    <row r="131" spans="1:10" ht="15.75">
      <c r="A131" s="22" t="s">
        <v>83</v>
      </c>
      <c r="B131" s="22" t="s">
        <v>516</v>
      </c>
      <c r="C131" s="22"/>
      <c r="D131" s="36" t="s">
        <v>517</v>
      </c>
      <c r="E131" s="22">
        <v>2</v>
      </c>
      <c r="F131" s="72" t="s">
        <v>518</v>
      </c>
      <c r="G131" s="51">
        <v>1</v>
      </c>
      <c r="H131" s="30">
        <v>19.99</v>
      </c>
      <c r="I131" s="32"/>
      <c r="J131" s="50">
        <f>G131*H131*41*1.22</f>
        <v>999.8997999999999</v>
      </c>
    </row>
    <row r="132" spans="1:10" ht="15.75">
      <c r="A132" s="40" t="s">
        <v>83</v>
      </c>
      <c r="B132" s="9" t="s">
        <v>519</v>
      </c>
      <c r="D132" s="36" t="s">
        <v>520</v>
      </c>
      <c r="E132" s="9">
        <v>2</v>
      </c>
      <c r="F132" s="41" t="s">
        <v>521</v>
      </c>
      <c r="G132" s="40">
        <v>1</v>
      </c>
      <c r="H132" s="38">
        <v>29.99</v>
      </c>
      <c r="I132" s="98"/>
      <c r="J132" s="50">
        <f>G132*H132*41*1.22</f>
        <v>1500.0998</v>
      </c>
    </row>
    <row r="133" spans="1:10" ht="15.75">
      <c r="A133" s="22" t="s">
        <v>463</v>
      </c>
      <c r="B133" s="4" t="s">
        <v>464</v>
      </c>
      <c r="C133" s="22" t="s">
        <v>465</v>
      </c>
      <c r="D133" s="52" t="s">
        <v>466</v>
      </c>
      <c r="E133" s="22" t="s">
        <v>69</v>
      </c>
      <c r="F133" s="22" t="s">
        <v>467</v>
      </c>
      <c r="G133" s="22">
        <v>1</v>
      </c>
      <c r="H133" s="58">
        <v>11</v>
      </c>
      <c r="I133" s="31">
        <f>G133*H133*41*0.9</f>
        <v>405.90000000000003</v>
      </c>
      <c r="J133" s="32">
        <f>I133-1640</f>
        <v>-1234.1</v>
      </c>
    </row>
    <row r="134" spans="1:10" ht="15">
      <c r="A134" s="54" t="s">
        <v>535</v>
      </c>
      <c r="B134" s="34" t="s">
        <v>536</v>
      </c>
      <c r="D134" s="9" t="s">
        <v>537</v>
      </c>
      <c r="E134" s="22" t="s">
        <v>538</v>
      </c>
      <c r="F134" s="9" t="s">
        <v>539</v>
      </c>
      <c r="G134" s="22">
        <v>1</v>
      </c>
      <c r="H134" s="58">
        <v>8.99</v>
      </c>
      <c r="I134" s="32"/>
      <c r="J134" s="50">
        <f>G134*H134*41*1.22</f>
        <v>449.67980000000006</v>
      </c>
    </row>
    <row r="135" spans="1:10" ht="15.75">
      <c r="A135" s="22" t="s">
        <v>535</v>
      </c>
      <c r="B135" s="4" t="s">
        <v>540</v>
      </c>
      <c r="C135" s="22"/>
      <c r="D135" s="9" t="s">
        <v>541</v>
      </c>
      <c r="E135" s="51" t="s">
        <v>69</v>
      </c>
      <c r="F135" s="72" t="s">
        <v>542</v>
      </c>
      <c r="G135" s="22">
        <v>1</v>
      </c>
      <c r="H135" s="30">
        <v>17.99</v>
      </c>
      <c r="I135" s="32"/>
      <c r="J135" s="50">
        <f>G135*H135*41*1.22</f>
        <v>899.8597999999998</v>
      </c>
    </row>
    <row r="136" spans="1:10" ht="15.75">
      <c r="A136" s="51" t="s">
        <v>251</v>
      </c>
      <c r="B136" s="4" t="s">
        <v>443</v>
      </c>
      <c r="C136" s="105" t="s">
        <v>444</v>
      </c>
      <c r="D136" s="36" t="s">
        <v>468</v>
      </c>
      <c r="E136" s="51" t="s">
        <v>69</v>
      </c>
      <c r="F136" s="105" t="s">
        <v>469</v>
      </c>
      <c r="G136" s="51">
        <v>1</v>
      </c>
      <c r="H136" s="30">
        <v>5.3</v>
      </c>
      <c r="I136" s="32"/>
      <c r="J136" s="50">
        <f>G136*H136*41*0.94</f>
        <v>204.26199999999997</v>
      </c>
    </row>
    <row r="137" spans="1:10" ht="15">
      <c r="A137" s="89" t="s">
        <v>251</v>
      </c>
      <c r="B137" s="74" t="s">
        <v>454</v>
      </c>
      <c r="C137" s="45" t="s">
        <v>455</v>
      </c>
      <c r="D137" s="118" t="s">
        <v>534</v>
      </c>
      <c r="E137" s="89" t="s">
        <v>69</v>
      </c>
      <c r="F137" s="101" t="s">
        <v>137</v>
      </c>
      <c r="G137" s="89">
        <v>1</v>
      </c>
      <c r="H137" s="58">
        <v>2.99</v>
      </c>
      <c r="I137" s="47"/>
      <c r="J137" s="50">
        <f>G137*H137*41*1.22</f>
        <v>149.5598</v>
      </c>
    </row>
    <row r="138" spans="1:10" ht="15.75">
      <c r="A138" s="57" t="s">
        <v>149</v>
      </c>
      <c r="B138" s="74" t="s">
        <v>530</v>
      </c>
      <c r="C138" s="9" t="s">
        <v>436</v>
      </c>
      <c r="D138" s="36" t="s">
        <v>531</v>
      </c>
      <c r="E138" s="57" t="s">
        <v>532</v>
      </c>
      <c r="F138" s="41" t="s">
        <v>533</v>
      </c>
      <c r="G138" s="57">
        <v>1</v>
      </c>
      <c r="H138" s="58">
        <v>48.99</v>
      </c>
      <c r="I138" s="47"/>
      <c r="J138" s="50">
        <f>G138*H138*41*1.22</f>
        <v>2450.4798</v>
      </c>
    </row>
    <row r="139" spans="1:11" s="33" customFormat="1" ht="15.75">
      <c r="A139" s="22" t="s">
        <v>29</v>
      </c>
      <c r="B139" s="57" t="s">
        <v>36</v>
      </c>
      <c r="C139" s="22"/>
      <c r="D139" s="36" t="s">
        <v>524</v>
      </c>
      <c r="E139" s="22" t="s">
        <v>38</v>
      </c>
      <c r="F139" s="41" t="s">
        <v>525</v>
      </c>
      <c r="G139" s="22">
        <v>1</v>
      </c>
      <c r="H139" s="30">
        <v>9.99</v>
      </c>
      <c r="I139" s="98"/>
      <c r="J139" s="50">
        <f>G139*H139*41*1.22</f>
        <v>499.69980000000004</v>
      </c>
      <c r="K139" s="9"/>
    </row>
    <row r="140" spans="1:10" ht="15">
      <c r="A140" s="22" t="s">
        <v>204</v>
      </c>
      <c r="B140" s="4" t="s">
        <v>340</v>
      </c>
      <c r="C140" s="9" t="s">
        <v>308</v>
      </c>
      <c r="D140" s="9" t="s">
        <v>341</v>
      </c>
      <c r="E140" s="22" t="s">
        <v>208</v>
      </c>
      <c r="F140" s="9" t="s">
        <v>135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7" t="s">
        <v>71</v>
      </c>
      <c r="B141" s="74" t="s">
        <v>428</v>
      </c>
      <c r="C141" s="57"/>
      <c r="D141" s="59" t="s">
        <v>429</v>
      </c>
      <c r="E141" s="57" t="s">
        <v>76</v>
      </c>
      <c r="F141" s="100" t="s">
        <v>275</v>
      </c>
      <c r="G141" s="57">
        <v>1</v>
      </c>
      <c r="H141" s="38">
        <v>24.75</v>
      </c>
      <c r="I141" s="31">
        <f>G141*H141*41*0.9</f>
        <v>913.275</v>
      </c>
      <c r="J141" s="47"/>
    </row>
    <row r="142" spans="1:9" ht="15.75">
      <c r="A142" s="57" t="s">
        <v>357</v>
      </c>
      <c r="B142" s="74" t="s">
        <v>500</v>
      </c>
      <c r="C142" s="57"/>
      <c r="D142" s="83" t="s">
        <v>501</v>
      </c>
      <c r="E142" s="57" t="s">
        <v>69</v>
      </c>
      <c r="F142" s="96" t="s">
        <v>502</v>
      </c>
      <c r="G142" s="57">
        <v>1</v>
      </c>
      <c r="H142" s="38">
        <f>26.5/5</f>
        <v>5.3</v>
      </c>
      <c r="I142" s="31">
        <f>G142*H142*41*0.94</f>
        <v>204.26199999999997</v>
      </c>
    </row>
    <row r="143" spans="1:10" ht="15.75">
      <c r="A143" s="57" t="s">
        <v>526</v>
      </c>
      <c r="B143" s="74" t="s">
        <v>527</v>
      </c>
      <c r="D143" s="36" t="s">
        <v>528</v>
      </c>
      <c r="E143" s="100" t="s">
        <v>529</v>
      </c>
      <c r="F143" s="41" t="s">
        <v>95</v>
      </c>
      <c r="G143" s="89">
        <v>1</v>
      </c>
      <c r="H143" s="58">
        <v>19.99</v>
      </c>
      <c r="I143" s="47"/>
      <c r="J143" s="50">
        <f>G143*H143*41*1.22</f>
        <v>999.8997999999999</v>
      </c>
    </row>
    <row r="144" spans="1:11" ht="15.75">
      <c r="A144" s="22" t="s">
        <v>216</v>
      </c>
      <c r="B144" s="4" t="s">
        <v>334</v>
      </c>
      <c r="C144" s="22" t="s">
        <v>335</v>
      </c>
      <c r="D144" s="36" t="s">
        <v>470</v>
      </c>
      <c r="E144" s="22" t="s">
        <v>38</v>
      </c>
      <c r="F144" s="22" t="s">
        <v>362</v>
      </c>
      <c r="G144" s="22">
        <v>1</v>
      </c>
      <c r="H144" s="30">
        <v>11</v>
      </c>
      <c r="I144" s="31">
        <f>G144*H144*41*0.9</f>
        <v>405.90000000000003</v>
      </c>
      <c r="J144" s="50">
        <f>I144-386</f>
        <v>19.900000000000034</v>
      </c>
      <c r="K144" s="33" t="s">
        <v>363</v>
      </c>
    </row>
    <row r="145" spans="1:10" ht="15.75">
      <c r="A145" s="40" t="s">
        <v>437</v>
      </c>
      <c r="B145" s="34" t="s">
        <v>460</v>
      </c>
      <c r="D145" s="36" t="s">
        <v>471</v>
      </c>
      <c r="E145" s="22" t="s">
        <v>69</v>
      </c>
      <c r="F145" s="53" t="s">
        <v>472</v>
      </c>
      <c r="G145" s="40">
        <v>1</v>
      </c>
      <c r="H145" s="38">
        <v>11</v>
      </c>
      <c r="I145" s="31">
        <f>G145*H145*41*0.9</f>
        <v>405.90000000000003</v>
      </c>
      <c r="J145" s="50"/>
    </row>
    <row r="146" spans="1:11" ht="15.75">
      <c r="A146" s="22" t="s">
        <v>437</v>
      </c>
      <c r="B146" s="4" t="s">
        <v>461</v>
      </c>
      <c r="C146" s="22"/>
      <c r="D146" s="52" t="s">
        <v>473</v>
      </c>
      <c r="E146" s="22" t="s">
        <v>69</v>
      </c>
      <c r="F146" s="72" t="s">
        <v>474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475</v>
      </c>
    </row>
    <row r="147" spans="1:10" ht="15.75">
      <c r="A147" s="22" t="s">
        <v>437</v>
      </c>
      <c r="B147" s="4" t="s">
        <v>459</v>
      </c>
      <c r="C147" s="22"/>
      <c r="D147" s="52" t="s">
        <v>482</v>
      </c>
      <c r="E147" s="22" t="s">
        <v>76</v>
      </c>
      <c r="F147" s="41" t="s">
        <v>483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437</v>
      </c>
      <c r="B148" s="4" t="s">
        <v>438</v>
      </c>
      <c r="C148" s="22"/>
      <c r="D148" s="69" t="s">
        <v>522</v>
      </c>
      <c r="E148" s="22" t="s">
        <v>69</v>
      </c>
      <c r="F148" s="72" t="s">
        <v>523</v>
      </c>
      <c r="G148" s="22">
        <v>1</v>
      </c>
      <c r="H148" s="30">
        <v>24.99</v>
      </c>
      <c r="I148" s="55">
        <f>G148*H148*41*1.17</f>
        <v>1198.7703</v>
      </c>
      <c r="J148" s="32">
        <f>4095-3950</f>
        <v>145</v>
      </c>
    </row>
    <row r="149" spans="1:10" ht="15">
      <c r="A149" s="22" t="s">
        <v>487</v>
      </c>
      <c r="B149" s="4" t="s">
        <v>440</v>
      </c>
      <c r="C149" s="22" t="s">
        <v>488</v>
      </c>
      <c r="D149" s="22" t="s">
        <v>489</v>
      </c>
      <c r="E149" s="22" t="s">
        <v>62</v>
      </c>
      <c r="F149" s="22" t="s">
        <v>490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0" t="s">
        <v>487</v>
      </c>
      <c r="B150" s="34" t="s">
        <v>440</v>
      </c>
      <c r="C150" s="9" t="s">
        <v>488</v>
      </c>
      <c r="D150" s="9" t="s">
        <v>489</v>
      </c>
      <c r="E150" s="9" t="s">
        <v>62</v>
      </c>
      <c r="F150" s="41" t="s">
        <v>491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0" t="s">
        <v>487</v>
      </c>
      <c r="B151" s="11" t="s">
        <v>492</v>
      </c>
      <c r="C151" s="40" t="s">
        <v>493</v>
      </c>
      <c r="D151" s="9" t="s">
        <v>494</v>
      </c>
      <c r="E151" s="40" t="s">
        <v>38</v>
      </c>
      <c r="F151" s="9" t="s">
        <v>495</v>
      </c>
      <c r="G151" s="54">
        <v>1</v>
      </c>
      <c r="H151" s="42">
        <f>26.5/5</f>
        <v>5.3</v>
      </c>
      <c r="I151" s="31">
        <f>G151*H151*41*0.9</f>
        <v>195.57</v>
      </c>
      <c r="J151" s="32"/>
    </row>
    <row r="152" spans="1:10" ht="15">
      <c r="A152" s="40" t="s">
        <v>487</v>
      </c>
      <c r="B152" s="11" t="s">
        <v>496</v>
      </c>
      <c r="C152" s="9" t="s">
        <v>497</v>
      </c>
      <c r="D152" s="9" t="s">
        <v>498</v>
      </c>
      <c r="E152" s="40" t="s">
        <v>38</v>
      </c>
      <c r="F152" s="9" t="s">
        <v>499</v>
      </c>
      <c r="G152" s="54">
        <v>1</v>
      </c>
      <c r="H152" s="42">
        <f>26.5/5</f>
        <v>5.3</v>
      </c>
      <c r="I152" s="31">
        <f>G152*H152*41*0.9</f>
        <v>195.57</v>
      </c>
      <c r="J152" s="32"/>
    </row>
    <row r="153" spans="1:10" ht="15.75">
      <c r="A153" s="40" t="s">
        <v>503</v>
      </c>
      <c r="B153" s="11" t="s">
        <v>504</v>
      </c>
      <c r="C153" s="40"/>
      <c r="D153" s="36" t="s">
        <v>505</v>
      </c>
      <c r="E153" s="40" t="s">
        <v>506</v>
      </c>
      <c r="F153" s="41" t="s">
        <v>507</v>
      </c>
      <c r="G153" s="54">
        <v>1</v>
      </c>
      <c r="H153" s="42">
        <v>68</v>
      </c>
      <c r="I153" s="32"/>
      <c r="J153" s="50">
        <f aca="true" t="shared" si="5" ref="J153:J159">G153*H153*41*0.94</f>
        <v>2620.72</v>
      </c>
    </row>
    <row r="154" spans="1:10" ht="15.75">
      <c r="A154" s="40" t="s">
        <v>503</v>
      </c>
      <c r="B154" s="11" t="s">
        <v>504</v>
      </c>
      <c r="C154" s="40"/>
      <c r="D154" s="36" t="s">
        <v>508</v>
      </c>
      <c r="E154" s="40" t="s">
        <v>69</v>
      </c>
      <c r="F154" s="41" t="s">
        <v>509</v>
      </c>
      <c r="G154" s="54">
        <v>1</v>
      </c>
      <c r="H154" s="42">
        <v>24</v>
      </c>
      <c r="I154" s="43"/>
      <c r="J154" s="50">
        <f t="shared" si="5"/>
        <v>924.9599999999999</v>
      </c>
    </row>
    <row r="155" spans="1:10" ht="15.75">
      <c r="A155" s="40" t="s">
        <v>503</v>
      </c>
      <c r="B155" s="53" t="s">
        <v>510</v>
      </c>
      <c r="D155" s="36" t="s">
        <v>511</v>
      </c>
      <c r="E155" s="9" t="s">
        <v>512</v>
      </c>
      <c r="F155" s="41" t="s">
        <v>513</v>
      </c>
      <c r="G155" s="40">
        <v>1</v>
      </c>
      <c r="H155" s="38">
        <v>78</v>
      </c>
      <c r="I155" s="43"/>
      <c r="J155" s="50">
        <f t="shared" si="5"/>
        <v>3006.12</v>
      </c>
    </row>
    <row r="156" spans="1:10" ht="15.75">
      <c r="A156" s="40" t="s">
        <v>503</v>
      </c>
      <c r="B156" s="53" t="s">
        <v>510</v>
      </c>
      <c r="C156" s="40"/>
      <c r="D156" s="36" t="s">
        <v>514</v>
      </c>
      <c r="E156" s="40" t="s">
        <v>69</v>
      </c>
      <c r="F156" s="41" t="s">
        <v>515</v>
      </c>
      <c r="G156" s="40">
        <v>1</v>
      </c>
      <c r="H156" s="42">
        <v>11</v>
      </c>
      <c r="I156" s="56"/>
      <c r="J156" s="50">
        <f t="shared" si="5"/>
        <v>423.94</v>
      </c>
    </row>
    <row r="157" spans="1:10" ht="15.75">
      <c r="A157" s="40" t="s">
        <v>39</v>
      </c>
      <c r="B157" s="34" t="s">
        <v>478</v>
      </c>
      <c r="C157" s="106" t="s">
        <v>479</v>
      </c>
      <c r="D157" s="9" t="s">
        <v>480</v>
      </c>
      <c r="E157" s="40" t="s">
        <v>12</v>
      </c>
      <c r="F157" s="41" t="s">
        <v>481</v>
      </c>
      <c r="G157" s="40">
        <v>1</v>
      </c>
      <c r="H157" s="38">
        <v>29.5</v>
      </c>
      <c r="I157" s="32"/>
      <c r="J157" s="50">
        <f t="shared" si="5"/>
        <v>1136.9299999999998</v>
      </c>
    </row>
    <row r="158" spans="1:10" ht="15.75">
      <c r="A158" s="40" t="s">
        <v>458</v>
      </c>
      <c r="B158" s="11" t="s">
        <v>476</v>
      </c>
      <c r="D158" s="36" t="s">
        <v>477</v>
      </c>
      <c r="E158" s="40" t="s">
        <v>12</v>
      </c>
      <c r="F158" s="41" t="s">
        <v>134</v>
      </c>
      <c r="G158" s="40">
        <v>5</v>
      </c>
      <c r="H158" s="42">
        <v>5.3</v>
      </c>
      <c r="I158" s="56"/>
      <c r="J158" s="50">
        <f t="shared" si="5"/>
        <v>1021.31</v>
      </c>
    </row>
    <row r="159" spans="1:10" ht="15.75">
      <c r="A159" s="22" t="s">
        <v>458</v>
      </c>
      <c r="B159" s="11" t="s">
        <v>476</v>
      </c>
      <c r="D159" s="36" t="s">
        <v>477</v>
      </c>
      <c r="E159" s="40" t="s">
        <v>12</v>
      </c>
      <c r="F159" s="41" t="s">
        <v>134</v>
      </c>
      <c r="G159" s="40">
        <v>5</v>
      </c>
      <c r="H159" s="38">
        <v>5.3</v>
      </c>
      <c r="I159" s="43"/>
      <c r="J159" s="50">
        <f t="shared" si="5"/>
        <v>1021.31</v>
      </c>
    </row>
    <row r="160" spans="1:10" ht="15">
      <c r="A160" s="51" t="s">
        <v>225</v>
      </c>
      <c r="B160" s="51" t="s">
        <v>294</v>
      </c>
      <c r="C160" s="45" t="s">
        <v>280</v>
      </c>
      <c r="D160" s="60" t="s">
        <v>161</v>
      </c>
      <c r="E160" s="51" t="s">
        <v>12</v>
      </c>
      <c r="F160" s="9" t="s">
        <v>282</v>
      </c>
      <c r="G160" s="51">
        <v>1</v>
      </c>
      <c r="H160" s="30">
        <v>3.99</v>
      </c>
      <c r="I160" s="55">
        <f>G160*H160*41*1.17</f>
        <v>191.4003</v>
      </c>
      <c r="J160" s="32"/>
    </row>
    <row r="161" spans="1:10" ht="15">
      <c r="A161" s="89" t="s">
        <v>225</v>
      </c>
      <c r="B161" s="89" t="s">
        <v>279</v>
      </c>
      <c r="C161" s="89" t="s">
        <v>280</v>
      </c>
      <c r="D161" s="60" t="s">
        <v>281</v>
      </c>
      <c r="E161" s="89" t="s">
        <v>12</v>
      </c>
      <c r="F161" s="60" t="s">
        <v>282</v>
      </c>
      <c r="G161" s="89">
        <v>1</v>
      </c>
      <c r="H161" s="58">
        <v>3.99</v>
      </c>
      <c r="I161" s="55">
        <f>G161*H161*41*1.17</f>
        <v>191.4003</v>
      </c>
      <c r="J161" s="32">
        <f>9926-9837</f>
        <v>89</v>
      </c>
    </row>
    <row r="162" spans="1:10" ht="15">
      <c r="A162" s="22" t="s">
        <v>439</v>
      </c>
      <c r="B162" s="4" t="s">
        <v>441</v>
      </c>
      <c r="C162" s="22"/>
      <c r="D162" s="22"/>
      <c r="E162" s="22" t="s">
        <v>62</v>
      </c>
      <c r="F162" s="22" t="s">
        <v>484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</row>
    <row r="163" spans="1:10" ht="15.75">
      <c r="A163" s="22" t="s">
        <v>439</v>
      </c>
      <c r="B163" s="4" t="s">
        <v>442</v>
      </c>
      <c r="C163" s="22"/>
      <c r="D163" s="52" t="s">
        <v>485</v>
      </c>
      <c r="E163" s="57" t="s">
        <v>62</v>
      </c>
      <c r="F163" s="9" t="s">
        <v>486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</row>
    <row r="164" spans="1:8" ht="15">
      <c r="A164" s="23" t="s">
        <v>583</v>
      </c>
      <c r="F164" s="90" t="s">
        <v>582</v>
      </c>
      <c r="H164" s="9"/>
    </row>
    <row r="165" spans="1:10" ht="15.75">
      <c r="A165" s="40" t="s">
        <v>584</v>
      </c>
      <c r="B165" s="11" t="s">
        <v>585</v>
      </c>
      <c r="C165" s="40"/>
      <c r="D165" s="59" t="s">
        <v>586</v>
      </c>
      <c r="E165" s="41" t="s">
        <v>587</v>
      </c>
      <c r="F165" s="53" t="s">
        <v>588</v>
      </c>
      <c r="G165" s="40">
        <v>1</v>
      </c>
      <c r="H165" s="42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0" t="s">
        <v>114</v>
      </c>
      <c r="B166" s="34" t="s">
        <v>564</v>
      </c>
      <c r="D166" s="36" t="s">
        <v>589</v>
      </c>
      <c r="E166" s="114" t="s">
        <v>506</v>
      </c>
      <c r="F166" s="41" t="s">
        <v>590</v>
      </c>
      <c r="G166" s="40">
        <v>1</v>
      </c>
      <c r="H166" s="38">
        <v>19.99</v>
      </c>
      <c r="I166" s="31">
        <f>G166*H166*41*1.17</f>
        <v>958.9202999999999</v>
      </c>
      <c r="J166" s="32"/>
    </row>
    <row r="167" spans="1:10" ht="15.75">
      <c r="A167" s="40" t="s">
        <v>114</v>
      </c>
      <c r="B167" s="34" t="s">
        <v>563</v>
      </c>
      <c r="D167" s="36" t="s">
        <v>591</v>
      </c>
      <c r="E167" s="59" t="s">
        <v>12</v>
      </c>
      <c r="F167" s="41" t="s">
        <v>95</v>
      </c>
      <c r="G167" s="40">
        <v>1</v>
      </c>
      <c r="H167" s="38">
        <v>9.99</v>
      </c>
      <c r="I167" s="31">
        <f>G167*H167*41*1.17</f>
        <v>479.2203</v>
      </c>
      <c r="J167" s="32"/>
    </row>
    <row r="168" spans="1:10" ht="15.75">
      <c r="A168" s="22" t="s">
        <v>114</v>
      </c>
      <c r="B168" s="4" t="s">
        <v>562</v>
      </c>
      <c r="C168" s="22"/>
      <c r="D168" s="52" t="s">
        <v>592</v>
      </c>
      <c r="E168" s="69" t="s">
        <v>12</v>
      </c>
      <c r="F168" s="72" t="s">
        <v>593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535</v>
      </c>
      <c r="B169" s="4" t="s">
        <v>574</v>
      </c>
      <c r="C169" s="22"/>
      <c r="D169" s="36" t="s">
        <v>594</v>
      </c>
      <c r="E169" s="22" t="s">
        <v>69</v>
      </c>
      <c r="F169" s="22" t="s">
        <v>595</v>
      </c>
      <c r="G169" s="22">
        <v>1</v>
      </c>
      <c r="H169" s="30">
        <v>15</v>
      </c>
      <c r="I169" s="98"/>
      <c r="J169" s="50">
        <f>G169*H169*41*0.94</f>
        <v>578.1</v>
      </c>
    </row>
    <row r="170" spans="1:11" ht="15">
      <c r="A170" s="119" t="s">
        <v>535</v>
      </c>
      <c r="B170" s="11" t="s">
        <v>575</v>
      </c>
      <c r="C170" s="119" t="s">
        <v>576</v>
      </c>
      <c r="D170" s="80" t="s">
        <v>577</v>
      </c>
      <c r="E170" s="119" t="s">
        <v>596</v>
      </c>
      <c r="F170" s="80" t="s">
        <v>597</v>
      </c>
      <c r="G170" s="119">
        <v>1</v>
      </c>
      <c r="H170" s="82">
        <v>29.99</v>
      </c>
      <c r="I170" s="98"/>
      <c r="J170" s="50">
        <f aca="true" t="shared" si="6" ref="J170:J177">G170*H170*41*1.22</f>
        <v>1500.0998</v>
      </c>
      <c r="K170" s="80"/>
    </row>
    <row r="171" spans="1:10" ht="15">
      <c r="A171" s="22" t="s">
        <v>535</v>
      </c>
      <c r="B171" s="4" t="s">
        <v>578</v>
      </c>
      <c r="C171" s="22"/>
      <c r="D171" s="22" t="s">
        <v>579</v>
      </c>
      <c r="E171" s="22" t="s">
        <v>69</v>
      </c>
      <c r="F171" s="22" t="s">
        <v>598</v>
      </c>
      <c r="G171" s="22">
        <v>1</v>
      </c>
      <c r="H171" s="30">
        <v>19.99</v>
      </c>
      <c r="I171" s="32"/>
      <c r="J171" s="50">
        <f t="shared" si="6"/>
        <v>999.8997999999999</v>
      </c>
    </row>
    <row r="172" spans="1:10" ht="15">
      <c r="A172" s="22" t="s">
        <v>535</v>
      </c>
      <c r="B172" s="4" t="s">
        <v>599</v>
      </c>
      <c r="C172" s="22"/>
      <c r="D172" s="22" t="s">
        <v>600</v>
      </c>
      <c r="E172" s="22" t="s">
        <v>538</v>
      </c>
      <c r="F172" s="22" t="s">
        <v>601</v>
      </c>
      <c r="G172" s="22">
        <v>1</v>
      </c>
      <c r="H172" s="30">
        <v>14.99</v>
      </c>
      <c r="I172" s="32"/>
      <c r="J172" s="50">
        <f t="shared" si="6"/>
        <v>749.7998</v>
      </c>
    </row>
    <row r="173" spans="1:10" ht="15.75">
      <c r="A173" s="22" t="s">
        <v>535</v>
      </c>
      <c r="B173" s="4" t="s">
        <v>602</v>
      </c>
      <c r="C173" s="22"/>
      <c r="D173" s="52" t="s">
        <v>603</v>
      </c>
      <c r="E173" s="22" t="s">
        <v>538</v>
      </c>
      <c r="F173" s="22" t="s">
        <v>604</v>
      </c>
      <c r="G173" s="22">
        <v>1</v>
      </c>
      <c r="H173" s="30">
        <v>6.99</v>
      </c>
      <c r="I173" s="32"/>
      <c r="J173" s="50">
        <f t="shared" si="6"/>
        <v>349.63980000000004</v>
      </c>
    </row>
    <row r="174" spans="1:10" ht="15">
      <c r="A174" s="22" t="s">
        <v>535</v>
      </c>
      <c r="B174" s="4" t="s">
        <v>605</v>
      </c>
      <c r="C174" s="22"/>
      <c r="D174" s="9" t="s">
        <v>606</v>
      </c>
      <c r="E174" s="22" t="s">
        <v>12</v>
      </c>
      <c r="F174" s="22" t="s">
        <v>607</v>
      </c>
      <c r="G174" s="22">
        <v>1</v>
      </c>
      <c r="H174" s="30">
        <v>5.99</v>
      </c>
      <c r="I174" s="32"/>
      <c r="J174" s="50">
        <f t="shared" si="6"/>
        <v>299.6198</v>
      </c>
    </row>
    <row r="175" spans="1:11" ht="15.75">
      <c r="A175" s="164" t="s">
        <v>251</v>
      </c>
      <c r="B175" s="4" t="s">
        <v>456</v>
      </c>
      <c r="C175" s="120" t="s">
        <v>457</v>
      </c>
      <c r="D175" s="156" t="s">
        <v>608</v>
      </c>
      <c r="E175" s="164" t="s">
        <v>69</v>
      </c>
      <c r="F175" s="5" t="s">
        <v>609</v>
      </c>
      <c r="G175" s="164">
        <v>1</v>
      </c>
      <c r="H175" s="116">
        <v>2.99</v>
      </c>
      <c r="I175" s="98"/>
      <c r="J175" s="50">
        <f t="shared" si="6"/>
        <v>149.5598</v>
      </c>
      <c r="K175" s="80"/>
    </row>
    <row r="176" spans="1:10" ht="15.75">
      <c r="A176" s="9" t="s">
        <v>29</v>
      </c>
      <c r="B176" s="34" t="s">
        <v>36</v>
      </c>
      <c r="C176" s="9" t="s">
        <v>37</v>
      </c>
      <c r="D176" s="59" t="s">
        <v>610</v>
      </c>
      <c r="E176" s="9" t="s">
        <v>611</v>
      </c>
      <c r="F176" s="41" t="s">
        <v>612</v>
      </c>
      <c r="G176" s="40">
        <v>1</v>
      </c>
      <c r="H176" s="38">
        <v>9.99</v>
      </c>
      <c r="I176" s="32"/>
      <c r="J176" s="50">
        <f t="shared" si="6"/>
        <v>499.69980000000004</v>
      </c>
    </row>
    <row r="177" spans="1:10" ht="15.75">
      <c r="A177" s="9" t="s">
        <v>29</v>
      </c>
      <c r="B177" s="34" t="s">
        <v>613</v>
      </c>
      <c r="C177" s="9" t="s">
        <v>614</v>
      </c>
      <c r="D177" s="9" t="s">
        <v>615</v>
      </c>
      <c r="E177" s="40" t="s">
        <v>12</v>
      </c>
      <c r="F177" s="41" t="s">
        <v>616</v>
      </c>
      <c r="G177" s="40">
        <v>1</v>
      </c>
      <c r="H177" s="38">
        <v>9.99</v>
      </c>
      <c r="I177" s="32"/>
      <c r="J177" s="50">
        <f t="shared" si="6"/>
        <v>499.69980000000004</v>
      </c>
    </row>
    <row r="178" spans="1:10" ht="15.75">
      <c r="A178" s="9" t="s">
        <v>617</v>
      </c>
      <c r="B178" s="34" t="s">
        <v>618</v>
      </c>
      <c r="D178" s="36" t="s">
        <v>619</v>
      </c>
      <c r="E178" s="9" t="s">
        <v>12</v>
      </c>
      <c r="F178" s="41" t="s">
        <v>620</v>
      </c>
      <c r="G178" s="40">
        <v>1</v>
      </c>
      <c r="H178" s="38">
        <v>14.99</v>
      </c>
      <c r="I178" s="31">
        <f>G178*H178*41*1.17</f>
        <v>719.0703</v>
      </c>
      <c r="J178" s="32"/>
    </row>
    <row r="179" spans="1:10" ht="15.75">
      <c r="A179" s="40" t="s">
        <v>617</v>
      </c>
      <c r="B179" s="11" t="s">
        <v>621</v>
      </c>
      <c r="C179" s="40"/>
      <c r="D179" s="36" t="s">
        <v>622</v>
      </c>
      <c r="E179" s="40" t="s">
        <v>310</v>
      </c>
      <c r="F179" s="41" t="s">
        <v>623</v>
      </c>
      <c r="G179" s="40">
        <v>1</v>
      </c>
      <c r="H179" s="42">
        <v>12.99</v>
      </c>
      <c r="I179" s="31">
        <f>G179*H179*41*1.17</f>
        <v>623.1303</v>
      </c>
      <c r="J179" s="32"/>
    </row>
    <row r="180" spans="1:10" ht="15.75">
      <c r="A180" s="40" t="s">
        <v>617</v>
      </c>
      <c r="B180" s="11" t="s">
        <v>624</v>
      </c>
      <c r="C180" s="40"/>
      <c r="D180" s="36" t="s">
        <v>625</v>
      </c>
      <c r="E180" s="40" t="s">
        <v>12</v>
      </c>
      <c r="F180" s="41" t="s">
        <v>626</v>
      </c>
      <c r="G180" s="40">
        <v>1</v>
      </c>
      <c r="H180" s="42">
        <v>10.99</v>
      </c>
      <c r="I180" s="31">
        <f>G180*H180*41*1.17</f>
        <v>527.1903</v>
      </c>
      <c r="J180" s="32"/>
    </row>
    <row r="181" spans="1:10" ht="15.75">
      <c r="A181" s="9" t="s">
        <v>617</v>
      </c>
      <c r="B181" s="34" t="s">
        <v>627</v>
      </c>
      <c r="D181" s="36" t="s">
        <v>628</v>
      </c>
      <c r="E181" s="40" t="s">
        <v>12</v>
      </c>
      <c r="F181" s="41" t="s">
        <v>629</v>
      </c>
      <c r="G181" s="40">
        <v>1</v>
      </c>
      <c r="H181" s="38">
        <v>9.99</v>
      </c>
      <c r="I181" s="31">
        <f>G181*H181*41*1.17</f>
        <v>479.2203</v>
      </c>
      <c r="J181" s="32"/>
    </row>
    <row r="182" spans="1:9" ht="15.75">
      <c r="A182" s="57" t="s">
        <v>617</v>
      </c>
      <c r="B182" s="74" t="s">
        <v>630</v>
      </c>
      <c r="C182" s="57"/>
      <c r="D182" s="121" t="s">
        <v>631</v>
      </c>
      <c r="E182" s="57" t="s">
        <v>69</v>
      </c>
      <c r="F182" s="100" t="s">
        <v>632</v>
      </c>
      <c r="G182" s="57">
        <v>1</v>
      </c>
      <c r="H182" s="58">
        <v>9.99</v>
      </c>
      <c r="I182" s="31">
        <f>G182*H182*41*1.17</f>
        <v>479.2203</v>
      </c>
    </row>
    <row r="183" spans="1:10" ht="15">
      <c r="A183" s="40" t="s">
        <v>633</v>
      </c>
      <c r="B183" s="11" t="s">
        <v>634</v>
      </c>
      <c r="C183" s="40"/>
      <c r="D183" s="9" t="s">
        <v>635</v>
      </c>
      <c r="E183" s="40" t="s">
        <v>69</v>
      </c>
      <c r="F183" s="9" t="s">
        <v>636</v>
      </c>
      <c r="G183" s="40">
        <v>1</v>
      </c>
      <c r="H183" s="42">
        <v>12.99</v>
      </c>
      <c r="I183" s="32"/>
      <c r="J183" s="50">
        <f>G183*H183*41*1.22</f>
        <v>649.7598</v>
      </c>
    </row>
    <row r="184" spans="1:10" ht="15">
      <c r="A184" s="40" t="s">
        <v>633</v>
      </c>
      <c r="B184" s="34" t="s">
        <v>634</v>
      </c>
      <c r="D184" s="9" t="s">
        <v>637</v>
      </c>
      <c r="E184" s="40" t="s">
        <v>69</v>
      </c>
      <c r="F184" s="9" t="s">
        <v>638</v>
      </c>
      <c r="G184" s="40">
        <v>1</v>
      </c>
      <c r="H184" s="38">
        <v>6.99</v>
      </c>
      <c r="I184" s="32"/>
      <c r="J184" s="50">
        <f>G184*H184*41*1.22</f>
        <v>349.63980000000004</v>
      </c>
    </row>
    <row r="185" spans="1:11" ht="15.75">
      <c r="A185" s="119" t="s">
        <v>639</v>
      </c>
      <c r="B185" s="11" t="s">
        <v>640</v>
      </c>
      <c r="C185" s="119"/>
      <c r="D185" s="80" t="s">
        <v>23</v>
      </c>
      <c r="E185" s="119" t="s">
        <v>69</v>
      </c>
      <c r="F185" s="122" t="s">
        <v>131</v>
      </c>
      <c r="G185" s="119">
        <v>1</v>
      </c>
      <c r="H185" s="124">
        <v>19.99</v>
      </c>
      <c r="I185" s="31">
        <f>G185*H185*41*1.17</f>
        <v>958.9202999999999</v>
      </c>
      <c r="J185" s="98"/>
      <c r="K185" s="80"/>
    </row>
    <row r="186" spans="1:11" ht="15">
      <c r="A186" s="119" t="s">
        <v>354</v>
      </c>
      <c r="B186" s="125" t="s">
        <v>554</v>
      </c>
      <c r="C186" s="80" t="s">
        <v>555</v>
      </c>
      <c r="D186" s="80" t="s">
        <v>556</v>
      </c>
      <c r="E186" s="119" t="s">
        <v>324</v>
      </c>
      <c r="F186" s="80" t="s">
        <v>641</v>
      </c>
      <c r="G186" s="119">
        <v>1</v>
      </c>
      <c r="H186" s="82">
        <v>24.5</v>
      </c>
      <c r="I186" s="98"/>
      <c r="J186" s="50">
        <f aca="true" t="shared" si="7" ref="J186:J191">G186*H186*41*0.94</f>
        <v>944.2299999999999</v>
      </c>
      <c r="K186" s="80"/>
    </row>
    <row r="187" spans="1:10" ht="15">
      <c r="A187" s="22" t="s">
        <v>354</v>
      </c>
      <c r="B187" s="4" t="s">
        <v>557</v>
      </c>
      <c r="C187" s="22" t="s">
        <v>236</v>
      </c>
      <c r="D187" s="9" t="s">
        <v>558</v>
      </c>
      <c r="E187" s="22" t="s">
        <v>12</v>
      </c>
      <c r="F187" s="22" t="s">
        <v>559</v>
      </c>
      <c r="G187" s="22">
        <v>1</v>
      </c>
      <c r="H187" s="30">
        <v>5.3</v>
      </c>
      <c r="I187" s="98"/>
      <c r="J187" s="50">
        <f t="shared" si="7"/>
        <v>204.26199999999997</v>
      </c>
    </row>
    <row r="188" spans="1:10" ht="15">
      <c r="A188" s="22" t="s">
        <v>354</v>
      </c>
      <c r="B188" s="4" t="s">
        <v>557</v>
      </c>
      <c r="C188" s="22" t="s">
        <v>236</v>
      </c>
      <c r="D188" s="9" t="s">
        <v>558</v>
      </c>
      <c r="E188" s="22" t="s">
        <v>12</v>
      </c>
      <c r="F188" s="22" t="s">
        <v>642</v>
      </c>
      <c r="G188" s="22">
        <v>1</v>
      </c>
      <c r="H188" s="30">
        <v>5.3</v>
      </c>
      <c r="I188" s="98"/>
      <c r="J188" s="50">
        <f t="shared" si="7"/>
        <v>204.26199999999997</v>
      </c>
    </row>
    <row r="189" spans="1:10" ht="15">
      <c r="A189" s="40" t="s">
        <v>354</v>
      </c>
      <c r="B189" s="34" t="s">
        <v>557</v>
      </c>
      <c r="C189" s="9" t="s">
        <v>236</v>
      </c>
      <c r="D189" s="9" t="s">
        <v>558</v>
      </c>
      <c r="E189" s="40" t="s">
        <v>12</v>
      </c>
      <c r="F189" s="9" t="s">
        <v>560</v>
      </c>
      <c r="G189" s="119">
        <v>1</v>
      </c>
      <c r="H189" s="82">
        <v>5.3</v>
      </c>
      <c r="I189" s="98"/>
      <c r="J189" s="50">
        <f t="shared" si="7"/>
        <v>204.26199999999997</v>
      </c>
    </row>
    <row r="190" spans="1:10" ht="15">
      <c r="A190" s="40" t="s">
        <v>354</v>
      </c>
      <c r="B190" s="11" t="s">
        <v>557</v>
      </c>
      <c r="C190" s="40" t="s">
        <v>236</v>
      </c>
      <c r="D190" s="118" t="s">
        <v>643</v>
      </c>
      <c r="E190" s="40" t="s">
        <v>12</v>
      </c>
      <c r="F190" s="9" t="s">
        <v>54</v>
      </c>
      <c r="G190" s="119">
        <v>1</v>
      </c>
      <c r="H190" s="124">
        <v>5.3</v>
      </c>
      <c r="I190" s="98"/>
      <c r="J190" s="50">
        <f t="shared" si="7"/>
        <v>204.26199999999997</v>
      </c>
    </row>
    <row r="191" spans="1:10" ht="15">
      <c r="A191" s="40" t="s">
        <v>354</v>
      </c>
      <c r="B191" s="11" t="s">
        <v>557</v>
      </c>
      <c r="C191" s="9" t="s">
        <v>236</v>
      </c>
      <c r="D191" s="118" t="s">
        <v>558</v>
      </c>
      <c r="E191" s="40" t="s">
        <v>12</v>
      </c>
      <c r="F191" s="9" t="s">
        <v>561</v>
      </c>
      <c r="G191" s="119">
        <v>1</v>
      </c>
      <c r="H191" s="124">
        <v>5.3</v>
      </c>
      <c r="I191" s="98"/>
      <c r="J191" s="50">
        <f t="shared" si="7"/>
        <v>204.26199999999997</v>
      </c>
    </row>
    <row r="192" spans="1:10" ht="15.75">
      <c r="A192" s="40" t="s">
        <v>357</v>
      </c>
      <c r="B192" s="34" t="s">
        <v>644</v>
      </c>
      <c r="D192" s="36" t="s">
        <v>645</v>
      </c>
      <c r="E192" s="119" t="s">
        <v>69</v>
      </c>
      <c r="F192" s="41" t="s">
        <v>646</v>
      </c>
      <c r="G192" s="119">
        <v>1</v>
      </c>
      <c r="H192" s="82">
        <v>59.5</v>
      </c>
      <c r="I192" s="31">
        <f>G192*H192*41*0.9</f>
        <v>2195.55</v>
      </c>
      <c r="J192" s="50"/>
    </row>
    <row r="193" spans="1:11" ht="15.75">
      <c r="A193" s="164" t="s">
        <v>526</v>
      </c>
      <c r="B193" s="4" t="s">
        <v>553</v>
      </c>
      <c r="C193" s="164"/>
      <c r="D193" s="5" t="s">
        <v>186</v>
      </c>
      <c r="E193" s="5" t="s">
        <v>12</v>
      </c>
      <c r="F193" s="123" t="s">
        <v>95</v>
      </c>
      <c r="G193" s="164">
        <v>1</v>
      </c>
      <c r="H193" s="116">
        <v>19.99</v>
      </c>
      <c r="I193" s="98"/>
      <c r="J193" s="50">
        <f>G193*H193*41*1.22</f>
        <v>999.8997999999999</v>
      </c>
      <c r="K193" s="80"/>
    </row>
    <row r="194" spans="1:10" ht="15">
      <c r="A194" s="22" t="s">
        <v>50</v>
      </c>
      <c r="B194" s="4" t="s">
        <v>647</v>
      </c>
      <c r="C194" s="22" t="s">
        <v>648</v>
      </c>
      <c r="D194" s="22" t="s">
        <v>649</v>
      </c>
      <c r="E194" s="22" t="s">
        <v>423</v>
      </c>
      <c r="F194" s="22" t="s">
        <v>650</v>
      </c>
      <c r="G194" s="164">
        <v>1</v>
      </c>
      <c r="H194" s="116">
        <v>19.99</v>
      </c>
      <c r="I194" s="32"/>
      <c r="J194" s="50">
        <f>G194*H194*41*1.22</f>
        <v>999.8997999999999</v>
      </c>
    </row>
    <row r="195" spans="1:11" ht="15.75">
      <c r="A195" s="40" t="s">
        <v>247</v>
      </c>
      <c r="B195" s="11" t="s">
        <v>651</v>
      </c>
      <c r="C195" s="40"/>
      <c r="D195" s="36" t="s">
        <v>652</v>
      </c>
      <c r="E195" s="40" t="s">
        <v>69</v>
      </c>
      <c r="F195" s="41" t="s">
        <v>95</v>
      </c>
      <c r="G195" s="40">
        <v>1</v>
      </c>
      <c r="H195" s="42">
        <v>29.99</v>
      </c>
      <c r="I195" s="31">
        <f>G195*H195*41*1.17</f>
        <v>1438.6202999999998</v>
      </c>
      <c r="J195" s="32"/>
      <c r="K195" s="41"/>
    </row>
    <row r="196" spans="1:10" ht="15.75">
      <c r="A196" s="40" t="s">
        <v>247</v>
      </c>
      <c r="B196" s="11" t="s">
        <v>653</v>
      </c>
      <c r="C196" s="40"/>
      <c r="D196" s="36" t="s">
        <v>654</v>
      </c>
      <c r="E196" s="40" t="s">
        <v>69</v>
      </c>
      <c r="F196" s="41" t="s">
        <v>95</v>
      </c>
      <c r="G196" s="40">
        <v>1</v>
      </c>
      <c r="H196" s="42">
        <v>19.99</v>
      </c>
      <c r="I196" s="31">
        <f>G196*H196*41*1.17</f>
        <v>958.9202999999999</v>
      </c>
      <c r="J196" s="32"/>
    </row>
    <row r="197" spans="1:10" ht="15.75">
      <c r="A197" s="57" t="s">
        <v>247</v>
      </c>
      <c r="B197" s="74" t="s">
        <v>655</v>
      </c>
      <c r="C197" s="40"/>
      <c r="D197" s="36" t="s">
        <v>656</v>
      </c>
      <c r="E197" s="57" t="s">
        <v>69</v>
      </c>
      <c r="F197" s="41" t="s">
        <v>657</v>
      </c>
      <c r="G197" s="57">
        <v>1</v>
      </c>
      <c r="H197" s="58">
        <v>24.99</v>
      </c>
      <c r="I197" s="31">
        <f>G197*H197*41*1.17</f>
        <v>1198.7703</v>
      </c>
      <c r="J197" s="32"/>
    </row>
    <row r="198" spans="1:10" ht="15.75">
      <c r="A198" s="22" t="s">
        <v>247</v>
      </c>
      <c r="B198" s="4" t="s">
        <v>658</v>
      </c>
      <c r="C198" s="22"/>
      <c r="D198" s="126" t="s">
        <v>659</v>
      </c>
      <c r="E198" s="164" t="s">
        <v>69</v>
      </c>
      <c r="F198" s="72" t="s">
        <v>660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503</v>
      </c>
      <c r="B199" s="4" t="s">
        <v>661</v>
      </c>
      <c r="C199" s="62"/>
      <c r="D199" s="126" t="s">
        <v>662</v>
      </c>
      <c r="E199" s="164" t="s">
        <v>423</v>
      </c>
      <c r="F199" s="72" t="s">
        <v>663</v>
      </c>
      <c r="G199" s="22">
        <v>1</v>
      </c>
      <c r="H199" s="116">
        <v>52.5</v>
      </c>
      <c r="I199" s="98"/>
      <c r="J199" s="50">
        <f>G199*H199*41*0.94</f>
        <v>2023.35</v>
      </c>
    </row>
    <row r="200" spans="1:10" ht="15.75">
      <c r="A200" s="22" t="s">
        <v>503</v>
      </c>
      <c r="B200" s="4" t="s">
        <v>661</v>
      </c>
      <c r="C200" s="62"/>
      <c r="D200" s="126" t="s">
        <v>664</v>
      </c>
      <c r="E200" s="164" t="s">
        <v>69</v>
      </c>
      <c r="F200" s="72" t="s">
        <v>663</v>
      </c>
      <c r="G200" s="22">
        <v>1</v>
      </c>
      <c r="H200" s="116">
        <v>46.5</v>
      </c>
      <c r="I200" s="98"/>
      <c r="J200" s="50">
        <f>G200*H200*41*0.94</f>
        <v>1792.11</v>
      </c>
    </row>
    <row r="201" spans="1:10" ht="15.75">
      <c r="A201" s="22" t="s">
        <v>503</v>
      </c>
      <c r="B201" s="4" t="s">
        <v>569</v>
      </c>
      <c r="C201" s="22"/>
      <c r="D201" s="52" t="s">
        <v>665</v>
      </c>
      <c r="E201" s="22" t="s">
        <v>69</v>
      </c>
      <c r="F201" s="72" t="s">
        <v>293</v>
      </c>
      <c r="G201" s="22">
        <v>1</v>
      </c>
      <c r="H201" s="30">
        <v>29.99</v>
      </c>
      <c r="I201" s="32"/>
      <c r="J201" s="50">
        <f>G201*H201*41*1.22</f>
        <v>1500.0998</v>
      </c>
    </row>
    <row r="202" spans="1:10" ht="15.75">
      <c r="A202" s="22" t="s">
        <v>387</v>
      </c>
      <c r="B202" s="4" t="s">
        <v>567</v>
      </c>
      <c r="C202" s="22"/>
      <c r="D202" s="52" t="s">
        <v>666</v>
      </c>
      <c r="E202" s="22" t="s">
        <v>69</v>
      </c>
      <c r="F202" s="72" t="s">
        <v>667</v>
      </c>
      <c r="G202" s="22">
        <v>1</v>
      </c>
      <c r="H202" s="30">
        <v>37</v>
      </c>
      <c r="I202" s="98"/>
      <c r="J202" s="50">
        <f>G202*H202*41*0.94</f>
        <v>1425.98</v>
      </c>
    </row>
    <row r="203" spans="1:10" ht="15.75">
      <c r="A203" s="22" t="s">
        <v>387</v>
      </c>
      <c r="B203" s="4" t="s">
        <v>570</v>
      </c>
      <c r="C203" s="22"/>
      <c r="D203" s="52" t="s">
        <v>668</v>
      </c>
      <c r="E203" s="22" t="s">
        <v>76</v>
      </c>
      <c r="F203" s="72" t="s">
        <v>669</v>
      </c>
      <c r="G203" s="22">
        <v>1</v>
      </c>
      <c r="H203" s="30">
        <v>49.5</v>
      </c>
      <c r="I203" s="98"/>
      <c r="J203" s="50">
        <f>G203*H203*41*0.94</f>
        <v>1907.7299999999998</v>
      </c>
    </row>
    <row r="204" spans="1:10" ht="15.75">
      <c r="A204" s="22" t="s">
        <v>387</v>
      </c>
      <c r="B204" s="4" t="s">
        <v>571</v>
      </c>
      <c r="C204" s="22"/>
      <c r="D204" s="36" t="s">
        <v>670</v>
      </c>
      <c r="E204" s="22" t="s">
        <v>76</v>
      </c>
      <c r="F204" s="41" t="s">
        <v>671</v>
      </c>
      <c r="G204" s="22">
        <v>1</v>
      </c>
      <c r="H204" s="30">
        <v>45.5</v>
      </c>
      <c r="I204" s="98"/>
      <c r="J204" s="50">
        <f>G204*H204*41*0.94</f>
        <v>1753.57</v>
      </c>
    </row>
    <row r="205" spans="1:10" ht="15.75">
      <c r="A205" s="22" t="s">
        <v>387</v>
      </c>
      <c r="B205" s="4" t="s">
        <v>572</v>
      </c>
      <c r="C205" s="22"/>
      <c r="D205" s="52" t="s">
        <v>672</v>
      </c>
      <c r="E205" s="22" t="s">
        <v>69</v>
      </c>
      <c r="F205" s="41" t="s">
        <v>673</v>
      </c>
      <c r="G205" s="22">
        <v>1</v>
      </c>
      <c r="H205" s="30">
        <v>29.99</v>
      </c>
      <c r="I205" s="32"/>
      <c r="J205" s="50">
        <f>G205*H205*41*1.22</f>
        <v>1500.0998</v>
      </c>
    </row>
    <row r="206" spans="1:10" ht="15.75">
      <c r="A206" s="9" t="s">
        <v>387</v>
      </c>
      <c r="B206" s="34" t="s">
        <v>573</v>
      </c>
      <c r="D206" s="36" t="s">
        <v>674</v>
      </c>
      <c r="E206" s="9" t="s">
        <v>69</v>
      </c>
      <c r="F206" s="41" t="s">
        <v>675</v>
      </c>
      <c r="G206" s="40">
        <v>1</v>
      </c>
      <c r="H206" s="38">
        <v>9.99</v>
      </c>
      <c r="I206" s="32"/>
      <c r="J206" s="50">
        <f>G206*H206*41*1.22</f>
        <v>499.69980000000004</v>
      </c>
    </row>
    <row r="207" spans="1:10" ht="15.75">
      <c r="A207" s="9" t="s">
        <v>565</v>
      </c>
      <c r="B207" s="34" t="s">
        <v>566</v>
      </c>
      <c r="D207" s="36" t="s">
        <v>676</v>
      </c>
      <c r="E207" s="114" t="s">
        <v>38</v>
      </c>
      <c r="F207" s="41" t="s">
        <v>677</v>
      </c>
      <c r="G207" s="9">
        <v>1</v>
      </c>
      <c r="H207" s="38">
        <v>54.5</v>
      </c>
      <c r="I207" s="98"/>
      <c r="J207" s="50">
        <f>G207*H207*41*0.94</f>
        <v>2100.43</v>
      </c>
    </row>
    <row r="208" spans="1:10" ht="15.75">
      <c r="A208" s="40" t="s">
        <v>419</v>
      </c>
      <c r="B208" s="4" t="s">
        <v>678</v>
      </c>
      <c r="C208" s="9" t="s">
        <v>679</v>
      </c>
      <c r="D208" s="69" t="s">
        <v>680</v>
      </c>
      <c r="E208" s="22" t="s">
        <v>423</v>
      </c>
      <c r="F208" s="9" t="s">
        <v>95</v>
      </c>
      <c r="G208" s="9">
        <v>1</v>
      </c>
      <c r="H208" s="30">
        <v>19.99</v>
      </c>
      <c r="I208" s="32"/>
      <c r="J208" s="50">
        <f>G208*H208*41*1.22</f>
        <v>999.8997999999999</v>
      </c>
    </row>
    <row r="209" spans="1:10" ht="15.75">
      <c r="A209" s="22" t="s">
        <v>419</v>
      </c>
      <c r="B209" s="4" t="s">
        <v>681</v>
      </c>
      <c r="C209" s="22" t="s">
        <v>421</v>
      </c>
      <c r="D209" s="69" t="s">
        <v>682</v>
      </c>
      <c r="E209" s="22" t="s">
        <v>423</v>
      </c>
      <c r="F209" s="22" t="s">
        <v>95</v>
      </c>
      <c r="G209" s="22">
        <v>1</v>
      </c>
      <c r="H209" s="42">
        <v>14.99</v>
      </c>
      <c r="I209" s="32"/>
      <c r="J209" s="50">
        <f>G209*H209*41*1.22</f>
        <v>749.7998</v>
      </c>
    </row>
    <row r="210" spans="1:11" s="33" customFormat="1" ht="15.75">
      <c r="A210" s="67" t="s">
        <v>503</v>
      </c>
      <c r="B210" s="87" t="s">
        <v>568</v>
      </c>
      <c r="D210" s="66" t="s">
        <v>683</v>
      </c>
      <c r="E210" s="33" t="s">
        <v>69</v>
      </c>
      <c r="F210" s="102" t="s">
        <v>684</v>
      </c>
      <c r="G210" s="67">
        <v>1</v>
      </c>
      <c r="H210" s="88">
        <v>29.99</v>
      </c>
      <c r="I210" s="65">
        <f>G210*H210*41*1.17</f>
        <v>1438.6202999999998</v>
      </c>
      <c r="J210" s="65">
        <f>G210*H210*41*1.22</f>
        <v>1500.0998</v>
      </c>
      <c r="K210" s="33" t="s">
        <v>167</v>
      </c>
    </row>
    <row r="211" spans="1:11" s="33" customFormat="1" ht="15.75">
      <c r="A211" s="67" t="s">
        <v>617</v>
      </c>
      <c r="B211" s="107" t="s">
        <v>685</v>
      </c>
      <c r="C211" s="67"/>
      <c r="D211" s="66" t="s">
        <v>686</v>
      </c>
      <c r="E211" s="67" t="s">
        <v>12</v>
      </c>
      <c r="F211" s="102" t="s">
        <v>687</v>
      </c>
      <c r="G211" s="67">
        <v>1</v>
      </c>
      <c r="H211" s="112">
        <v>6.99</v>
      </c>
      <c r="I211" s="65">
        <f>G211*H211*41*1.17</f>
        <v>335.31030000000004</v>
      </c>
      <c r="J211" s="65">
        <f>G211*H211*41*1.22</f>
        <v>349.63980000000004</v>
      </c>
      <c r="K211" s="33" t="s">
        <v>167</v>
      </c>
    </row>
    <row r="212" spans="1:11" s="33" customFormat="1" ht="15.75" customHeight="1">
      <c r="A212" s="62" t="s">
        <v>43</v>
      </c>
      <c r="B212" s="63" t="s">
        <v>47</v>
      </c>
      <c r="C212" s="19" t="s">
        <v>48</v>
      </c>
      <c r="D212" s="33" t="s">
        <v>49</v>
      </c>
      <c r="E212" s="62" t="s">
        <v>12</v>
      </c>
      <c r="F212" s="33" t="s">
        <v>90</v>
      </c>
      <c r="G212" s="62">
        <v>1</v>
      </c>
      <c r="H212" s="64">
        <v>12.99</v>
      </c>
      <c r="I212" s="65">
        <f>G212*H212*39*1.17</f>
        <v>592.7337</v>
      </c>
      <c r="J212" s="65">
        <f>G212*H212*39*1.22</f>
        <v>618.0642</v>
      </c>
      <c r="K212" s="33" t="s">
        <v>167</v>
      </c>
    </row>
    <row r="213" spans="1:11" s="33" customFormat="1" ht="15.75" customHeight="1">
      <c r="A213" s="67" t="s">
        <v>197</v>
      </c>
      <c r="B213" s="87" t="s">
        <v>248</v>
      </c>
      <c r="D213" s="66" t="s">
        <v>249</v>
      </c>
      <c r="E213" s="67" t="s">
        <v>69</v>
      </c>
      <c r="F213" s="67" t="s">
        <v>250</v>
      </c>
      <c r="G213" s="33">
        <v>1</v>
      </c>
      <c r="H213" s="88">
        <v>7.99</v>
      </c>
      <c r="I213" s="68">
        <f>G213*H213*39*1.17</f>
        <v>364.5837</v>
      </c>
      <c r="J213" s="68">
        <f>G213*H213*39*1.22</f>
        <v>380.1642</v>
      </c>
      <c r="K213" s="33" t="s">
        <v>167</v>
      </c>
    </row>
    <row r="214" spans="1:11" ht="15" customHeight="1">
      <c r="A214" s="62" t="s">
        <v>251</v>
      </c>
      <c r="B214" s="63" t="s">
        <v>445</v>
      </c>
      <c r="C214" s="109" t="s">
        <v>446</v>
      </c>
      <c r="D214" s="62" t="s">
        <v>447</v>
      </c>
      <c r="E214" s="62" t="s">
        <v>448</v>
      </c>
      <c r="F214" s="109" t="s">
        <v>449</v>
      </c>
      <c r="G214" s="62">
        <v>1</v>
      </c>
      <c r="H214" s="64">
        <v>24.5</v>
      </c>
      <c r="I214" s="32">
        <f>G214*H214*39*0.9</f>
        <v>859.95</v>
      </c>
      <c r="J214" s="32">
        <f>G214*H214*39*0.94</f>
        <v>898.17</v>
      </c>
      <c r="K214" s="33" t="s">
        <v>167</v>
      </c>
    </row>
    <row r="215" spans="1:11" ht="15" customHeight="1">
      <c r="A215" s="67" t="s">
        <v>357</v>
      </c>
      <c r="B215" s="107" t="s">
        <v>500</v>
      </c>
      <c r="C215" s="67"/>
      <c r="D215" s="67"/>
      <c r="E215" s="67" t="s">
        <v>69</v>
      </c>
      <c r="F215" s="108" t="s">
        <v>543</v>
      </c>
      <c r="G215" s="62">
        <v>1</v>
      </c>
      <c r="H215" s="64">
        <f>26.5/5</f>
        <v>5.3</v>
      </c>
      <c r="I215" s="32"/>
      <c r="J215" s="32"/>
      <c r="K215" s="33" t="s">
        <v>167</v>
      </c>
    </row>
    <row r="216" spans="1:11" ht="15" customHeight="1">
      <c r="A216" s="67" t="s">
        <v>357</v>
      </c>
      <c r="B216" s="107" t="s">
        <v>500</v>
      </c>
      <c r="C216" s="67"/>
      <c r="D216" s="67"/>
      <c r="E216" s="67" t="s">
        <v>69</v>
      </c>
      <c r="F216" s="108" t="s">
        <v>544</v>
      </c>
      <c r="G216" s="62">
        <v>1</v>
      </c>
      <c r="H216" s="64">
        <f>26.5/5</f>
        <v>5.3</v>
      </c>
      <c r="I216" s="32"/>
      <c r="J216" s="32"/>
      <c r="K216" s="33" t="s">
        <v>167</v>
      </c>
    </row>
    <row r="217" spans="1:11" ht="15.75" customHeight="1">
      <c r="A217" s="67" t="s">
        <v>354</v>
      </c>
      <c r="B217" s="87" t="s">
        <v>365</v>
      </c>
      <c r="C217" s="33" t="s">
        <v>366</v>
      </c>
      <c r="D217" s="33" t="s">
        <v>186</v>
      </c>
      <c r="E217" s="33" t="s">
        <v>69</v>
      </c>
      <c r="F217" s="102" t="s">
        <v>545</v>
      </c>
      <c r="G217" s="67">
        <v>1</v>
      </c>
      <c r="H217" s="88">
        <v>19.99</v>
      </c>
      <c r="I217" s="43">
        <f>G217*H217*39*1.17</f>
        <v>912.1436999999999</v>
      </c>
      <c r="J217" s="110">
        <f>I217-1035</f>
        <v>-122.85630000000015</v>
      </c>
      <c r="K217" s="33" t="s">
        <v>167</v>
      </c>
    </row>
    <row r="218" spans="1:11" ht="15" customHeight="1">
      <c r="A218" s="103" t="s">
        <v>225</v>
      </c>
      <c r="B218" s="103" t="s">
        <v>284</v>
      </c>
      <c r="C218" s="103" t="s">
        <v>285</v>
      </c>
      <c r="D218" s="103" t="s">
        <v>286</v>
      </c>
      <c r="E218" s="103" t="s">
        <v>12</v>
      </c>
      <c r="F218" s="103" t="s">
        <v>287</v>
      </c>
      <c r="G218" s="103">
        <v>1</v>
      </c>
      <c r="H218" s="111">
        <v>5.3</v>
      </c>
      <c r="I218" s="46"/>
      <c r="J218" s="47"/>
      <c r="K218" s="33" t="s">
        <v>167</v>
      </c>
    </row>
    <row r="219" spans="1:11" ht="15" customHeight="1">
      <c r="A219" s="67" t="s">
        <v>251</v>
      </c>
      <c r="B219" s="107" t="s">
        <v>450</v>
      </c>
      <c r="C219" s="104" t="s">
        <v>451</v>
      </c>
      <c r="D219" s="33" t="s">
        <v>452</v>
      </c>
      <c r="E219" s="33" t="s">
        <v>69</v>
      </c>
      <c r="F219" s="104" t="s">
        <v>453</v>
      </c>
      <c r="G219" s="67">
        <v>1</v>
      </c>
      <c r="H219" s="88">
        <v>5.3</v>
      </c>
      <c r="I219" s="47">
        <f>G219*H219*39*0.9</f>
        <v>186.03</v>
      </c>
      <c r="J219" s="47">
        <f>G219*H219*39*0.94</f>
        <v>194.29799999999997</v>
      </c>
      <c r="K219" s="33" t="s">
        <v>167</v>
      </c>
    </row>
    <row r="220" spans="1:11" ht="15.75" customHeight="1">
      <c r="A220" s="67" t="s">
        <v>29</v>
      </c>
      <c r="B220" s="87" t="s">
        <v>550</v>
      </c>
      <c r="C220" s="33"/>
      <c r="D220" s="66" t="s">
        <v>551</v>
      </c>
      <c r="E220" s="113" t="s">
        <v>12</v>
      </c>
      <c r="F220" s="102" t="s">
        <v>552</v>
      </c>
      <c r="G220" s="67">
        <v>1</v>
      </c>
      <c r="H220" s="88">
        <v>6.99</v>
      </c>
      <c r="I220" s="43">
        <f>G220*H220*39*1.17</f>
        <v>318.95369999999997</v>
      </c>
      <c r="J220" s="43">
        <f>G220*H220*39*1.22</f>
        <v>332.5842</v>
      </c>
      <c r="K220" s="33" t="s">
        <v>167</v>
      </c>
    </row>
    <row r="221" spans="1:11" ht="15.75" customHeight="1">
      <c r="A221" s="62" t="s">
        <v>431</v>
      </c>
      <c r="B221" s="63" t="s">
        <v>432</v>
      </c>
      <c r="C221" s="62" t="s">
        <v>433</v>
      </c>
      <c r="D221" s="66" t="s">
        <v>434</v>
      </c>
      <c r="E221" s="62" t="s">
        <v>69</v>
      </c>
      <c r="F221" s="102" t="s">
        <v>435</v>
      </c>
      <c r="G221" s="62">
        <v>1</v>
      </c>
      <c r="H221" s="64">
        <v>19.99</v>
      </c>
      <c r="I221" s="31">
        <f>G221*H221*39*1.17</f>
        <v>912.1436999999999</v>
      </c>
      <c r="J221" s="32"/>
      <c r="K221" s="33" t="s">
        <v>167</v>
      </c>
    </row>
    <row r="222" spans="1:11" ht="15.75">
      <c r="A222" s="67" t="s">
        <v>120</v>
      </c>
      <c r="B222" s="87" t="s">
        <v>28</v>
      </c>
      <c r="C222" s="33"/>
      <c r="D222" s="62" t="s">
        <v>547</v>
      </c>
      <c r="E222" s="62" t="s">
        <v>12</v>
      </c>
      <c r="F222" s="102" t="s">
        <v>95</v>
      </c>
      <c r="G222" s="62">
        <v>1</v>
      </c>
      <c r="H222" s="64">
        <v>19.99</v>
      </c>
      <c r="I222" s="31"/>
      <c r="J222" s="32"/>
      <c r="K222" s="33" t="s">
        <v>167</v>
      </c>
    </row>
    <row r="223" spans="1:11" ht="15.75">
      <c r="A223" s="62" t="s">
        <v>463</v>
      </c>
      <c r="B223" s="63" t="s">
        <v>28</v>
      </c>
      <c r="C223" s="62" t="s">
        <v>355</v>
      </c>
      <c r="D223" s="62" t="s">
        <v>23</v>
      </c>
      <c r="E223" s="62" t="s">
        <v>69</v>
      </c>
      <c r="F223" s="102" t="s">
        <v>95</v>
      </c>
      <c r="G223" s="62">
        <v>1</v>
      </c>
      <c r="H223" s="64">
        <v>19.99</v>
      </c>
      <c r="I223" s="32">
        <f>G223*H223*41*1.17</f>
        <v>958.9202999999999</v>
      </c>
      <c r="J223" s="32">
        <f>G223*H223*41*1.22</f>
        <v>999.8997999999999</v>
      </c>
      <c r="K223" s="33" t="s">
        <v>167</v>
      </c>
    </row>
    <row r="224" spans="1:6" ht="15">
      <c r="A224" s="23" t="s">
        <v>702</v>
      </c>
      <c r="F224" s="90" t="s">
        <v>582</v>
      </c>
    </row>
    <row r="225" spans="1:10" ht="15.75">
      <c r="A225" s="40" t="s">
        <v>703</v>
      </c>
      <c r="B225" s="142" t="s">
        <v>704</v>
      </c>
      <c r="C225" s="40" t="s">
        <v>705</v>
      </c>
      <c r="D225" s="36" t="s">
        <v>706</v>
      </c>
      <c r="E225" s="40" t="s">
        <v>38</v>
      </c>
      <c r="F225" s="41" t="s">
        <v>707</v>
      </c>
      <c r="G225" s="22">
        <v>1</v>
      </c>
      <c r="H225" s="30">
        <v>19.99</v>
      </c>
      <c r="I225" s="32"/>
      <c r="J225" s="50">
        <f>G225*H225*41*1.22</f>
        <v>999.8997999999999</v>
      </c>
    </row>
    <row r="226" spans="1:10" ht="15.75">
      <c r="A226" s="40" t="s">
        <v>584</v>
      </c>
      <c r="B226" s="11" t="s">
        <v>708</v>
      </c>
      <c r="C226" s="40"/>
      <c r="D226" s="36" t="s">
        <v>549</v>
      </c>
      <c r="E226" s="54" t="s">
        <v>62</v>
      </c>
      <c r="F226" s="41" t="s">
        <v>484</v>
      </c>
      <c r="G226" s="57">
        <v>1</v>
      </c>
      <c r="H226" s="30">
        <v>5</v>
      </c>
      <c r="I226" s="79"/>
      <c r="J226" s="49">
        <f>G226*H226*41*0.94</f>
        <v>192.7</v>
      </c>
    </row>
    <row r="227" spans="1:10" ht="15.75">
      <c r="A227" s="40" t="s">
        <v>584</v>
      </c>
      <c r="B227" s="11" t="s">
        <v>709</v>
      </c>
      <c r="C227" s="40"/>
      <c r="D227" s="36" t="s">
        <v>710</v>
      </c>
      <c r="E227" s="54" t="s">
        <v>12</v>
      </c>
      <c r="F227" s="9" t="s">
        <v>95</v>
      </c>
      <c r="G227" s="57">
        <v>1</v>
      </c>
      <c r="H227" s="30">
        <v>3.78</v>
      </c>
      <c r="I227" s="79"/>
      <c r="J227" s="49">
        <f>G227*H227*41*0.94</f>
        <v>145.6812</v>
      </c>
    </row>
    <row r="228" spans="1:10" ht="15.75">
      <c r="A228" s="22" t="s">
        <v>72</v>
      </c>
      <c r="B228" s="4" t="s">
        <v>869</v>
      </c>
      <c r="C228" s="22"/>
      <c r="D228" s="52" t="s">
        <v>870</v>
      </c>
      <c r="E228" s="22" t="s">
        <v>62</v>
      </c>
      <c r="F228" s="72" t="s">
        <v>871</v>
      </c>
      <c r="G228" s="22">
        <v>1</v>
      </c>
      <c r="H228" s="30">
        <v>5</v>
      </c>
      <c r="I228" s="31">
        <f>G228*H228*41*0.9</f>
        <v>184.5</v>
      </c>
      <c r="J228" s="32"/>
    </row>
    <row r="229" spans="1:10" ht="15.75">
      <c r="A229" s="40" t="s">
        <v>535</v>
      </c>
      <c r="B229" s="11" t="s">
        <v>709</v>
      </c>
      <c r="C229" s="40"/>
      <c r="D229" s="36" t="s">
        <v>710</v>
      </c>
      <c r="E229" s="54" t="s">
        <v>69</v>
      </c>
      <c r="F229" s="41" t="s">
        <v>711</v>
      </c>
      <c r="G229" s="57">
        <v>1</v>
      </c>
      <c r="H229" s="30">
        <v>3.78</v>
      </c>
      <c r="I229" s="79"/>
      <c r="J229" s="49">
        <f>G229*H229*41*0.94</f>
        <v>145.6812</v>
      </c>
    </row>
    <row r="230" spans="1:10" ht="15.75">
      <c r="A230" s="40" t="s">
        <v>535</v>
      </c>
      <c r="B230" s="11" t="s">
        <v>712</v>
      </c>
      <c r="C230" s="40"/>
      <c r="D230" s="36" t="s">
        <v>713</v>
      </c>
      <c r="E230" s="54" t="s">
        <v>69</v>
      </c>
      <c r="F230" s="41" t="s">
        <v>714</v>
      </c>
      <c r="G230" s="57">
        <v>1</v>
      </c>
      <c r="H230" s="30">
        <v>3.78</v>
      </c>
      <c r="I230" s="79"/>
      <c r="J230" s="49">
        <f>G230*H230*41*0.94</f>
        <v>145.6812</v>
      </c>
    </row>
    <row r="231" spans="1:10" ht="15">
      <c r="A231" s="40" t="s">
        <v>535</v>
      </c>
      <c r="B231" s="34" t="s">
        <v>624</v>
      </c>
      <c r="D231" s="9" t="s">
        <v>698</v>
      </c>
      <c r="E231" s="54" t="s">
        <v>12</v>
      </c>
      <c r="F231" s="9" t="s">
        <v>626</v>
      </c>
      <c r="G231" s="57">
        <v>1</v>
      </c>
      <c r="H231" s="30">
        <v>10.99</v>
      </c>
      <c r="I231" s="47"/>
      <c r="J231" s="49">
        <f>G231*H231*41*1.22</f>
        <v>549.7198000000001</v>
      </c>
    </row>
    <row r="232" spans="1:10" ht="15.75">
      <c r="A232" s="40" t="s">
        <v>715</v>
      </c>
      <c r="B232" s="11" t="s">
        <v>716</v>
      </c>
      <c r="C232" s="40"/>
      <c r="D232" s="36" t="s">
        <v>717</v>
      </c>
      <c r="E232" s="54" t="s">
        <v>69</v>
      </c>
      <c r="F232" s="41" t="s">
        <v>718</v>
      </c>
      <c r="G232" s="57">
        <v>1</v>
      </c>
      <c r="H232" s="30">
        <v>37</v>
      </c>
      <c r="I232" s="47"/>
      <c r="J232" s="49">
        <f>G232*H232*41*0.94</f>
        <v>1425.98</v>
      </c>
    </row>
    <row r="233" spans="1:10" ht="15.75">
      <c r="A233" s="40" t="s">
        <v>715</v>
      </c>
      <c r="B233" s="11" t="s">
        <v>719</v>
      </c>
      <c r="C233" s="40"/>
      <c r="D233" s="36" t="s">
        <v>720</v>
      </c>
      <c r="E233" s="40" t="s">
        <v>62</v>
      </c>
      <c r="F233" s="41" t="s">
        <v>721</v>
      </c>
      <c r="G233" s="22">
        <v>1</v>
      </c>
      <c r="H233" s="30">
        <v>5</v>
      </c>
      <c r="I233" s="47"/>
      <c r="J233" s="49">
        <f>G233*H233*41*0.94</f>
        <v>192.7</v>
      </c>
    </row>
    <row r="234" spans="1:10" ht="15.75">
      <c r="A234" s="22" t="s">
        <v>722</v>
      </c>
      <c r="B234" s="4" t="s">
        <v>723</v>
      </c>
      <c r="C234" s="22"/>
      <c r="D234" s="52" t="s">
        <v>724</v>
      </c>
      <c r="E234" s="22" t="s">
        <v>69</v>
      </c>
      <c r="F234" s="72" t="s">
        <v>725</v>
      </c>
      <c r="G234" s="22">
        <v>1</v>
      </c>
      <c r="H234" s="30">
        <v>3.78</v>
      </c>
      <c r="I234" s="98"/>
      <c r="J234" s="50">
        <f>G234*H234*41*0.94</f>
        <v>145.6812</v>
      </c>
    </row>
    <row r="235" spans="1:10" ht="15.75">
      <c r="A235" s="22" t="s">
        <v>722</v>
      </c>
      <c r="B235" s="4" t="s">
        <v>726</v>
      </c>
      <c r="C235" s="22"/>
      <c r="D235" s="52" t="s">
        <v>727</v>
      </c>
      <c r="E235" s="22" t="s">
        <v>69</v>
      </c>
      <c r="F235" s="72" t="s">
        <v>728</v>
      </c>
      <c r="G235" s="22">
        <v>1</v>
      </c>
      <c r="H235" s="30">
        <v>3.78</v>
      </c>
      <c r="I235" s="98"/>
      <c r="J235" s="50">
        <f>G235*H235*41*0.94</f>
        <v>145.6812</v>
      </c>
    </row>
    <row r="236" spans="1:10" ht="15.75">
      <c r="A236" s="22" t="s">
        <v>722</v>
      </c>
      <c r="B236" s="4" t="s">
        <v>729</v>
      </c>
      <c r="C236" s="22"/>
      <c r="D236" s="52" t="s">
        <v>730</v>
      </c>
      <c r="E236" s="22" t="s">
        <v>69</v>
      </c>
      <c r="F236" s="72" t="s">
        <v>731</v>
      </c>
      <c r="G236" s="22">
        <v>1</v>
      </c>
      <c r="H236" s="30">
        <v>3.78</v>
      </c>
      <c r="I236" s="98"/>
      <c r="J236" s="136">
        <f>G236*H236*41*0.94</f>
        <v>145.6812</v>
      </c>
    </row>
    <row r="237" spans="1:10" ht="15.75">
      <c r="A237" s="22" t="s">
        <v>354</v>
      </c>
      <c r="B237" s="4" t="s">
        <v>732</v>
      </c>
      <c r="C237" s="22" t="s">
        <v>733</v>
      </c>
      <c r="D237" s="36" t="s">
        <v>734</v>
      </c>
      <c r="E237" s="22" t="s">
        <v>12</v>
      </c>
      <c r="F237" s="9" t="s">
        <v>735</v>
      </c>
      <c r="G237" s="22">
        <v>1</v>
      </c>
      <c r="H237" s="30">
        <v>3.78</v>
      </c>
      <c r="I237" s="31">
        <f aca="true" t="shared" si="8" ref="I237:I246">G237*H237*41*0.9</f>
        <v>139.482</v>
      </c>
      <c r="J237" s="32"/>
    </row>
    <row r="238" spans="1:11" ht="15">
      <c r="A238" s="40" t="s">
        <v>354</v>
      </c>
      <c r="B238" s="34" t="s">
        <v>732</v>
      </c>
      <c r="C238" s="9" t="s">
        <v>733</v>
      </c>
      <c r="D238" s="9" t="s">
        <v>736</v>
      </c>
      <c r="E238" s="22" t="s">
        <v>69</v>
      </c>
      <c r="F238" s="9" t="s">
        <v>95</v>
      </c>
      <c r="G238" s="40">
        <v>1</v>
      </c>
      <c r="H238" s="30">
        <v>3.78</v>
      </c>
      <c r="I238" s="31">
        <f t="shared" si="8"/>
        <v>139.482</v>
      </c>
      <c r="J238" s="32"/>
      <c r="K238" s="9" t="s">
        <v>737</v>
      </c>
    </row>
    <row r="239" spans="1:10" ht="15">
      <c r="A239" s="22" t="s">
        <v>354</v>
      </c>
      <c r="B239" s="143" t="s">
        <v>732</v>
      </c>
      <c r="C239" s="22" t="s">
        <v>733</v>
      </c>
      <c r="D239" s="22" t="s">
        <v>736</v>
      </c>
      <c r="E239" s="22" t="s">
        <v>12</v>
      </c>
      <c r="F239" s="22" t="s">
        <v>137</v>
      </c>
      <c r="G239" s="22">
        <v>1</v>
      </c>
      <c r="H239" s="30">
        <v>3.78</v>
      </c>
      <c r="I239" s="31">
        <f t="shared" si="8"/>
        <v>139.482</v>
      </c>
      <c r="J239" s="32"/>
    </row>
    <row r="240" spans="1:10" ht="15.75">
      <c r="A240" s="40" t="s">
        <v>354</v>
      </c>
      <c r="B240" s="34" t="s">
        <v>732</v>
      </c>
      <c r="C240" s="9" t="s">
        <v>733</v>
      </c>
      <c r="D240" s="36" t="s">
        <v>734</v>
      </c>
      <c r="E240" s="22" t="s">
        <v>12</v>
      </c>
      <c r="F240" s="9" t="s">
        <v>738</v>
      </c>
      <c r="G240" s="9">
        <v>1</v>
      </c>
      <c r="H240" s="38">
        <v>3.78</v>
      </c>
      <c r="I240" s="31">
        <f t="shared" si="8"/>
        <v>139.482</v>
      </c>
      <c r="J240" s="32"/>
    </row>
    <row r="241" spans="1:10" ht="15.75">
      <c r="A241" s="40" t="s">
        <v>354</v>
      </c>
      <c r="B241" s="34" t="s">
        <v>732</v>
      </c>
      <c r="C241" s="9" t="s">
        <v>733</v>
      </c>
      <c r="D241" s="36" t="s">
        <v>734</v>
      </c>
      <c r="E241" s="22" t="s">
        <v>12</v>
      </c>
      <c r="F241" s="9" t="s">
        <v>739</v>
      </c>
      <c r="G241" s="9">
        <v>1</v>
      </c>
      <c r="H241" s="38">
        <v>3.78</v>
      </c>
      <c r="I241" s="31">
        <f t="shared" si="8"/>
        <v>139.482</v>
      </c>
      <c r="J241" s="32"/>
    </row>
    <row r="242" spans="1:10" ht="15">
      <c r="A242" s="40" t="s">
        <v>354</v>
      </c>
      <c r="B242" s="142" t="s">
        <v>732</v>
      </c>
      <c r="C242" s="40" t="s">
        <v>733</v>
      </c>
      <c r="D242" s="9" t="s">
        <v>736</v>
      </c>
      <c r="E242" s="22" t="s">
        <v>12</v>
      </c>
      <c r="F242" s="9" t="s">
        <v>740</v>
      </c>
      <c r="G242" s="9">
        <v>1</v>
      </c>
      <c r="H242" s="38">
        <v>3.78</v>
      </c>
      <c r="I242" s="31">
        <f t="shared" si="8"/>
        <v>139.482</v>
      </c>
      <c r="J242" s="32"/>
    </row>
    <row r="243" spans="1:10" ht="15.75">
      <c r="A243" s="40" t="s">
        <v>354</v>
      </c>
      <c r="B243" s="40" t="s">
        <v>732</v>
      </c>
      <c r="C243" s="40" t="s">
        <v>733</v>
      </c>
      <c r="D243" s="36" t="s">
        <v>734</v>
      </c>
      <c r="E243" s="22" t="s">
        <v>12</v>
      </c>
      <c r="F243" s="9" t="s">
        <v>741</v>
      </c>
      <c r="G243" s="9">
        <v>1</v>
      </c>
      <c r="H243" s="38">
        <v>3.78</v>
      </c>
      <c r="I243" s="31">
        <f t="shared" si="8"/>
        <v>139.482</v>
      </c>
      <c r="J243" s="32"/>
    </row>
    <row r="244" spans="1:10" ht="15">
      <c r="A244" s="40" t="s">
        <v>204</v>
      </c>
      <c r="B244" s="11" t="s">
        <v>742</v>
      </c>
      <c r="C244" s="40" t="s">
        <v>743</v>
      </c>
      <c r="D244" s="9" t="s">
        <v>744</v>
      </c>
      <c r="E244" s="22" t="s">
        <v>745</v>
      </c>
      <c r="F244" s="9" t="s">
        <v>746</v>
      </c>
      <c r="G244" s="9">
        <v>1</v>
      </c>
      <c r="H244" s="38">
        <v>21.25</v>
      </c>
      <c r="I244" s="31">
        <f t="shared" si="8"/>
        <v>784.125</v>
      </c>
      <c r="J244" s="98"/>
    </row>
    <row r="245" spans="1:10" ht="15">
      <c r="A245" s="40" t="s">
        <v>204</v>
      </c>
      <c r="B245" s="11" t="s">
        <v>742</v>
      </c>
      <c r="C245" s="40" t="s">
        <v>743</v>
      </c>
      <c r="D245" s="9" t="s">
        <v>744</v>
      </c>
      <c r="E245" s="22" t="s">
        <v>745</v>
      </c>
      <c r="F245" s="9" t="s">
        <v>137</v>
      </c>
      <c r="G245" s="9">
        <v>1</v>
      </c>
      <c r="H245" s="38">
        <v>21.25</v>
      </c>
      <c r="I245" s="31">
        <f t="shared" si="8"/>
        <v>784.125</v>
      </c>
      <c r="J245" s="22"/>
    </row>
    <row r="246" spans="1:10" ht="15">
      <c r="A246" s="9" t="s">
        <v>204</v>
      </c>
      <c r="B246" s="11" t="s">
        <v>747</v>
      </c>
      <c r="C246" s="40" t="s">
        <v>748</v>
      </c>
      <c r="D246" s="9" t="s">
        <v>749</v>
      </c>
      <c r="E246" s="22" t="s">
        <v>69</v>
      </c>
      <c r="F246" s="9" t="s">
        <v>750</v>
      </c>
      <c r="G246" s="9">
        <v>1</v>
      </c>
      <c r="H246" s="38">
        <v>3.78</v>
      </c>
      <c r="I246" s="31">
        <f t="shared" si="8"/>
        <v>139.482</v>
      </c>
      <c r="J246" s="98"/>
    </row>
    <row r="247" spans="1:10" ht="15">
      <c r="A247" s="40" t="s">
        <v>204</v>
      </c>
      <c r="B247" s="11" t="s">
        <v>751</v>
      </c>
      <c r="C247" s="40" t="s">
        <v>752</v>
      </c>
      <c r="D247" s="9" t="s">
        <v>753</v>
      </c>
      <c r="E247" s="22">
        <v>2</v>
      </c>
      <c r="F247" s="9" t="s">
        <v>754</v>
      </c>
      <c r="G247" s="9">
        <v>1</v>
      </c>
      <c r="H247" s="38">
        <v>49.99</v>
      </c>
      <c r="I247" s="31">
        <f>G247*H247*41*1.17</f>
        <v>2398.0203</v>
      </c>
      <c r="J247" s="32"/>
    </row>
    <row r="248" spans="1:10" ht="15.75">
      <c r="A248" s="40" t="s">
        <v>204</v>
      </c>
      <c r="B248" s="34" t="s">
        <v>755</v>
      </c>
      <c r="C248" s="9" t="s">
        <v>756</v>
      </c>
      <c r="D248" s="36" t="s">
        <v>757</v>
      </c>
      <c r="E248" s="22" t="s">
        <v>208</v>
      </c>
      <c r="F248" s="9" t="s">
        <v>758</v>
      </c>
      <c r="G248" s="9">
        <v>1</v>
      </c>
      <c r="H248" s="38">
        <v>13.99</v>
      </c>
      <c r="I248" s="31">
        <f>G248*H248*41*1.17</f>
        <v>671.1003</v>
      </c>
      <c r="J248" s="32"/>
    </row>
    <row r="249" spans="1:10" ht="15.75">
      <c r="A249" s="40" t="s">
        <v>204</v>
      </c>
      <c r="B249" s="34" t="s">
        <v>602</v>
      </c>
      <c r="C249" s="9" t="s">
        <v>759</v>
      </c>
      <c r="D249" s="36" t="s">
        <v>603</v>
      </c>
      <c r="E249" s="22" t="s">
        <v>69</v>
      </c>
      <c r="F249" s="9" t="s">
        <v>758</v>
      </c>
      <c r="G249" s="9">
        <v>1</v>
      </c>
      <c r="H249" s="38">
        <v>6.99</v>
      </c>
      <c r="I249" s="31">
        <f>G249*H249*41*1.17</f>
        <v>335.31030000000004</v>
      </c>
      <c r="J249" s="50">
        <v>-20</v>
      </c>
    </row>
    <row r="250" spans="1:10" ht="15.75">
      <c r="A250" s="9" t="s">
        <v>71</v>
      </c>
      <c r="B250" s="34" t="s">
        <v>430</v>
      </c>
      <c r="D250" s="36" t="s">
        <v>760</v>
      </c>
      <c r="E250" s="22" t="s">
        <v>62</v>
      </c>
      <c r="F250" s="41" t="s">
        <v>67</v>
      </c>
      <c r="G250" s="22">
        <v>1</v>
      </c>
      <c r="H250" s="38">
        <v>5</v>
      </c>
      <c r="I250" s="31">
        <f aca="true" t="shared" si="9" ref="I250:I262">G250*H250*41*0.9</f>
        <v>184.5</v>
      </c>
      <c r="J250" s="137">
        <v>96</v>
      </c>
    </row>
    <row r="251" spans="1:10" ht="15.75">
      <c r="A251" s="40" t="s">
        <v>761</v>
      </c>
      <c r="B251" s="11" t="s">
        <v>762</v>
      </c>
      <c r="C251" s="140" t="s">
        <v>763</v>
      </c>
      <c r="D251" s="36" t="s">
        <v>764</v>
      </c>
      <c r="E251" s="128" t="s">
        <v>12</v>
      </c>
      <c r="F251" s="129" t="s">
        <v>765</v>
      </c>
      <c r="G251" s="22">
        <v>1</v>
      </c>
      <c r="H251" s="38">
        <v>3.78</v>
      </c>
      <c r="I251" s="32"/>
      <c r="J251" s="50">
        <f aca="true" t="shared" si="10" ref="J251:J257">G251*H251*41*0.94</f>
        <v>145.6812</v>
      </c>
    </row>
    <row r="252" spans="1:10" ht="15.75">
      <c r="A252" s="22" t="s">
        <v>761</v>
      </c>
      <c r="B252" s="141" t="s">
        <v>766</v>
      </c>
      <c r="C252" s="144" t="s">
        <v>767</v>
      </c>
      <c r="D252" s="36" t="s">
        <v>558</v>
      </c>
      <c r="E252" s="128" t="s">
        <v>538</v>
      </c>
      <c r="F252" s="129" t="s">
        <v>560</v>
      </c>
      <c r="G252" s="22">
        <v>1</v>
      </c>
      <c r="H252" s="30">
        <v>3.78</v>
      </c>
      <c r="I252" s="32"/>
      <c r="J252" s="50">
        <f t="shared" si="10"/>
        <v>145.6812</v>
      </c>
    </row>
    <row r="253" spans="1:10" ht="15.75">
      <c r="A253" s="40" t="s">
        <v>761</v>
      </c>
      <c r="B253" s="141" t="s">
        <v>768</v>
      </c>
      <c r="C253" s="144" t="s">
        <v>769</v>
      </c>
      <c r="D253" s="36" t="s">
        <v>770</v>
      </c>
      <c r="E253" s="128" t="s">
        <v>12</v>
      </c>
      <c r="F253" s="41" t="s">
        <v>771</v>
      </c>
      <c r="G253" s="22">
        <v>1</v>
      </c>
      <c r="H253" s="30">
        <v>3.78</v>
      </c>
      <c r="I253" s="32"/>
      <c r="J253" s="50">
        <f t="shared" si="10"/>
        <v>145.6812</v>
      </c>
    </row>
    <row r="254" spans="1:10" ht="15.75">
      <c r="A254" s="54" t="s">
        <v>772</v>
      </c>
      <c r="B254" s="11" t="s">
        <v>500</v>
      </c>
      <c r="C254" s="40"/>
      <c r="D254" s="36" t="s">
        <v>501</v>
      </c>
      <c r="E254" s="22" t="s">
        <v>12</v>
      </c>
      <c r="F254" s="41" t="s">
        <v>773</v>
      </c>
      <c r="G254" s="51">
        <v>1</v>
      </c>
      <c r="H254" s="38">
        <v>3.78</v>
      </c>
      <c r="I254" s="32"/>
      <c r="J254" s="50">
        <f t="shared" si="10"/>
        <v>145.6812</v>
      </c>
    </row>
    <row r="255" spans="1:10" ht="15.75">
      <c r="A255" s="40" t="s">
        <v>772</v>
      </c>
      <c r="B255" s="11" t="s">
        <v>500</v>
      </c>
      <c r="C255" s="40"/>
      <c r="D255" s="36" t="s">
        <v>774</v>
      </c>
      <c r="E255" s="22" t="s">
        <v>12</v>
      </c>
      <c r="F255" s="41" t="s">
        <v>775</v>
      </c>
      <c r="G255" s="51">
        <v>1</v>
      </c>
      <c r="H255" s="38">
        <v>3.78</v>
      </c>
      <c r="I255" s="32"/>
      <c r="J255" s="50">
        <f t="shared" si="10"/>
        <v>145.6812</v>
      </c>
    </row>
    <row r="256" spans="1:10" ht="15.75">
      <c r="A256" s="22" t="s">
        <v>772</v>
      </c>
      <c r="B256" s="4" t="s">
        <v>500</v>
      </c>
      <c r="C256" s="22"/>
      <c r="D256" s="52" t="s">
        <v>501</v>
      </c>
      <c r="E256" s="22" t="s">
        <v>12</v>
      </c>
      <c r="F256" s="41" t="s">
        <v>776</v>
      </c>
      <c r="G256" s="51">
        <v>1</v>
      </c>
      <c r="H256" s="38">
        <v>3.78</v>
      </c>
      <c r="I256" s="32"/>
      <c r="J256" s="50">
        <f t="shared" si="10"/>
        <v>145.6812</v>
      </c>
    </row>
    <row r="257" spans="1:10" ht="15.75">
      <c r="A257" s="22" t="s">
        <v>772</v>
      </c>
      <c r="B257" s="4" t="s">
        <v>777</v>
      </c>
      <c r="C257" s="22"/>
      <c r="D257" s="52" t="s">
        <v>778</v>
      </c>
      <c r="E257" s="22" t="s">
        <v>12</v>
      </c>
      <c r="F257" s="41" t="s">
        <v>95</v>
      </c>
      <c r="G257" s="51">
        <v>1</v>
      </c>
      <c r="H257" s="30">
        <v>3.78</v>
      </c>
      <c r="I257" s="32"/>
      <c r="J257" s="50">
        <f t="shared" si="10"/>
        <v>145.6812</v>
      </c>
    </row>
    <row r="258" spans="1:10" ht="15.75">
      <c r="A258" s="40" t="s">
        <v>779</v>
      </c>
      <c r="B258" s="11" t="s">
        <v>780</v>
      </c>
      <c r="C258" s="140" t="s">
        <v>781</v>
      </c>
      <c r="D258" s="36" t="s">
        <v>782</v>
      </c>
      <c r="E258" s="128" t="s">
        <v>538</v>
      </c>
      <c r="F258" s="129" t="s">
        <v>783</v>
      </c>
      <c r="G258" s="22">
        <v>1</v>
      </c>
      <c r="H258" s="30">
        <v>3.78</v>
      </c>
      <c r="I258" s="46">
        <f t="shared" si="9"/>
        <v>139.482</v>
      </c>
      <c r="J258" s="47"/>
    </row>
    <row r="259" spans="1:10" ht="15.75">
      <c r="A259" s="40" t="s">
        <v>779</v>
      </c>
      <c r="B259" s="11" t="s">
        <v>784</v>
      </c>
      <c r="C259" s="140" t="s">
        <v>785</v>
      </c>
      <c r="D259" s="16" t="s">
        <v>786</v>
      </c>
      <c r="E259" s="128" t="s">
        <v>538</v>
      </c>
      <c r="F259" s="129" t="s">
        <v>787</v>
      </c>
      <c r="G259" s="22">
        <v>1</v>
      </c>
      <c r="H259" s="30">
        <v>3.78</v>
      </c>
      <c r="I259" s="46">
        <f t="shared" si="9"/>
        <v>139.482</v>
      </c>
      <c r="J259" s="47"/>
    </row>
    <row r="260" spans="1:10" ht="15.75">
      <c r="A260" s="57" t="s">
        <v>779</v>
      </c>
      <c r="B260" s="74" t="s">
        <v>788</v>
      </c>
      <c r="C260" s="145" t="s">
        <v>789</v>
      </c>
      <c r="D260" s="130" t="s">
        <v>790</v>
      </c>
      <c r="E260" s="131" t="s">
        <v>538</v>
      </c>
      <c r="F260" s="132" t="s">
        <v>728</v>
      </c>
      <c r="G260" s="57">
        <v>1</v>
      </c>
      <c r="H260" s="30">
        <v>3.78</v>
      </c>
      <c r="I260" s="46">
        <f t="shared" si="9"/>
        <v>139.482</v>
      </c>
      <c r="J260" s="47"/>
    </row>
    <row r="261" spans="1:10" ht="15.75">
      <c r="A261" s="57" t="s">
        <v>779</v>
      </c>
      <c r="B261" s="74" t="s">
        <v>780</v>
      </c>
      <c r="C261" s="145" t="s">
        <v>781</v>
      </c>
      <c r="D261" s="130" t="s">
        <v>791</v>
      </c>
      <c r="E261" s="131" t="s">
        <v>538</v>
      </c>
      <c r="F261" s="132" t="s">
        <v>792</v>
      </c>
      <c r="G261" s="57">
        <v>1</v>
      </c>
      <c r="H261" s="30">
        <v>3.78</v>
      </c>
      <c r="I261" s="46">
        <f t="shared" si="9"/>
        <v>139.482</v>
      </c>
      <c r="J261" s="47"/>
    </row>
    <row r="262" spans="1:10" ht="15">
      <c r="A262" s="57" t="s">
        <v>216</v>
      </c>
      <c r="B262" s="74" t="s">
        <v>793</v>
      </c>
      <c r="C262" s="57" t="s">
        <v>794</v>
      </c>
      <c r="D262" s="57" t="s">
        <v>744</v>
      </c>
      <c r="E262" s="57" t="s">
        <v>339</v>
      </c>
      <c r="F262" s="9" t="s">
        <v>795</v>
      </c>
      <c r="G262" s="57">
        <v>1</v>
      </c>
      <c r="H262" s="30">
        <v>21.25</v>
      </c>
      <c r="I262" s="46">
        <f t="shared" si="9"/>
        <v>784.125</v>
      </c>
      <c r="J262" s="79"/>
    </row>
    <row r="263" spans="1:10" ht="15">
      <c r="A263" s="40" t="s">
        <v>50</v>
      </c>
      <c r="B263" s="40" t="s">
        <v>796</v>
      </c>
      <c r="C263" s="60" t="s">
        <v>797</v>
      </c>
      <c r="D263" s="60" t="s">
        <v>798</v>
      </c>
      <c r="E263" s="45" t="s">
        <v>799</v>
      </c>
      <c r="F263" s="60" t="s">
        <v>800</v>
      </c>
      <c r="G263" s="22">
        <v>1</v>
      </c>
      <c r="H263" s="30">
        <v>21.99</v>
      </c>
      <c r="I263" s="32"/>
      <c r="J263" s="50">
        <f>G263*H263*41*1.22</f>
        <v>1099.9397999999999</v>
      </c>
    </row>
    <row r="264" spans="1:10" ht="15.75">
      <c r="A264" s="22" t="s">
        <v>874</v>
      </c>
      <c r="B264" s="4" t="s">
        <v>872</v>
      </c>
      <c r="C264" s="22"/>
      <c r="D264" s="36" t="s">
        <v>873</v>
      </c>
      <c r="E264" s="22" t="s">
        <v>62</v>
      </c>
      <c r="F264" s="72" t="s">
        <v>353</v>
      </c>
      <c r="G264" s="22">
        <v>1</v>
      </c>
      <c r="H264" s="30">
        <v>5</v>
      </c>
      <c r="I264" s="32"/>
      <c r="J264" s="50">
        <f>G264*H264*41*0.94</f>
        <v>192.7</v>
      </c>
    </row>
    <row r="265" spans="1:10" ht="15.75">
      <c r="A265" s="40" t="s">
        <v>801</v>
      </c>
      <c r="B265" s="11" t="s">
        <v>802</v>
      </c>
      <c r="C265" s="146" t="s">
        <v>803</v>
      </c>
      <c r="D265" s="36" t="s">
        <v>804</v>
      </c>
      <c r="E265" s="40" t="s">
        <v>699</v>
      </c>
      <c r="F265" s="106" t="s">
        <v>137</v>
      </c>
      <c r="G265" s="22">
        <v>1</v>
      </c>
      <c r="H265" s="30">
        <v>3.78</v>
      </c>
      <c r="I265" s="31">
        <f>G265*H265*41*0.9</f>
        <v>139.482</v>
      </c>
      <c r="J265" s="50">
        <f>I265-196</f>
        <v>-56.518</v>
      </c>
    </row>
    <row r="266" spans="1:11" ht="15">
      <c r="A266" s="9" t="s">
        <v>801</v>
      </c>
      <c r="B266" s="11" t="s">
        <v>805</v>
      </c>
      <c r="C266" s="146" t="s">
        <v>806</v>
      </c>
      <c r="D266" s="9" t="s">
        <v>807</v>
      </c>
      <c r="E266" s="40" t="s">
        <v>69</v>
      </c>
      <c r="F266" s="106" t="s">
        <v>229</v>
      </c>
      <c r="G266" s="22">
        <v>1</v>
      </c>
      <c r="H266" s="30">
        <v>3.78</v>
      </c>
      <c r="I266" s="31">
        <f>G266*H266*41*0.9</f>
        <v>139.482</v>
      </c>
      <c r="J266" s="50">
        <f>I266-196</f>
        <v>-56.518</v>
      </c>
      <c r="K266" s="9" t="s">
        <v>737</v>
      </c>
    </row>
    <row r="267" spans="1:10" ht="15">
      <c r="A267" s="9" t="s">
        <v>801</v>
      </c>
      <c r="B267" s="11" t="s">
        <v>808</v>
      </c>
      <c r="C267" s="146" t="s">
        <v>809</v>
      </c>
      <c r="D267" s="9" t="s">
        <v>810</v>
      </c>
      <c r="E267" s="40" t="s">
        <v>699</v>
      </c>
      <c r="F267" s="106" t="s">
        <v>738</v>
      </c>
      <c r="G267" s="22">
        <v>1</v>
      </c>
      <c r="H267" s="30">
        <v>3.78</v>
      </c>
      <c r="I267" s="31">
        <f>G267*H267*41*0.9</f>
        <v>139.482</v>
      </c>
      <c r="J267" s="50">
        <f>I267-196</f>
        <v>-56.518</v>
      </c>
    </row>
    <row r="268" spans="1:10" ht="15">
      <c r="A268" s="54" t="s">
        <v>811</v>
      </c>
      <c r="B268" s="147" t="s">
        <v>812</v>
      </c>
      <c r="C268" s="9" t="s">
        <v>813</v>
      </c>
      <c r="D268" s="9" t="s">
        <v>814</v>
      </c>
      <c r="E268" s="54" t="s">
        <v>815</v>
      </c>
      <c r="F268" s="54" t="s">
        <v>816</v>
      </c>
      <c r="G268" s="22">
        <v>1</v>
      </c>
      <c r="H268" s="30">
        <v>52</v>
      </c>
      <c r="I268" s="31">
        <f>G268*H268*41*0.9</f>
        <v>1918.8</v>
      </c>
      <c r="J268" s="50"/>
    </row>
    <row r="269" spans="1:10" ht="15.75">
      <c r="A269" s="40" t="s">
        <v>811</v>
      </c>
      <c r="B269" s="139" t="s">
        <v>817</v>
      </c>
      <c r="C269" s="9" t="s">
        <v>818</v>
      </c>
      <c r="D269" s="36" t="s">
        <v>819</v>
      </c>
      <c r="E269" s="54" t="s">
        <v>820</v>
      </c>
      <c r="F269" s="9" t="s">
        <v>821</v>
      </c>
      <c r="G269" s="57">
        <v>1</v>
      </c>
      <c r="H269" s="30">
        <v>24.99</v>
      </c>
      <c r="I269" s="46">
        <f>G269*H269*41*1.17</f>
        <v>1198.7703</v>
      </c>
      <c r="J269" s="49"/>
    </row>
    <row r="270" spans="1:10" ht="15.75">
      <c r="A270" s="119" t="s">
        <v>247</v>
      </c>
      <c r="B270" s="4" t="s">
        <v>822</v>
      </c>
      <c r="C270" s="164"/>
      <c r="D270" s="126" t="s">
        <v>823</v>
      </c>
      <c r="E270" s="5" t="s">
        <v>824</v>
      </c>
      <c r="F270" s="5" t="s">
        <v>825</v>
      </c>
      <c r="G270" s="164">
        <v>1</v>
      </c>
      <c r="H270" s="116">
        <v>19.99</v>
      </c>
      <c r="I270" s="31">
        <f>G270*H270*41*1.17</f>
        <v>958.9202999999999</v>
      </c>
      <c r="J270" s="50"/>
    </row>
    <row r="271" spans="1:10" ht="15.75">
      <c r="A271" s="40" t="s">
        <v>826</v>
      </c>
      <c r="B271" s="4" t="s">
        <v>827</v>
      </c>
      <c r="C271" s="4"/>
      <c r="D271" s="22" t="s">
        <v>828</v>
      </c>
      <c r="E271" s="22" t="s">
        <v>69</v>
      </c>
      <c r="F271" s="72" t="s">
        <v>829</v>
      </c>
      <c r="G271" s="22">
        <v>1</v>
      </c>
      <c r="H271" s="30">
        <v>29.5</v>
      </c>
      <c r="I271" s="32"/>
      <c r="J271" s="50">
        <f>G271*H271*39*0.94</f>
        <v>1081.47</v>
      </c>
    </row>
    <row r="272" spans="1:10" ht="15.75">
      <c r="A272" s="40" t="s">
        <v>830</v>
      </c>
      <c r="B272" s="4" t="s">
        <v>831</v>
      </c>
      <c r="C272" s="22"/>
      <c r="D272" s="69" t="s">
        <v>832</v>
      </c>
      <c r="E272" s="22" t="s">
        <v>310</v>
      </c>
      <c r="F272" s="70" t="s">
        <v>833</v>
      </c>
      <c r="G272" s="22">
        <v>1</v>
      </c>
      <c r="H272" s="30">
        <v>19.99</v>
      </c>
      <c r="I272" s="31">
        <f>G272*H272*41*1.17</f>
        <v>958.9202999999999</v>
      </c>
      <c r="J272" s="50"/>
    </row>
    <row r="273" spans="1:10" ht="15.75">
      <c r="A273" s="22" t="s">
        <v>830</v>
      </c>
      <c r="B273" s="4" t="s">
        <v>834</v>
      </c>
      <c r="C273" s="40"/>
      <c r="D273" s="36" t="s">
        <v>835</v>
      </c>
      <c r="E273" s="22" t="s">
        <v>69</v>
      </c>
      <c r="F273" s="53" t="s">
        <v>833</v>
      </c>
      <c r="G273" s="22">
        <v>1</v>
      </c>
      <c r="H273" s="30">
        <v>12.99</v>
      </c>
      <c r="I273" s="31">
        <f>G273*H273*41*1.17</f>
        <v>623.1303</v>
      </c>
      <c r="J273" s="50">
        <f>1582-1507-655</f>
        <v>-580</v>
      </c>
    </row>
    <row r="274" spans="1:11" ht="15">
      <c r="A274" s="22" t="s">
        <v>688</v>
      </c>
      <c r="B274" s="22" t="s">
        <v>689</v>
      </c>
      <c r="C274" s="40" t="s">
        <v>690</v>
      </c>
      <c r="D274" s="9" t="s">
        <v>691</v>
      </c>
      <c r="E274" s="22" t="s">
        <v>423</v>
      </c>
      <c r="F274" s="9" t="s">
        <v>692</v>
      </c>
      <c r="G274" s="22">
        <v>1</v>
      </c>
      <c r="H274" s="30">
        <v>3.78</v>
      </c>
      <c r="I274" s="98"/>
      <c r="J274" s="50">
        <f aca="true" t="shared" si="11" ref="J274:J281">G274*H274*41*0.94</f>
        <v>145.6812</v>
      </c>
      <c r="K274" s="33"/>
    </row>
    <row r="275" spans="1:11" ht="15">
      <c r="A275" s="22" t="s">
        <v>688</v>
      </c>
      <c r="B275" s="22" t="s">
        <v>693</v>
      </c>
      <c r="C275" s="40" t="s">
        <v>690</v>
      </c>
      <c r="D275" s="9" t="s">
        <v>691</v>
      </c>
      <c r="E275" s="22" t="s">
        <v>423</v>
      </c>
      <c r="F275" s="9" t="s">
        <v>694</v>
      </c>
      <c r="G275" s="22">
        <v>1</v>
      </c>
      <c r="H275" s="30">
        <v>3.78</v>
      </c>
      <c r="I275" s="98"/>
      <c r="J275" s="50">
        <f t="shared" si="11"/>
        <v>145.6812</v>
      </c>
      <c r="K275" s="33"/>
    </row>
    <row r="276" spans="1:11" ht="15">
      <c r="A276" s="22" t="s">
        <v>688</v>
      </c>
      <c r="B276" s="22" t="s">
        <v>695</v>
      </c>
      <c r="C276" s="22" t="s">
        <v>696</v>
      </c>
      <c r="D276" s="22" t="s">
        <v>477</v>
      </c>
      <c r="E276" s="22" t="s">
        <v>423</v>
      </c>
      <c r="F276" s="22" t="s">
        <v>697</v>
      </c>
      <c r="G276" s="22">
        <v>1</v>
      </c>
      <c r="H276" s="30">
        <v>3.78</v>
      </c>
      <c r="I276" s="98"/>
      <c r="J276" s="50">
        <f t="shared" si="11"/>
        <v>145.6812</v>
      </c>
      <c r="K276" s="33"/>
    </row>
    <row r="277" spans="1:10" ht="15.75">
      <c r="A277" s="22" t="s">
        <v>836</v>
      </c>
      <c r="B277" s="4" t="s">
        <v>837</v>
      </c>
      <c r="C277" s="9" t="s">
        <v>838</v>
      </c>
      <c r="D277" s="59" t="s">
        <v>839</v>
      </c>
      <c r="E277" s="22" t="s">
        <v>62</v>
      </c>
      <c r="F277" s="41" t="s">
        <v>67</v>
      </c>
      <c r="G277" s="22">
        <v>1</v>
      </c>
      <c r="H277" s="30">
        <v>5</v>
      </c>
      <c r="I277" s="98"/>
      <c r="J277" s="50">
        <f t="shared" si="11"/>
        <v>192.7</v>
      </c>
    </row>
    <row r="278" spans="1:11" ht="15.75">
      <c r="A278" s="22" t="s">
        <v>836</v>
      </c>
      <c r="B278" s="4" t="s">
        <v>840</v>
      </c>
      <c r="C278" s="40" t="s">
        <v>841</v>
      </c>
      <c r="D278" s="9" t="s">
        <v>842</v>
      </c>
      <c r="E278" s="22" t="s">
        <v>62</v>
      </c>
      <c r="F278" s="41" t="s">
        <v>843</v>
      </c>
      <c r="G278" s="22">
        <v>1</v>
      </c>
      <c r="H278" s="30">
        <v>5</v>
      </c>
      <c r="I278" s="98"/>
      <c r="J278" s="50">
        <f t="shared" si="11"/>
        <v>192.7</v>
      </c>
      <c r="K278" s="33" t="s">
        <v>844</v>
      </c>
    </row>
    <row r="279" spans="1:10" ht="15">
      <c r="A279" s="22" t="s">
        <v>836</v>
      </c>
      <c r="B279" s="4" t="s">
        <v>845</v>
      </c>
      <c r="C279" s="40" t="s">
        <v>846</v>
      </c>
      <c r="D279" s="9" t="s">
        <v>847</v>
      </c>
      <c r="E279" s="22" t="s">
        <v>699</v>
      </c>
      <c r="F279" s="9" t="s">
        <v>848</v>
      </c>
      <c r="G279" s="22">
        <v>1</v>
      </c>
      <c r="H279" s="30">
        <v>3.78</v>
      </c>
      <c r="I279" s="98"/>
      <c r="J279" s="50">
        <f t="shared" si="11"/>
        <v>145.6812</v>
      </c>
    </row>
    <row r="280" spans="1:10" ht="15">
      <c r="A280" s="22" t="s">
        <v>836</v>
      </c>
      <c r="B280" s="4" t="s">
        <v>849</v>
      </c>
      <c r="C280" s="40" t="s">
        <v>297</v>
      </c>
      <c r="D280" s="9" t="s">
        <v>850</v>
      </c>
      <c r="E280" s="22" t="s">
        <v>699</v>
      </c>
      <c r="F280" s="9" t="s">
        <v>851</v>
      </c>
      <c r="G280" s="22">
        <v>1</v>
      </c>
      <c r="H280" s="30">
        <v>3.78</v>
      </c>
      <c r="I280" s="98"/>
      <c r="J280" s="50">
        <f t="shared" si="11"/>
        <v>145.6812</v>
      </c>
    </row>
    <row r="281" spans="1:10" ht="15">
      <c r="A281" s="22" t="s">
        <v>836</v>
      </c>
      <c r="B281" s="4" t="s">
        <v>852</v>
      </c>
      <c r="C281" s="22" t="s">
        <v>853</v>
      </c>
      <c r="D281" s="9" t="s">
        <v>854</v>
      </c>
      <c r="E281" s="22" t="s">
        <v>699</v>
      </c>
      <c r="F281" s="9" t="s">
        <v>855</v>
      </c>
      <c r="G281" s="22">
        <v>1</v>
      </c>
      <c r="H281" s="30">
        <v>3.78</v>
      </c>
      <c r="I281" s="98"/>
      <c r="J281" s="50">
        <f t="shared" si="11"/>
        <v>145.6812</v>
      </c>
    </row>
    <row r="282" spans="1:9" ht="15.75">
      <c r="A282" s="164" t="s">
        <v>120</v>
      </c>
      <c r="B282" s="4" t="s">
        <v>827</v>
      </c>
      <c r="C282" s="62"/>
      <c r="D282" s="52" t="s">
        <v>856</v>
      </c>
      <c r="E282" s="22" t="s">
        <v>69</v>
      </c>
      <c r="F282" s="72" t="s">
        <v>95</v>
      </c>
      <c r="G282" s="22">
        <v>1</v>
      </c>
      <c r="H282" s="30">
        <v>19.5</v>
      </c>
      <c r="I282" s="31">
        <f>G282*H282*39*0.9</f>
        <v>684.45</v>
      </c>
    </row>
    <row r="283" spans="1:10" ht="15.75">
      <c r="A283" s="22" t="s">
        <v>120</v>
      </c>
      <c r="B283" s="4" t="s">
        <v>700</v>
      </c>
      <c r="C283" s="22"/>
      <c r="D283" s="36" t="s">
        <v>857</v>
      </c>
      <c r="E283" s="22" t="s">
        <v>62</v>
      </c>
      <c r="F283" s="72" t="s">
        <v>263</v>
      </c>
      <c r="G283" s="22">
        <v>1</v>
      </c>
      <c r="H283" s="30">
        <v>5</v>
      </c>
      <c r="I283" s="31">
        <f aca="true" t="shared" si="12" ref="I283:I292">G283*H283*41*0.9</f>
        <v>184.5</v>
      </c>
      <c r="J283" s="50"/>
    </row>
    <row r="284" spans="1:10" ht="15.75">
      <c r="A284" s="22" t="s">
        <v>120</v>
      </c>
      <c r="B284" s="4" t="s">
        <v>701</v>
      </c>
      <c r="C284" s="22"/>
      <c r="D284" s="36" t="s">
        <v>858</v>
      </c>
      <c r="E284" s="22" t="s">
        <v>62</v>
      </c>
      <c r="F284" s="72" t="s">
        <v>67</v>
      </c>
      <c r="G284" s="22">
        <v>1</v>
      </c>
      <c r="H284" s="30">
        <v>5</v>
      </c>
      <c r="I284" s="31">
        <f t="shared" si="12"/>
        <v>184.5</v>
      </c>
      <c r="J284" s="50"/>
    </row>
    <row r="285" spans="1:10" ht="15.75">
      <c r="A285" s="40" t="s">
        <v>120</v>
      </c>
      <c r="B285" s="34" t="s">
        <v>859</v>
      </c>
      <c r="D285" s="36" t="s">
        <v>860</v>
      </c>
      <c r="E285" s="40" t="s">
        <v>62</v>
      </c>
      <c r="F285" s="41" t="s">
        <v>861</v>
      </c>
      <c r="G285" s="40">
        <v>1</v>
      </c>
      <c r="H285" s="38">
        <v>5</v>
      </c>
      <c r="I285" s="71">
        <f t="shared" si="12"/>
        <v>184.5</v>
      </c>
      <c r="J285" s="44"/>
    </row>
    <row r="286" spans="1:10" ht="15.75">
      <c r="A286" s="40" t="s">
        <v>120</v>
      </c>
      <c r="B286" s="34" t="s">
        <v>862</v>
      </c>
      <c r="D286" s="36" t="s">
        <v>863</v>
      </c>
      <c r="E286" s="9" t="s">
        <v>62</v>
      </c>
      <c r="F286" s="41" t="s">
        <v>864</v>
      </c>
      <c r="G286" s="40">
        <v>1</v>
      </c>
      <c r="H286" s="42">
        <v>5</v>
      </c>
      <c r="I286" s="31">
        <f t="shared" si="12"/>
        <v>184.5</v>
      </c>
      <c r="J286" s="50"/>
    </row>
    <row r="287" spans="1:9" ht="15">
      <c r="A287" s="89" t="s">
        <v>120</v>
      </c>
      <c r="B287" s="133" t="s">
        <v>849</v>
      </c>
      <c r="C287" s="60" t="s">
        <v>865</v>
      </c>
      <c r="D287" s="60" t="s">
        <v>850</v>
      </c>
      <c r="E287" s="60" t="s">
        <v>12</v>
      </c>
      <c r="F287" s="9" t="s">
        <v>866</v>
      </c>
      <c r="G287" s="89">
        <v>1</v>
      </c>
      <c r="H287" s="58">
        <v>3.78</v>
      </c>
      <c r="I287" s="31">
        <f>G287*H287*41*0.9</f>
        <v>139.482</v>
      </c>
    </row>
    <row r="288" spans="1:10" ht="15">
      <c r="A288" s="51" t="s">
        <v>120</v>
      </c>
      <c r="B288" s="134" t="s">
        <v>849</v>
      </c>
      <c r="C288" s="51" t="s">
        <v>865</v>
      </c>
      <c r="D288" s="60" t="s">
        <v>850</v>
      </c>
      <c r="E288" s="60" t="s">
        <v>12</v>
      </c>
      <c r="F288" s="9" t="s">
        <v>867</v>
      </c>
      <c r="G288" s="51">
        <v>1</v>
      </c>
      <c r="H288" s="30">
        <v>3.78</v>
      </c>
      <c r="I288" s="31">
        <f>G288*H288*41*0.9</f>
        <v>139.482</v>
      </c>
      <c r="J288" s="50"/>
    </row>
    <row r="289" spans="1:10" ht="15.75">
      <c r="A289" s="45" t="s">
        <v>120</v>
      </c>
      <c r="B289" s="135" t="s">
        <v>849</v>
      </c>
      <c r="C289" s="45" t="s">
        <v>865</v>
      </c>
      <c r="D289" s="60" t="s">
        <v>850</v>
      </c>
      <c r="E289" s="45" t="s">
        <v>12</v>
      </c>
      <c r="F289" s="41" t="s">
        <v>868</v>
      </c>
      <c r="G289" s="51">
        <v>1</v>
      </c>
      <c r="H289" s="30">
        <v>3.78</v>
      </c>
      <c r="I289" s="31">
        <f>G289*H289*41*0.9</f>
        <v>139.482</v>
      </c>
      <c r="J289" s="50"/>
    </row>
    <row r="290" spans="1:10" ht="15.75">
      <c r="A290" s="22" t="s">
        <v>120</v>
      </c>
      <c r="B290" s="4" t="s">
        <v>500</v>
      </c>
      <c r="C290" s="22"/>
      <c r="D290" s="52" t="s">
        <v>501</v>
      </c>
      <c r="E290" s="22" t="s">
        <v>12</v>
      </c>
      <c r="F290" s="72" t="s">
        <v>776</v>
      </c>
      <c r="G290" s="51">
        <v>1</v>
      </c>
      <c r="H290" s="30">
        <v>3.78</v>
      </c>
      <c r="I290" s="31">
        <f>G290*H290*41*0.9</f>
        <v>139.482</v>
      </c>
      <c r="J290" s="50"/>
    </row>
    <row r="291" spans="1:10" ht="15.75">
      <c r="A291" s="119" t="s">
        <v>439</v>
      </c>
      <c r="B291" s="11" t="s">
        <v>708</v>
      </c>
      <c r="C291" s="40"/>
      <c r="D291" s="36" t="s">
        <v>549</v>
      </c>
      <c r="E291" s="40" t="s">
        <v>62</v>
      </c>
      <c r="F291" s="41" t="s">
        <v>484</v>
      </c>
      <c r="G291" s="40">
        <v>1</v>
      </c>
      <c r="H291" s="42">
        <v>5</v>
      </c>
      <c r="I291" s="31">
        <f t="shared" si="12"/>
        <v>184.5</v>
      </c>
      <c r="J291" s="50">
        <f>I291-176</f>
        <v>8.5</v>
      </c>
    </row>
    <row r="292" spans="1:11" ht="15.75">
      <c r="A292" s="119" t="s">
        <v>439</v>
      </c>
      <c r="B292" s="11" t="s">
        <v>840</v>
      </c>
      <c r="C292" s="40" t="s">
        <v>841</v>
      </c>
      <c r="D292" s="9" t="s">
        <v>842</v>
      </c>
      <c r="E292" s="9" t="s">
        <v>62</v>
      </c>
      <c r="F292" s="41" t="s">
        <v>843</v>
      </c>
      <c r="G292" s="40">
        <v>1</v>
      </c>
      <c r="H292" s="42">
        <v>5</v>
      </c>
      <c r="I292" s="31">
        <f t="shared" si="12"/>
        <v>184.5</v>
      </c>
      <c r="J292" s="50">
        <f>I292-176</f>
        <v>8.5</v>
      </c>
      <c r="K292" s="33" t="s">
        <v>844</v>
      </c>
    </row>
    <row r="293" spans="1:10" ht="15">
      <c r="A293" s="23" t="s">
        <v>950</v>
      </c>
      <c r="B293" s="139"/>
      <c r="C293" s="40"/>
      <c r="D293" s="40"/>
      <c r="E293" s="40"/>
      <c r="F293" s="90" t="s">
        <v>875</v>
      </c>
      <c r="G293" s="40"/>
      <c r="H293" s="9"/>
      <c r="I293" s="43"/>
      <c r="J293" s="43"/>
    </row>
    <row r="294" spans="1:10" ht="15.75">
      <c r="A294" s="40" t="s">
        <v>83</v>
      </c>
      <c r="B294" s="11" t="s">
        <v>904</v>
      </c>
      <c r="C294" s="40"/>
      <c r="D294" s="36" t="s">
        <v>665</v>
      </c>
      <c r="E294" s="138" t="s">
        <v>69</v>
      </c>
      <c r="F294" s="41" t="s">
        <v>293</v>
      </c>
      <c r="G294" s="22">
        <v>1</v>
      </c>
      <c r="H294" s="30">
        <v>29.99</v>
      </c>
      <c r="I294" s="32"/>
      <c r="J294" s="50">
        <f>G294*H294*42*1.22</f>
        <v>1536.6876</v>
      </c>
    </row>
    <row r="295" spans="1:10" ht="15.75">
      <c r="A295" s="22" t="s">
        <v>29</v>
      </c>
      <c r="B295" s="4" t="s">
        <v>905</v>
      </c>
      <c r="C295" s="140"/>
      <c r="D295" s="36" t="s">
        <v>906</v>
      </c>
      <c r="E295" s="138" t="s">
        <v>12</v>
      </c>
      <c r="F295" s="41" t="s">
        <v>907</v>
      </c>
      <c r="G295" s="22">
        <v>1</v>
      </c>
      <c r="H295" s="30">
        <v>39.99</v>
      </c>
      <c r="I295" s="32"/>
      <c r="J295" s="50">
        <f>G295*H295*42*1.22</f>
        <v>2049.0876000000003</v>
      </c>
    </row>
    <row r="296" spans="1:10" ht="15">
      <c r="A296" s="22" t="s">
        <v>890</v>
      </c>
      <c r="B296" s="4" t="s">
        <v>891</v>
      </c>
      <c r="C296" s="9" t="s">
        <v>892</v>
      </c>
      <c r="D296" s="9" t="s">
        <v>893</v>
      </c>
      <c r="E296" s="22" t="s">
        <v>12</v>
      </c>
      <c r="F296" s="9" t="s">
        <v>894</v>
      </c>
      <c r="G296" s="22">
        <v>1</v>
      </c>
      <c r="H296" s="30">
        <v>5.3</v>
      </c>
      <c r="I296" s="31">
        <f aca="true" t="shared" si="13" ref="I296:I304">G296*H296*42*0.9</f>
        <v>200.34</v>
      </c>
      <c r="J296" s="50"/>
    </row>
    <row r="297" spans="1:10" ht="15">
      <c r="A297" s="40" t="s">
        <v>890</v>
      </c>
      <c r="B297" s="11" t="s">
        <v>895</v>
      </c>
      <c r="C297" s="40" t="s">
        <v>896</v>
      </c>
      <c r="D297" s="9" t="s">
        <v>749</v>
      </c>
      <c r="E297" s="40" t="s">
        <v>12</v>
      </c>
      <c r="F297" s="9" t="s">
        <v>897</v>
      </c>
      <c r="G297" s="40">
        <v>1</v>
      </c>
      <c r="H297" s="42">
        <v>5.3</v>
      </c>
      <c r="I297" s="31">
        <f t="shared" si="13"/>
        <v>200.34</v>
      </c>
      <c r="J297" s="50"/>
    </row>
    <row r="298" spans="1:10" ht="15">
      <c r="A298" s="40" t="s">
        <v>890</v>
      </c>
      <c r="B298" s="11" t="s">
        <v>898</v>
      </c>
      <c r="C298" s="9" t="s">
        <v>899</v>
      </c>
      <c r="D298" s="9" t="s">
        <v>730</v>
      </c>
      <c r="E298" s="40" t="s">
        <v>12</v>
      </c>
      <c r="F298" s="9" t="s">
        <v>900</v>
      </c>
      <c r="G298" s="40">
        <v>1</v>
      </c>
      <c r="H298" s="42">
        <v>5.3</v>
      </c>
      <c r="I298" s="31">
        <f t="shared" si="13"/>
        <v>200.34</v>
      </c>
      <c r="J298" s="50"/>
    </row>
    <row r="299" spans="1:10" ht="15.75">
      <c r="A299" s="22" t="s">
        <v>890</v>
      </c>
      <c r="B299" s="4" t="s">
        <v>901</v>
      </c>
      <c r="C299" s="22"/>
      <c r="D299" s="22" t="s">
        <v>902</v>
      </c>
      <c r="E299" s="22" t="s">
        <v>12</v>
      </c>
      <c r="F299" s="72" t="s">
        <v>903</v>
      </c>
      <c r="G299" s="22">
        <v>1</v>
      </c>
      <c r="H299" s="30">
        <v>5.3</v>
      </c>
      <c r="I299" s="31">
        <f t="shared" si="13"/>
        <v>200.34</v>
      </c>
      <c r="J299" s="50"/>
    </row>
    <row r="300" spans="1:9" ht="15.75">
      <c r="A300" s="22" t="s">
        <v>357</v>
      </c>
      <c r="B300" s="4" t="s">
        <v>876</v>
      </c>
      <c r="C300" s="22"/>
      <c r="D300" s="52" t="s">
        <v>877</v>
      </c>
      <c r="E300" s="22" t="s">
        <v>69</v>
      </c>
      <c r="F300" s="72" t="s">
        <v>878</v>
      </c>
      <c r="G300" s="22">
        <v>1</v>
      </c>
      <c r="H300" s="30">
        <v>29.5</v>
      </c>
      <c r="I300" s="31">
        <f>G300*H300*42*0.9</f>
        <v>1115.1000000000001</v>
      </c>
    </row>
    <row r="301" spans="1:10" ht="15.75">
      <c r="A301" s="22" t="s">
        <v>387</v>
      </c>
      <c r="B301" s="4" t="s">
        <v>886</v>
      </c>
      <c r="C301" s="144"/>
      <c r="D301" s="52" t="s">
        <v>887</v>
      </c>
      <c r="E301" s="128" t="s">
        <v>69</v>
      </c>
      <c r="F301" s="72" t="s">
        <v>107</v>
      </c>
      <c r="G301" s="22">
        <v>1</v>
      </c>
      <c r="H301" s="30">
        <v>19.5</v>
      </c>
      <c r="I301" s="32"/>
      <c r="J301" s="50">
        <f>G301*H301*42*0.94</f>
        <v>769.8599999999999</v>
      </c>
    </row>
    <row r="302" spans="1:10" ht="15.75">
      <c r="A302" s="22" t="s">
        <v>387</v>
      </c>
      <c r="B302" s="4" t="s">
        <v>888</v>
      </c>
      <c r="C302" s="144"/>
      <c r="D302" s="52" t="s">
        <v>889</v>
      </c>
      <c r="E302" s="128" t="s">
        <v>69</v>
      </c>
      <c r="F302" s="41" t="s">
        <v>187</v>
      </c>
      <c r="G302" s="22">
        <v>1</v>
      </c>
      <c r="H302" s="30">
        <v>19.5</v>
      </c>
      <c r="I302" s="32"/>
      <c r="J302" s="50">
        <f>G302*H302*42*0.94</f>
        <v>769.8599999999999</v>
      </c>
    </row>
    <row r="303" spans="1:10" ht="15.75">
      <c r="A303" s="40" t="s">
        <v>879</v>
      </c>
      <c r="B303" s="139" t="s">
        <v>880</v>
      </c>
      <c r="C303" s="140"/>
      <c r="D303" s="36" t="s">
        <v>881</v>
      </c>
      <c r="E303" s="36" t="s">
        <v>69</v>
      </c>
      <c r="F303" s="41" t="s">
        <v>882</v>
      </c>
      <c r="G303" s="22">
        <v>1</v>
      </c>
      <c r="H303" s="30">
        <v>5.3</v>
      </c>
      <c r="I303" s="31">
        <f t="shared" si="13"/>
        <v>200.34</v>
      </c>
      <c r="J303" s="32"/>
    </row>
    <row r="304" spans="1:10" ht="15.75">
      <c r="A304" s="40" t="s">
        <v>879</v>
      </c>
      <c r="B304" s="139" t="s">
        <v>883</v>
      </c>
      <c r="C304" s="140"/>
      <c r="D304" s="36" t="s">
        <v>884</v>
      </c>
      <c r="E304" s="138" t="s">
        <v>69</v>
      </c>
      <c r="F304" s="41" t="s">
        <v>885</v>
      </c>
      <c r="G304" s="40">
        <v>1</v>
      </c>
      <c r="H304" s="42">
        <v>5.3</v>
      </c>
      <c r="I304" s="71">
        <f t="shared" si="13"/>
        <v>200.34</v>
      </c>
      <c r="J304" s="43"/>
    </row>
    <row r="305" spans="1:6" ht="15">
      <c r="A305" s="23" t="s">
        <v>951</v>
      </c>
      <c r="F305" s="90" t="s">
        <v>875</v>
      </c>
    </row>
    <row r="306" spans="1:11" s="80" customFormat="1" ht="15.75">
      <c r="A306" s="22" t="s">
        <v>952</v>
      </c>
      <c r="B306" s="4" t="s">
        <v>953</v>
      </c>
      <c r="C306" s="151" t="s">
        <v>151</v>
      </c>
      <c r="D306" s="152" t="s">
        <v>954</v>
      </c>
      <c r="E306" s="22" t="s">
        <v>955</v>
      </c>
      <c r="F306" s="149" t="s">
        <v>956</v>
      </c>
      <c r="G306" s="22">
        <v>1</v>
      </c>
      <c r="H306" s="30">
        <v>16.99</v>
      </c>
      <c r="I306" s="31">
        <f>G306*H306*42*1.17</f>
        <v>834.8885999999999</v>
      </c>
      <c r="J306" s="32"/>
      <c r="K306" s="9"/>
    </row>
    <row r="307" spans="1:10" ht="15">
      <c r="A307" s="40" t="s">
        <v>957</v>
      </c>
      <c r="B307" s="11" t="s">
        <v>958</v>
      </c>
      <c r="C307" s="9" t="s">
        <v>959</v>
      </c>
      <c r="D307" s="9" t="s">
        <v>960</v>
      </c>
      <c r="E307" s="40"/>
      <c r="F307" s="9" t="s">
        <v>961</v>
      </c>
      <c r="G307" s="40">
        <v>1</v>
      </c>
      <c r="H307" s="42">
        <v>9.99</v>
      </c>
      <c r="I307" s="32"/>
      <c r="J307" s="50">
        <f aca="true" t="shared" si="14" ref="J307:J312">G307*H307*42*1.22</f>
        <v>511.88759999999996</v>
      </c>
    </row>
    <row r="308" spans="1:11" ht="15.75">
      <c r="A308" s="119" t="s">
        <v>463</v>
      </c>
      <c r="B308" s="125" t="s">
        <v>28</v>
      </c>
      <c r="C308" s="80" t="s">
        <v>355</v>
      </c>
      <c r="D308" s="80" t="s">
        <v>23</v>
      </c>
      <c r="E308" s="80" t="s">
        <v>69</v>
      </c>
      <c r="F308" s="16" t="s">
        <v>95</v>
      </c>
      <c r="G308" s="119">
        <v>1</v>
      </c>
      <c r="H308" s="82">
        <v>19.99</v>
      </c>
      <c r="I308" s="32"/>
      <c r="J308" s="50">
        <f t="shared" si="14"/>
        <v>1024.2875999999999</v>
      </c>
      <c r="K308" s="33"/>
    </row>
    <row r="309" spans="1:11" ht="15.75">
      <c r="A309" s="40" t="s">
        <v>962</v>
      </c>
      <c r="B309" s="11" t="s">
        <v>963</v>
      </c>
      <c r="C309" s="40" t="s">
        <v>964</v>
      </c>
      <c r="D309" s="9" t="s">
        <v>965</v>
      </c>
      <c r="E309" s="40" t="s">
        <v>12</v>
      </c>
      <c r="F309" s="41" t="s">
        <v>966</v>
      </c>
      <c r="G309" s="22">
        <v>1</v>
      </c>
      <c r="H309" s="30">
        <v>15.99</v>
      </c>
      <c r="I309" s="32"/>
      <c r="J309" s="50">
        <f t="shared" si="14"/>
        <v>819.3276000000001</v>
      </c>
      <c r="K309" s="53"/>
    </row>
    <row r="310" spans="1:11" s="80" customFormat="1" ht="15.75">
      <c r="A310" s="40" t="s">
        <v>962</v>
      </c>
      <c r="B310" s="34" t="s">
        <v>963</v>
      </c>
      <c r="C310" s="9" t="s">
        <v>967</v>
      </c>
      <c r="D310" s="9" t="s">
        <v>968</v>
      </c>
      <c r="E310" s="40" t="s">
        <v>12</v>
      </c>
      <c r="F310" s="41" t="s">
        <v>966</v>
      </c>
      <c r="G310" s="9">
        <v>1</v>
      </c>
      <c r="H310" s="38">
        <v>8.99</v>
      </c>
      <c r="I310" s="32"/>
      <c r="J310" s="50">
        <f t="shared" si="14"/>
        <v>460.64759999999995</v>
      </c>
      <c r="K310" s="9"/>
    </row>
    <row r="311" spans="1:10" ht="15.75">
      <c r="A311" s="40" t="s">
        <v>715</v>
      </c>
      <c r="B311" s="11" t="s">
        <v>914</v>
      </c>
      <c r="C311" s="140"/>
      <c r="D311" s="59" t="s">
        <v>915</v>
      </c>
      <c r="E311" s="138" t="s">
        <v>69</v>
      </c>
      <c r="F311" s="41" t="s">
        <v>88</v>
      </c>
      <c r="G311" s="40">
        <v>1</v>
      </c>
      <c r="H311" s="42">
        <v>29.99</v>
      </c>
      <c r="I311" s="32"/>
      <c r="J311" s="50">
        <f t="shared" si="14"/>
        <v>1536.6876</v>
      </c>
    </row>
    <row r="312" spans="1:10" ht="15.75">
      <c r="A312" s="54" t="s">
        <v>149</v>
      </c>
      <c r="B312" s="11" t="s">
        <v>911</v>
      </c>
      <c r="D312" s="36" t="s">
        <v>912</v>
      </c>
      <c r="E312" s="22" t="s">
        <v>12</v>
      </c>
      <c r="F312" s="41" t="s">
        <v>913</v>
      </c>
      <c r="G312" s="40">
        <v>1</v>
      </c>
      <c r="H312" s="42">
        <v>29.99</v>
      </c>
      <c r="I312" s="32"/>
      <c r="J312" s="50">
        <f t="shared" si="14"/>
        <v>1536.6876</v>
      </c>
    </row>
    <row r="313" spans="1:11" ht="15.75">
      <c r="A313" s="148" t="s">
        <v>354</v>
      </c>
      <c r="B313" s="81" t="s">
        <v>365</v>
      </c>
      <c r="C313" s="80" t="s">
        <v>366</v>
      </c>
      <c r="D313" s="80" t="s">
        <v>186</v>
      </c>
      <c r="E313" s="164" t="s">
        <v>69</v>
      </c>
      <c r="F313" s="80" t="s">
        <v>969</v>
      </c>
      <c r="G313" s="119">
        <v>1</v>
      </c>
      <c r="H313" s="124">
        <v>19.99</v>
      </c>
      <c r="I313" s="31">
        <f>G313*H313*42*1.17</f>
        <v>982.3085999999998</v>
      </c>
      <c r="J313" s="50"/>
      <c r="K313" s="102"/>
    </row>
    <row r="314" spans="1:11" ht="16.5">
      <c r="A314" s="22" t="s">
        <v>357</v>
      </c>
      <c r="B314" s="4" t="s">
        <v>908</v>
      </c>
      <c r="C314" s="144"/>
      <c r="D314" s="52" t="s">
        <v>909</v>
      </c>
      <c r="E314" s="128">
        <v>0</v>
      </c>
      <c r="F314" s="72" t="s">
        <v>910</v>
      </c>
      <c r="G314" s="22">
        <v>1</v>
      </c>
      <c r="H314" s="30">
        <v>19.99</v>
      </c>
      <c r="I314" s="31">
        <f>G314*H314*42*1.17</f>
        <v>982.3085999999998</v>
      </c>
      <c r="J314" s="50"/>
      <c r="K314" s="173"/>
    </row>
    <row r="315" spans="1:10" ht="15">
      <c r="A315" s="22" t="s">
        <v>216</v>
      </c>
      <c r="B315" s="4" t="s">
        <v>929</v>
      </c>
      <c r="C315" s="22" t="s">
        <v>930</v>
      </c>
      <c r="D315" s="22" t="s">
        <v>931</v>
      </c>
      <c r="E315" s="22" t="s">
        <v>12</v>
      </c>
      <c r="F315" s="22" t="s">
        <v>95</v>
      </c>
      <c r="G315" s="22">
        <v>1</v>
      </c>
      <c r="H315" s="30">
        <v>9.99</v>
      </c>
      <c r="I315" s="32"/>
      <c r="J315" s="50">
        <f>G315*H315*42*1.22</f>
        <v>511.88759999999996</v>
      </c>
    </row>
    <row r="316" spans="1:10" ht="15">
      <c r="A316" s="22" t="s">
        <v>216</v>
      </c>
      <c r="B316" s="4" t="s">
        <v>932</v>
      </c>
      <c r="C316" s="22" t="s">
        <v>933</v>
      </c>
      <c r="D316" s="22" t="s">
        <v>934</v>
      </c>
      <c r="E316" s="22" t="s">
        <v>12</v>
      </c>
      <c r="F316" s="22" t="s">
        <v>970</v>
      </c>
      <c r="G316" s="22">
        <v>1</v>
      </c>
      <c r="H316" s="30">
        <v>14.99</v>
      </c>
      <c r="I316" s="98"/>
      <c r="J316" s="50">
        <f>G316*H316*42*1.22</f>
        <v>768.0876000000001</v>
      </c>
    </row>
    <row r="317" spans="1:11" ht="15.75">
      <c r="A317" s="164" t="s">
        <v>927</v>
      </c>
      <c r="B317" s="163" t="s">
        <v>928</v>
      </c>
      <c r="C317" s="153"/>
      <c r="D317" s="5" t="s">
        <v>971</v>
      </c>
      <c r="E317" s="150" t="s">
        <v>38</v>
      </c>
      <c r="F317" s="10" t="s">
        <v>95</v>
      </c>
      <c r="G317" s="164">
        <v>1</v>
      </c>
      <c r="H317" s="116">
        <v>9.99</v>
      </c>
      <c r="I317" s="32"/>
      <c r="J317" s="50">
        <f>G317*H317*42*1.22</f>
        <v>511.88759999999996</v>
      </c>
      <c r="K317" s="80"/>
    </row>
    <row r="318" spans="1:11" ht="15.75">
      <c r="A318" s="164" t="s">
        <v>431</v>
      </c>
      <c r="B318" s="163" t="s">
        <v>432</v>
      </c>
      <c r="C318" s="164" t="s">
        <v>433</v>
      </c>
      <c r="D318" s="126" t="s">
        <v>434</v>
      </c>
      <c r="E318" s="164" t="s">
        <v>69</v>
      </c>
      <c r="F318" s="16" t="s">
        <v>435</v>
      </c>
      <c r="G318" s="164">
        <v>1</v>
      </c>
      <c r="H318" s="116">
        <v>19.99</v>
      </c>
      <c r="I318" s="31">
        <f>G318*H318*42*1.17</f>
        <v>982.3085999999998</v>
      </c>
      <c r="J318" s="50">
        <f>I318-912</f>
        <v>70.30859999999984</v>
      </c>
      <c r="K318" s="80"/>
    </row>
    <row r="319" spans="1:11" ht="15.75">
      <c r="A319" s="164" t="s">
        <v>247</v>
      </c>
      <c r="B319" s="163" t="s">
        <v>213</v>
      </c>
      <c r="C319" s="164"/>
      <c r="D319" s="126" t="s">
        <v>214</v>
      </c>
      <c r="E319" s="164" t="s">
        <v>12</v>
      </c>
      <c r="F319" s="80" t="s">
        <v>215</v>
      </c>
      <c r="G319" s="164">
        <v>1</v>
      </c>
      <c r="H319" s="116">
        <v>14.99</v>
      </c>
      <c r="I319" s="32"/>
      <c r="J319" s="50">
        <f>G319*H319*42*1.22</f>
        <v>768.0876000000001</v>
      </c>
      <c r="K319" s="33"/>
    </row>
    <row r="320" spans="1:11" s="33" customFormat="1" ht="15.75">
      <c r="A320" s="119" t="s">
        <v>387</v>
      </c>
      <c r="B320" s="81" t="s">
        <v>918</v>
      </c>
      <c r="C320" s="154"/>
      <c r="D320" s="156" t="s">
        <v>919</v>
      </c>
      <c r="E320" s="150" t="s">
        <v>69</v>
      </c>
      <c r="F320" s="16" t="s">
        <v>920</v>
      </c>
      <c r="G320" s="119">
        <v>1</v>
      </c>
      <c r="H320" s="124">
        <v>19.99</v>
      </c>
      <c r="I320" s="98"/>
      <c r="J320" s="50">
        <f>G320*H320*42*1.22</f>
        <v>1024.2875999999999</v>
      </c>
      <c r="K320" s="80"/>
    </row>
    <row r="321" spans="1:11" ht="15.75">
      <c r="A321" s="164" t="s">
        <v>387</v>
      </c>
      <c r="B321" s="163" t="s">
        <v>916</v>
      </c>
      <c r="C321" s="153"/>
      <c r="D321" s="126" t="s">
        <v>917</v>
      </c>
      <c r="E321" s="150" t="s">
        <v>69</v>
      </c>
      <c r="F321" s="10" t="s">
        <v>972</v>
      </c>
      <c r="G321" s="164">
        <v>1</v>
      </c>
      <c r="H321" s="116">
        <v>19.99</v>
      </c>
      <c r="I321" s="32"/>
      <c r="J321" s="50">
        <f>G321*H321*42*1.22</f>
        <v>1024.2875999999999</v>
      </c>
      <c r="K321" s="80"/>
    </row>
    <row r="322" spans="1:11" ht="15.75">
      <c r="A322" s="164" t="s">
        <v>387</v>
      </c>
      <c r="B322" s="163" t="s">
        <v>921</v>
      </c>
      <c r="C322" s="153"/>
      <c r="D322" s="126" t="s">
        <v>922</v>
      </c>
      <c r="E322" s="150" t="s">
        <v>12</v>
      </c>
      <c r="F322" s="13" t="s">
        <v>973</v>
      </c>
      <c r="G322" s="164">
        <v>1</v>
      </c>
      <c r="H322" s="116">
        <v>7.99</v>
      </c>
      <c r="I322" s="31">
        <f>G322*H322*42*1.17</f>
        <v>392.62859999999995</v>
      </c>
      <c r="J322" s="50"/>
      <c r="K322" s="80"/>
    </row>
    <row r="323" spans="1:10" ht="15">
      <c r="A323" s="22" t="s">
        <v>39</v>
      </c>
      <c r="B323" s="4" t="s">
        <v>974</v>
      </c>
      <c r="C323" s="9" t="s">
        <v>975</v>
      </c>
      <c r="D323" s="9" t="s">
        <v>976</v>
      </c>
      <c r="E323" s="22" t="s">
        <v>12</v>
      </c>
      <c r="F323" s="9" t="s">
        <v>977</v>
      </c>
      <c r="G323" s="22">
        <v>1</v>
      </c>
      <c r="H323" s="30">
        <v>39.99</v>
      </c>
      <c r="I323" s="32"/>
      <c r="J323" s="50">
        <f>G323*H323*42*1.22</f>
        <v>2049.0876000000003</v>
      </c>
    </row>
    <row r="324" spans="1:11" s="80" customFormat="1" ht="15.75">
      <c r="A324" s="40" t="s">
        <v>935</v>
      </c>
      <c r="B324" s="139" t="s">
        <v>936</v>
      </c>
      <c r="C324" s="140"/>
      <c r="D324" s="36" t="s">
        <v>937</v>
      </c>
      <c r="E324" s="138" t="s">
        <v>69</v>
      </c>
      <c r="F324" s="129" t="s">
        <v>938</v>
      </c>
      <c r="G324" s="40">
        <v>1</v>
      </c>
      <c r="H324" s="42">
        <v>9.99</v>
      </c>
      <c r="I324" s="31">
        <f>G324*H324*42*1.17</f>
        <v>490.9086</v>
      </c>
      <c r="J324" s="50"/>
      <c r="K324" s="34"/>
    </row>
    <row r="325" spans="1:11" s="80" customFormat="1" ht="15.75">
      <c r="A325" s="40" t="s">
        <v>935</v>
      </c>
      <c r="B325" s="139" t="s">
        <v>36</v>
      </c>
      <c r="C325" s="140"/>
      <c r="D325" s="36" t="s">
        <v>939</v>
      </c>
      <c r="E325" s="138" t="s">
        <v>69</v>
      </c>
      <c r="F325" s="129" t="s">
        <v>940</v>
      </c>
      <c r="G325" s="40">
        <v>1</v>
      </c>
      <c r="H325" s="42">
        <v>12.99</v>
      </c>
      <c r="I325" s="31">
        <f>G325*H325*42*1.17</f>
        <v>638.3286</v>
      </c>
      <c r="J325" s="50">
        <f>1129-1165</f>
        <v>-36</v>
      </c>
      <c r="K325" s="9"/>
    </row>
    <row r="326" spans="1:11" s="80" customFormat="1" ht="15">
      <c r="A326" s="40" t="s">
        <v>923</v>
      </c>
      <c r="B326" s="11" t="s">
        <v>924</v>
      </c>
      <c r="C326" s="9" t="s">
        <v>925</v>
      </c>
      <c r="D326" s="9" t="s">
        <v>926</v>
      </c>
      <c r="E326" s="40" t="s">
        <v>38</v>
      </c>
      <c r="F326" s="9" t="s">
        <v>978</v>
      </c>
      <c r="G326" s="40">
        <v>1</v>
      </c>
      <c r="H326" s="42">
        <v>9.99</v>
      </c>
      <c r="I326" s="31">
        <f>G326*H326*42*1.17</f>
        <v>490.9086</v>
      </c>
      <c r="J326" s="50">
        <f>I326-456</f>
        <v>34.90859999999998</v>
      </c>
      <c r="K326" s="9"/>
    </row>
    <row r="327" spans="1:10" s="80" customFormat="1" ht="15.75">
      <c r="A327" s="23" t="s">
        <v>986</v>
      </c>
      <c r="B327" s="81"/>
      <c r="C327" s="154"/>
      <c r="D327" s="156"/>
      <c r="E327" s="155"/>
      <c r="F327" s="90" t="s">
        <v>1147</v>
      </c>
      <c r="G327" s="119"/>
      <c r="H327" s="124"/>
      <c r="I327" s="32"/>
      <c r="J327" s="32"/>
    </row>
    <row r="328" spans="1:10" ht="15.75">
      <c r="A328" s="22" t="s">
        <v>995</v>
      </c>
      <c r="B328" s="141" t="s">
        <v>996</v>
      </c>
      <c r="C328" s="144"/>
      <c r="D328" s="69" t="s">
        <v>997</v>
      </c>
      <c r="E328" s="22" t="s">
        <v>38</v>
      </c>
      <c r="F328" s="41" t="s">
        <v>998</v>
      </c>
      <c r="G328" s="22">
        <v>1</v>
      </c>
      <c r="H328" s="30">
        <v>15</v>
      </c>
      <c r="I328" s="32"/>
      <c r="J328" s="50">
        <f>G328*H328*43*0.94</f>
        <v>606.3</v>
      </c>
    </row>
    <row r="329" spans="1:10" ht="15.75">
      <c r="A329" s="22" t="s">
        <v>995</v>
      </c>
      <c r="B329" s="141" t="s">
        <v>999</v>
      </c>
      <c r="C329" s="144"/>
      <c r="D329" s="59" t="s">
        <v>1000</v>
      </c>
      <c r="E329" s="22" t="s">
        <v>611</v>
      </c>
      <c r="F329" s="41" t="s">
        <v>595</v>
      </c>
      <c r="G329" s="22">
        <v>1</v>
      </c>
      <c r="H329" s="30">
        <v>15</v>
      </c>
      <c r="I329" s="32"/>
      <c r="J329" s="50">
        <f>G329*H329*43*0.94</f>
        <v>606.3</v>
      </c>
    </row>
    <row r="330" spans="1:10" ht="15.75">
      <c r="A330" s="22" t="s">
        <v>265</v>
      </c>
      <c r="B330" s="4" t="s">
        <v>1001</v>
      </c>
      <c r="C330" s="22" t="s">
        <v>1002</v>
      </c>
      <c r="D330" s="165" t="s">
        <v>1003</v>
      </c>
      <c r="E330" s="22" t="s">
        <v>423</v>
      </c>
      <c r="F330" s="41" t="s">
        <v>1004</v>
      </c>
      <c r="G330" s="22">
        <v>1</v>
      </c>
      <c r="H330" s="30">
        <v>54.99</v>
      </c>
      <c r="I330" s="32"/>
      <c r="J330" s="50">
        <f>G330*H330*43*1.22</f>
        <v>2884.7754</v>
      </c>
    </row>
    <row r="331" spans="1:10" ht="15.75">
      <c r="A331" s="22" t="s">
        <v>952</v>
      </c>
      <c r="B331" s="4" t="s">
        <v>1005</v>
      </c>
      <c r="C331" s="151" t="s">
        <v>1006</v>
      </c>
      <c r="D331" s="69" t="s">
        <v>1007</v>
      </c>
      <c r="E331" s="22" t="s">
        <v>1008</v>
      </c>
      <c r="F331" s="41" t="s">
        <v>1009</v>
      </c>
      <c r="G331" s="22">
        <v>1</v>
      </c>
      <c r="H331" s="30">
        <v>28.5</v>
      </c>
      <c r="I331" s="31">
        <f>G331*H331*43*0.9</f>
        <v>1102.95</v>
      </c>
      <c r="J331" s="50">
        <f>I331-1077</f>
        <v>25.950000000000045</v>
      </c>
    </row>
    <row r="332" spans="1:10" ht="15.75">
      <c r="A332" s="22" t="s">
        <v>952</v>
      </c>
      <c r="B332" s="4" t="s">
        <v>1010</v>
      </c>
      <c r="C332" s="151" t="s">
        <v>1011</v>
      </c>
      <c r="D332" s="59" t="s">
        <v>1012</v>
      </c>
      <c r="E332" s="157" t="s">
        <v>69</v>
      </c>
      <c r="F332" s="41" t="s">
        <v>1013</v>
      </c>
      <c r="G332" s="22">
        <v>1</v>
      </c>
      <c r="H332" s="30">
        <v>6.99</v>
      </c>
      <c r="I332" s="31">
        <f>G332*H332*43*1.17</f>
        <v>351.6669</v>
      </c>
      <c r="J332" s="50">
        <f>I332-343</f>
        <v>8.666899999999998</v>
      </c>
    </row>
    <row r="333" spans="1:10" ht="15.75">
      <c r="A333" s="158" t="s">
        <v>251</v>
      </c>
      <c r="B333" s="11" t="s">
        <v>1014</v>
      </c>
      <c r="C333" s="60" t="s">
        <v>1015</v>
      </c>
      <c r="D333" s="60" t="s">
        <v>1016</v>
      </c>
      <c r="E333" s="45"/>
      <c r="F333" s="41" t="s">
        <v>1017</v>
      </c>
      <c r="G333" s="45">
        <v>1</v>
      </c>
      <c r="H333" s="30">
        <v>6</v>
      </c>
      <c r="I333" s="32"/>
      <c r="J333" s="50">
        <f>G333*H333*43*0.94</f>
        <v>242.51999999999998</v>
      </c>
    </row>
    <row r="334" spans="1:10" ht="15.75">
      <c r="A334" s="22" t="s">
        <v>962</v>
      </c>
      <c r="B334" s="4" t="s">
        <v>1044</v>
      </c>
      <c r="C334" s="22" t="s">
        <v>1045</v>
      </c>
      <c r="D334" s="22" t="s">
        <v>1046</v>
      </c>
      <c r="E334" s="22" t="s">
        <v>69</v>
      </c>
      <c r="F334" s="41" t="s">
        <v>1047</v>
      </c>
      <c r="G334" s="22">
        <v>1</v>
      </c>
      <c r="H334" s="30">
        <v>3.99</v>
      </c>
      <c r="I334" s="32"/>
      <c r="J334" s="50">
        <f>G334*H334*43*1.22</f>
        <v>209.3154</v>
      </c>
    </row>
    <row r="335" spans="1:11" ht="15.75">
      <c r="A335" s="148" t="s">
        <v>29</v>
      </c>
      <c r="B335" s="81" t="s">
        <v>908</v>
      </c>
      <c r="C335" s="154"/>
      <c r="D335" s="156" t="s">
        <v>909</v>
      </c>
      <c r="E335" s="150">
        <v>4</v>
      </c>
      <c r="F335" s="13" t="s">
        <v>979</v>
      </c>
      <c r="G335" s="119">
        <v>1</v>
      </c>
      <c r="H335" s="116">
        <v>19.99</v>
      </c>
      <c r="I335" s="32"/>
      <c r="J335" s="50">
        <f>G335*H335*43*1.22</f>
        <v>1048.6753999999999</v>
      </c>
      <c r="K335" s="80"/>
    </row>
    <row r="336" spans="1:10" ht="15.75">
      <c r="A336" s="22" t="s">
        <v>983</v>
      </c>
      <c r="B336" s="4" t="s">
        <v>984</v>
      </c>
      <c r="C336" s="22"/>
      <c r="D336" s="22" t="s">
        <v>985</v>
      </c>
      <c r="E336" s="22" t="s">
        <v>69</v>
      </c>
      <c r="F336" s="41" t="s">
        <v>1018</v>
      </c>
      <c r="G336" s="22">
        <v>1</v>
      </c>
      <c r="H336" s="30">
        <v>18.5</v>
      </c>
      <c r="I336" s="32"/>
      <c r="J336" s="50">
        <f>G336*H336*43*0.94</f>
        <v>747.77</v>
      </c>
    </row>
    <row r="337" spans="1:10" ht="15.75">
      <c r="A337" s="22" t="s">
        <v>354</v>
      </c>
      <c r="B337" s="143" t="s">
        <v>1019</v>
      </c>
      <c r="C337" s="22" t="s">
        <v>1020</v>
      </c>
      <c r="D337" s="22" t="s">
        <v>1021</v>
      </c>
      <c r="E337" s="22" t="s">
        <v>69</v>
      </c>
      <c r="F337" s="41" t="s">
        <v>1022</v>
      </c>
      <c r="G337" s="22">
        <v>1</v>
      </c>
      <c r="H337" s="30">
        <v>59.5</v>
      </c>
      <c r="I337" s="32"/>
      <c r="J337" s="50">
        <f>G337*H337*43*0.94</f>
        <v>2404.99</v>
      </c>
    </row>
    <row r="338" spans="1:10" ht="15.75">
      <c r="A338" s="22" t="s">
        <v>354</v>
      </c>
      <c r="B338" s="143" t="s">
        <v>1023</v>
      </c>
      <c r="C338" s="9" t="s">
        <v>1024</v>
      </c>
      <c r="D338" s="9" t="s">
        <v>1025</v>
      </c>
      <c r="E338" s="22" t="s">
        <v>69</v>
      </c>
      <c r="F338" s="41" t="s">
        <v>1026</v>
      </c>
      <c r="G338" s="22">
        <v>1</v>
      </c>
      <c r="H338" s="30">
        <v>98.5</v>
      </c>
      <c r="I338" s="32"/>
      <c r="J338" s="50">
        <f>G338*H338*43*0.94</f>
        <v>3981.37</v>
      </c>
    </row>
    <row r="339" spans="1:10" ht="15.75">
      <c r="A339" s="22" t="s">
        <v>811</v>
      </c>
      <c r="B339" s="4" t="s">
        <v>1027</v>
      </c>
      <c r="C339" s="9" t="s">
        <v>1028</v>
      </c>
      <c r="D339" s="9" t="s">
        <v>1029</v>
      </c>
      <c r="E339" s="22" t="s">
        <v>392</v>
      </c>
      <c r="F339" s="41" t="s">
        <v>1030</v>
      </c>
      <c r="G339" s="22">
        <v>1</v>
      </c>
      <c r="H339" s="30">
        <v>27.99</v>
      </c>
      <c r="I339" s="31">
        <f>G339*H339*43*1.17</f>
        <v>1408.1769</v>
      </c>
      <c r="J339" s="50">
        <f>I339-1375</f>
        <v>33.17689999999993</v>
      </c>
    </row>
    <row r="340" spans="1:10" ht="15.75">
      <c r="A340" s="22" t="s">
        <v>1031</v>
      </c>
      <c r="B340" s="11" t="s">
        <v>1032</v>
      </c>
      <c r="C340" s="40" t="s">
        <v>1033</v>
      </c>
      <c r="D340" s="9" t="s">
        <v>1034</v>
      </c>
      <c r="E340" s="40" t="s">
        <v>611</v>
      </c>
      <c r="F340" s="41" t="s">
        <v>293</v>
      </c>
      <c r="G340" s="40">
        <v>1</v>
      </c>
      <c r="H340" s="42">
        <v>15</v>
      </c>
      <c r="I340" s="31">
        <f>G340*H340*43*0.9</f>
        <v>580.5</v>
      </c>
      <c r="J340" s="50">
        <f>I340-567</f>
        <v>13.5</v>
      </c>
    </row>
    <row r="341" spans="1:10" ht="15.75">
      <c r="A341" s="22" t="s">
        <v>944</v>
      </c>
      <c r="B341" s="34" t="s">
        <v>945</v>
      </c>
      <c r="C341" s="140"/>
      <c r="D341" s="59" t="s">
        <v>990</v>
      </c>
      <c r="E341" s="159"/>
      <c r="F341" s="41" t="s">
        <v>864</v>
      </c>
      <c r="G341" s="9">
        <v>1</v>
      </c>
      <c r="H341" s="38">
        <v>6</v>
      </c>
      <c r="I341" s="32"/>
      <c r="J341" s="50">
        <f>G341*H341*43*0.94</f>
        <v>242.51999999999998</v>
      </c>
    </row>
    <row r="342" spans="1:10" ht="15.75">
      <c r="A342" s="22" t="s">
        <v>944</v>
      </c>
      <c r="B342" s="34" t="s">
        <v>946</v>
      </c>
      <c r="C342" s="140"/>
      <c r="D342" s="59" t="s">
        <v>1035</v>
      </c>
      <c r="E342" s="159"/>
      <c r="F342" s="41" t="s">
        <v>864</v>
      </c>
      <c r="G342" s="9">
        <v>1</v>
      </c>
      <c r="H342" s="38">
        <v>6</v>
      </c>
      <c r="I342" s="32"/>
      <c r="J342" s="50">
        <f>G342*H342*43*0.94</f>
        <v>242.51999999999998</v>
      </c>
    </row>
    <row r="343" spans="1:10" ht="15.75">
      <c r="A343" s="22" t="s">
        <v>944</v>
      </c>
      <c r="B343" s="34" t="s">
        <v>947</v>
      </c>
      <c r="C343" s="140"/>
      <c r="D343" s="59" t="s">
        <v>1036</v>
      </c>
      <c r="E343" s="138"/>
      <c r="F343" s="41" t="s">
        <v>864</v>
      </c>
      <c r="G343" s="9">
        <v>1</v>
      </c>
      <c r="H343" s="38">
        <v>6</v>
      </c>
      <c r="I343" s="32"/>
      <c r="J343" s="50">
        <f>G343*H343*43*0.94</f>
        <v>242.51999999999998</v>
      </c>
    </row>
    <row r="344" spans="1:10" ht="15.75">
      <c r="A344" s="54" t="s">
        <v>944</v>
      </c>
      <c r="B344" s="34" t="s">
        <v>948</v>
      </c>
      <c r="C344" s="140"/>
      <c r="D344" s="149" t="s">
        <v>991</v>
      </c>
      <c r="E344" s="138"/>
      <c r="F344" s="41" t="s">
        <v>861</v>
      </c>
      <c r="G344" s="9">
        <v>1</v>
      </c>
      <c r="H344" s="38">
        <v>6</v>
      </c>
      <c r="I344" s="32"/>
      <c r="J344" s="50">
        <f>G344*H344*43*0.94</f>
        <v>242.51999999999998</v>
      </c>
    </row>
    <row r="345" spans="1:10" ht="15.75">
      <c r="A345" s="54" t="s">
        <v>944</v>
      </c>
      <c r="B345" s="11" t="s">
        <v>949</v>
      </c>
      <c r="C345" s="140"/>
      <c r="D345" s="149" t="s">
        <v>992</v>
      </c>
      <c r="E345" s="138"/>
      <c r="F345" s="41" t="s">
        <v>353</v>
      </c>
      <c r="G345" s="40">
        <v>1</v>
      </c>
      <c r="H345" s="30">
        <v>6</v>
      </c>
      <c r="I345" s="32"/>
      <c r="J345" s="50">
        <f>G345*H345*43*0.94</f>
        <v>242.51999999999998</v>
      </c>
    </row>
    <row r="346" spans="1:10" ht="15.75">
      <c r="A346" s="54" t="s">
        <v>387</v>
      </c>
      <c r="B346" s="40" t="s">
        <v>1037</v>
      </c>
      <c r="D346" s="59" t="s">
        <v>1038</v>
      </c>
      <c r="E346" s="40" t="s">
        <v>824</v>
      </c>
      <c r="F346" s="41" t="s">
        <v>393</v>
      </c>
      <c r="G346" s="40">
        <v>1</v>
      </c>
      <c r="H346" s="30">
        <v>33.99</v>
      </c>
      <c r="I346" s="31">
        <f>G346*H346*43*1.17</f>
        <v>1710.0369</v>
      </c>
      <c r="J346" s="50">
        <f>2063-2170+1710-1670</f>
        <v>-67</v>
      </c>
    </row>
    <row r="347" spans="1:10" ht="15.75">
      <c r="A347" s="54" t="s">
        <v>39</v>
      </c>
      <c r="B347" s="11" t="s">
        <v>980</v>
      </c>
      <c r="C347" s="9" t="s">
        <v>981</v>
      </c>
      <c r="D347" s="9" t="s">
        <v>982</v>
      </c>
      <c r="E347" s="40" t="s">
        <v>12</v>
      </c>
      <c r="F347" s="41" t="s">
        <v>95</v>
      </c>
      <c r="G347" s="40">
        <v>1</v>
      </c>
      <c r="H347" s="30">
        <v>15</v>
      </c>
      <c r="I347" s="32"/>
      <c r="J347" s="50">
        <f>G347*H347*42*0.94</f>
        <v>592.1999999999999</v>
      </c>
    </row>
    <row r="348" spans="1:10" ht="15.75">
      <c r="A348" s="54" t="s">
        <v>1039</v>
      </c>
      <c r="B348" s="11" t="s">
        <v>1040</v>
      </c>
      <c r="C348" s="9" t="s">
        <v>1041</v>
      </c>
      <c r="D348" s="59" t="s">
        <v>1042</v>
      </c>
      <c r="E348" s="40" t="s">
        <v>532</v>
      </c>
      <c r="F348" s="41" t="s">
        <v>1043</v>
      </c>
      <c r="G348" s="40">
        <v>1</v>
      </c>
      <c r="H348" s="30">
        <v>52</v>
      </c>
      <c r="I348" s="32"/>
      <c r="J348" s="50">
        <f>G348*H348*43*0.94</f>
        <v>2101.8399999999997</v>
      </c>
    </row>
    <row r="349" spans="1:11" s="80" customFormat="1" ht="15.75">
      <c r="A349" s="54" t="s">
        <v>879</v>
      </c>
      <c r="B349" s="11" t="s">
        <v>941</v>
      </c>
      <c r="C349" s="140"/>
      <c r="D349" s="36" t="s">
        <v>942</v>
      </c>
      <c r="E349" s="138" t="s">
        <v>69</v>
      </c>
      <c r="F349" s="41" t="s">
        <v>943</v>
      </c>
      <c r="G349" s="40">
        <v>1</v>
      </c>
      <c r="H349" s="42">
        <v>5.3</v>
      </c>
      <c r="I349" s="31">
        <f>G349*H349*43*0.9</f>
        <v>205.11</v>
      </c>
      <c r="J349" s="32"/>
      <c r="K349" s="9"/>
    </row>
    <row r="350" spans="1:10" ht="15.75">
      <c r="A350" s="54" t="s">
        <v>879</v>
      </c>
      <c r="B350" s="11" t="s">
        <v>883</v>
      </c>
      <c r="D350" s="59" t="s">
        <v>884</v>
      </c>
      <c r="E350" s="22" t="s">
        <v>38</v>
      </c>
      <c r="F350" s="41" t="s">
        <v>885</v>
      </c>
      <c r="G350" s="54">
        <v>1</v>
      </c>
      <c r="H350" s="38">
        <v>5.3</v>
      </c>
      <c r="I350" s="31">
        <f>G350*H350*43*0.9</f>
        <v>205.11</v>
      </c>
      <c r="J350" s="32"/>
    </row>
    <row r="351" spans="1:10" ht="15.75">
      <c r="A351" s="22" t="s">
        <v>879</v>
      </c>
      <c r="B351" s="4" t="s">
        <v>693</v>
      </c>
      <c r="C351" s="22"/>
      <c r="D351" s="69" t="s">
        <v>987</v>
      </c>
      <c r="E351" s="22" t="s">
        <v>38</v>
      </c>
      <c r="F351" s="41" t="s">
        <v>988</v>
      </c>
      <c r="G351" s="22">
        <v>1</v>
      </c>
      <c r="H351" s="30">
        <v>5.3</v>
      </c>
      <c r="I351" s="31">
        <f>G351*H351*43*0.9</f>
        <v>205.11</v>
      </c>
      <c r="J351" s="32"/>
    </row>
    <row r="352" spans="1:11" ht="15.75">
      <c r="A352" s="22" t="s">
        <v>879</v>
      </c>
      <c r="B352" s="4" t="s">
        <v>784</v>
      </c>
      <c r="C352" s="22"/>
      <c r="D352" s="59" t="s">
        <v>989</v>
      </c>
      <c r="E352" s="40" t="s">
        <v>38</v>
      </c>
      <c r="F352" s="41" t="s">
        <v>153</v>
      </c>
      <c r="G352" s="22">
        <v>1</v>
      </c>
      <c r="H352" s="30">
        <v>5.3</v>
      </c>
      <c r="I352" s="31">
        <f>G352*H352*43*0.9</f>
        <v>205.11</v>
      </c>
      <c r="J352" s="32"/>
      <c r="K352" s="22"/>
    </row>
    <row r="353" spans="1:10" ht="15.75">
      <c r="A353" s="164" t="s">
        <v>120</v>
      </c>
      <c r="B353" s="4" t="s">
        <v>993</v>
      </c>
      <c r="C353" s="140"/>
      <c r="D353" s="149" t="s">
        <v>994</v>
      </c>
      <c r="E353" s="159"/>
      <c r="F353" s="41" t="s">
        <v>63</v>
      </c>
      <c r="G353" s="22">
        <v>1</v>
      </c>
      <c r="H353" s="30">
        <v>6</v>
      </c>
      <c r="I353" s="31">
        <f>G353*H353*43*0.9</f>
        <v>232.20000000000002</v>
      </c>
      <c r="J353" s="32"/>
    </row>
    <row r="354" spans="1:10" ht="15.75">
      <c r="A354" s="23" t="s">
        <v>1101</v>
      </c>
      <c r="B354" s="139"/>
      <c r="C354" s="140"/>
      <c r="D354" s="48"/>
      <c r="E354" s="138"/>
      <c r="F354" s="90" t="s">
        <v>1147</v>
      </c>
      <c r="G354" s="40"/>
      <c r="H354" s="30"/>
      <c r="I354" s="32"/>
      <c r="J354" s="32"/>
    </row>
    <row r="355" spans="1:10" ht="15.75">
      <c r="A355" s="57" t="s">
        <v>995</v>
      </c>
      <c r="B355" s="74" t="s">
        <v>1052</v>
      </c>
      <c r="C355" s="145"/>
      <c r="D355" s="36" t="s">
        <v>1128</v>
      </c>
      <c r="E355" s="138"/>
      <c r="F355" s="129" t="s">
        <v>861</v>
      </c>
      <c r="G355" s="57">
        <v>1</v>
      </c>
      <c r="H355" s="58">
        <v>6</v>
      </c>
      <c r="I355" s="32"/>
      <c r="J355" s="50">
        <f>G355*H355*43*0.94</f>
        <v>242.51999999999998</v>
      </c>
    </row>
    <row r="356" spans="1:10" ht="15.75">
      <c r="A356" s="54" t="s">
        <v>995</v>
      </c>
      <c r="B356" s="11" t="s">
        <v>1056</v>
      </c>
      <c r="C356" s="140"/>
      <c r="D356" s="36" t="s">
        <v>1130</v>
      </c>
      <c r="E356" s="138"/>
      <c r="F356" s="129" t="s">
        <v>861</v>
      </c>
      <c r="G356" s="40">
        <v>2</v>
      </c>
      <c r="H356" s="30">
        <v>2.5</v>
      </c>
      <c r="I356" s="32"/>
      <c r="J356" s="50">
        <f>G356*H356*43*0.94</f>
        <v>202.1</v>
      </c>
    </row>
    <row r="357" spans="1:10" ht="15.75">
      <c r="A357" s="75" t="s">
        <v>1075</v>
      </c>
      <c r="B357" s="76" t="s">
        <v>28</v>
      </c>
      <c r="C357" s="75" t="s">
        <v>546</v>
      </c>
      <c r="D357" s="80" t="s">
        <v>1074</v>
      </c>
      <c r="E357" s="80" t="s">
        <v>69</v>
      </c>
      <c r="F357" s="16" t="s">
        <v>131</v>
      </c>
      <c r="G357" s="75">
        <v>1</v>
      </c>
      <c r="H357" s="78">
        <v>19.99</v>
      </c>
      <c r="I357" s="31">
        <f>G357*H357*43*1.17</f>
        <v>1005.6968999999999</v>
      </c>
      <c r="J357" s="32"/>
    </row>
    <row r="358" spans="1:10" ht="15.75">
      <c r="A358" s="40" t="s">
        <v>1075</v>
      </c>
      <c r="B358" s="74" t="s">
        <v>1090</v>
      </c>
      <c r="C358" s="57" t="s">
        <v>41</v>
      </c>
      <c r="D358" s="9" t="s">
        <v>1091</v>
      </c>
      <c r="E358" s="40" t="s">
        <v>69</v>
      </c>
      <c r="F358" s="41" t="s">
        <v>1092</v>
      </c>
      <c r="G358" s="57">
        <v>1</v>
      </c>
      <c r="H358" s="58">
        <v>29.99</v>
      </c>
      <c r="I358" s="31">
        <f>G358*H358*43*1.17</f>
        <v>1508.7968999999998</v>
      </c>
      <c r="J358" s="50">
        <f>2514-2456</f>
        <v>58</v>
      </c>
    </row>
    <row r="359" spans="1:10" ht="15.75">
      <c r="A359" s="119" t="s">
        <v>962</v>
      </c>
      <c r="B359" s="76" t="s">
        <v>1066</v>
      </c>
      <c r="C359" s="75" t="s">
        <v>1067</v>
      </c>
      <c r="D359" s="16" t="s">
        <v>1068</v>
      </c>
      <c r="E359" s="80" t="s">
        <v>69</v>
      </c>
      <c r="F359" s="16" t="s">
        <v>1069</v>
      </c>
      <c r="G359" s="75">
        <v>1</v>
      </c>
      <c r="H359" s="78">
        <v>5.99</v>
      </c>
      <c r="I359" s="32"/>
      <c r="J359" s="50">
        <f>G359*H359*43*1.22</f>
        <v>314.23539999999997</v>
      </c>
    </row>
    <row r="360" spans="1:10" ht="15.75">
      <c r="A360" s="164" t="s">
        <v>962</v>
      </c>
      <c r="B360" s="163" t="s">
        <v>1070</v>
      </c>
      <c r="C360" s="164" t="s">
        <v>1071</v>
      </c>
      <c r="D360" s="164" t="s">
        <v>1072</v>
      </c>
      <c r="E360" s="164" t="s">
        <v>69</v>
      </c>
      <c r="F360" s="5" t="s">
        <v>1073</v>
      </c>
      <c r="G360" s="164">
        <v>1</v>
      </c>
      <c r="H360" s="82">
        <v>3.99</v>
      </c>
      <c r="I360" s="32"/>
      <c r="J360" s="50">
        <f>G360*H360*43*1.22</f>
        <v>209.3154</v>
      </c>
    </row>
    <row r="361" spans="1:10" ht="15.75">
      <c r="A361" s="22" t="s">
        <v>715</v>
      </c>
      <c r="B361" s="4" t="s">
        <v>1107</v>
      </c>
      <c r="C361" s="51"/>
      <c r="D361" s="52" t="s">
        <v>1108</v>
      </c>
      <c r="E361" s="22"/>
      <c r="F361" s="72" t="s">
        <v>1109</v>
      </c>
      <c r="G361" s="51">
        <v>1</v>
      </c>
      <c r="H361" s="38">
        <v>10</v>
      </c>
      <c r="I361" s="32"/>
      <c r="J361" s="50">
        <f>G361*H361*43*0.94</f>
        <v>404.2</v>
      </c>
    </row>
    <row r="362" spans="1:10" ht="15.75">
      <c r="A362" s="51" t="s">
        <v>251</v>
      </c>
      <c r="B362" s="4" t="s">
        <v>1061</v>
      </c>
      <c r="C362" s="51" t="s">
        <v>1062</v>
      </c>
      <c r="D362" s="52" t="s">
        <v>1134</v>
      </c>
      <c r="E362" s="51"/>
      <c r="F362" s="22" t="s">
        <v>1135</v>
      </c>
      <c r="G362" s="51">
        <v>1</v>
      </c>
      <c r="H362" s="38">
        <v>6</v>
      </c>
      <c r="I362" s="32"/>
      <c r="J362" s="50">
        <f>G362*H362*43*0.94</f>
        <v>242.51999999999998</v>
      </c>
    </row>
    <row r="363" spans="1:10" ht="15.75">
      <c r="A363" s="22" t="s">
        <v>1115</v>
      </c>
      <c r="B363" s="4" t="s">
        <v>1116</v>
      </c>
      <c r="C363" s="22" t="s">
        <v>1117</v>
      </c>
      <c r="D363" s="5" t="s">
        <v>1118</v>
      </c>
      <c r="E363" s="22" t="s">
        <v>12</v>
      </c>
      <c r="F363" s="162" t="s">
        <v>137</v>
      </c>
      <c r="G363" s="22">
        <v>1</v>
      </c>
      <c r="H363" s="38">
        <v>5.3</v>
      </c>
      <c r="I363" s="31">
        <f>G363*H363*43*0.9</f>
        <v>205.11</v>
      </c>
      <c r="J363" s="50"/>
    </row>
    <row r="364" spans="1:11" ht="15.75">
      <c r="A364" s="40" t="s">
        <v>1115</v>
      </c>
      <c r="B364" s="34" t="s">
        <v>1119</v>
      </c>
      <c r="C364" s="9" t="s">
        <v>444</v>
      </c>
      <c r="D364" s="16" t="s">
        <v>1120</v>
      </c>
      <c r="E364" s="9" t="s">
        <v>69</v>
      </c>
      <c r="F364" s="166" t="s">
        <v>1121</v>
      </c>
      <c r="G364" s="22">
        <v>1</v>
      </c>
      <c r="H364" s="30">
        <v>5.3</v>
      </c>
      <c r="I364" s="31">
        <f>G364*H364*43*0.9</f>
        <v>205.11</v>
      </c>
      <c r="J364" s="50"/>
      <c r="K364" s="33"/>
    </row>
    <row r="365" spans="1:11" ht="15.75">
      <c r="A365" s="40" t="s">
        <v>1115</v>
      </c>
      <c r="B365" s="11" t="s">
        <v>230</v>
      </c>
      <c r="C365" s="40" t="s">
        <v>1122</v>
      </c>
      <c r="D365" s="16" t="s">
        <v>1123</v>
      </c>
      <c r="E365" s="40" t="s">
        <v>12</v>
      </c>
      <c r="F365" s="80" t="s">
        <v>1124</v>
      </c>
      <c r="G365" s="22">
        <v>1</v>
      </c>
      <c r="H365" s="30">
        <v>5.3</v>
      </c>
      <c r="I365" s="31">
        <f>G365*H365*43*0.9</f>
        <v>205.11</v>
      </c>
      <c r="J365" s="50"/>
      <c r="K365" s="33"/>
    </row>
    <row r="366" spans="1:10" ht="15.75">
      <c r="A366" s="22" t="s">
        <v>1115</v>
      </c>
      <c r="B366" s="4" t="s">
        <v>230</v>
      </c>
      <c r="C366" s="22" t="s">
        <v>1122</v>
      </c>
      <c r="D366" s="5" t="s">
        <v>1123</v>
      </c>
      <c r="E366" s="22" t="s">
        <v>12</v>
      </c>
      <c r="F366" s="22" t="s">
        <v>137</v>
      </c>
      <c r="G366" s="22">
        <v>1</v>
      </c>
      <c r="H366" s="38">
        <v>5.3</v>
      </c>
      <c r="I366" s="31">
        <f>G366*H366*43*0.9</f>
        <v>205.11</v>
      </c>
      <c r="J366" s="50"/>
    </row>
    <row r="367" spans="1:10" ht="15.75">
      <c r="A367" s="22" t="s">
        <v>1115</v>
      </c>
      <c r="B367" s="4" t="s">
        <v>1125</v>
      </c>
      <c r="C367" s="22" t="s">
        <v>1126</v>
      </c>
      <c r="D367" s="5" t="s">
        <v>1127</v>
      </c>
      <c r="E367" s="22" t="s">
        <v>12</v>
      </c>
      <c r="F367" s="22" t="s">
        <v>1110</v>
      </c>
      <c r="G367" s="22">
        <v>1</v>
      </c>
      <c r="H367" s="30">
        <v>5.3</v>
      </c>
      <c r="I367" s="31">
        <f>G367*H367*43*0.9</f>
        <v>205.11</v>
      </c>
      <c r="J367" s="50">
        <f>1026-1002</f>
        <v>24</v>
      </c>
    </row>
    <row r="368" spans="1:10" ht="15.75">
      <c r="A368" s="22" t="s">
        <v>190</v>
      </c>
      <c r="B368" s="4" t="s">
        <v>1107</v>
      </c>
      <c r="C368" s="51"/>
      <c r="D368" s="52" t="s">
        <v>1108</v>
      </c>
      <c r="E368" s="22"/>
      <c r="F368" s="72" t="s">
        <v>1109</v>
      </c>
      <c r="G368" s="51">
        <v>1</v>
      </c>
      <c r="H368" s="30">
        <v>10</v>
      </c>
      <c r="I368" s="32"/>
      <c r="J368" s="50">
        <f>G368*H368*43*0.94</f>
        <v>404.2</v>
      </c>
    </row>
    <row r="369" spans="1:10" ht="15.75">
      <c r="A369" s="164" t="s">
        <v>197</v>
      </c>
      <c r="B369" s="163" t="s">
        <v>198</v>
      </c>
      <c r="C369" s="164"/>
      <c r="D369" s="164" t="s">
        <v>199</v>
      </c>
      <c r="E369" s="164" t="s">
        <v>69</v>
      </c>
      <c r="F369" s="5" t="s">
        <v>95</v>
      </c>
      <c r="G369" s="164">
        <v>1</v>
      </c>
      <c r="H369" s="116">
        <v>14.99</v>
      </c>
      <c r="I369" s="32"/>
      <c r="J369" s="50">
        <f>G369*H369*43*1.22</f>
        <v>786.3754</v>
      </c>
    </row>
    <row r="370" spans="1:10" ht="15">
      <c r="A370" s="22" t="s">
        <v>890</v>
      </c>
      <c r="B370" s="4" t="s">
        <v>1063</v>
      </c>
      <c r="C370" s="22" t="s">
        <v>497</v>
      </c>
      <c r="D370" s="22" t="s">
        <v>1064</v>
      </c>
      <c r="E370" s="22" t="s">
        <v>12</v>
      </c>
      <c r="F370" s="22" t="s">
        <v>1065</v>
      </c>
      <c r="G370" s="22">
        <v>1</v>
      </c>
      <c r="H370" s="30">
        <v>5.3</v>
      </c>
      <c r="I370" s="31">
        <f>G370*H370*43*0.9</f>
        <v>205.11</v>
      </c>
      <c r="J370" s="50">
        <f>1002-971+5</f>
        <v>36</v>
      </c>
    </row>
    <row r="371" spans="1:10" ht="15.75">
      <c r="A371" s="22" t="s">
        <v>354</v>
      </c>
      <c r="B371" s="143" t="s">
        <v>1086</v>
      </c>
      <c r="C371" s="22" t="s">
        <v>1087</v>
      </c>
      <c r="D371" s="22" t="s">
        <v>1088</v>
      </c>
      <c r="E371" s="22" t="s">
        <v>69</v>
      </c>
      <c r="F371" s="72" t="s">
        <v>1089</v>
      </c>
      <c r="G371" s="22">
        <v>1</v>
      </c>
      <c r="H371" s="30">
        <v>19.99</v>
      </c>
      <c r="I371" s="32"/>
      <c r="J371" s="50">
        <f>G371*H371*43*1.22</f>
        <v>1048.6753999999999</v>
      </c>
    </row>
    <row r="372" spans="1:11" ht="15">
      <c r="A372" s="22" t="s">
        <v>1048</v>
      </c>
      <c r="B372" s="4" t="s">
        <v>1049</v>
      </c>
      <c r="C372" s="22" t="s">
        <v>1050</v>
      </c>
      <c r="D372" s="22" t="s">
        <v>1051</v>
      </c>
      <c r="E372" s="22" t="s">
        <v>12</v>
      </c>
      <c r="F372" s="22" t="s">
        <v>1110</v>
      </c>
      <c r="G372" s="22">
        <v>1</v>
      </c>
      <c r="H372" s="30">
        <v>5.3</v>
      </c>
      <c r="I372" s="31">
        <f aca="true" t="shared" si="15" ref="I372:I377">G372*H372*43*0.9</f>
        <v>205.11</v>
      </c>
      <c r="J372" s="50"/>
      <c r="K372" s="33"/>
    </row>
    <row r="373" spans="1:10" ht="15">
      <c r="A373" s="54" t="s">
        <v>1048</v>
      </c>
      <c r="B373" s="11" t="s">
        <v>1049</v>
      </c>
      <c r="C373" s="9" t="s">
        <v>1050</v>
      </c>
      <c r="D373" s="9" t="s">
        <v>1051</v>
      </c>
      <c r="E373" s="9" t="s">
        <v>12</v>
      </c>
      <c r="F373" s="9" t="s">
        <v>1111</v>
      </c>
      <c r="G373" s="40">
        <v>1</v>
      </c>
      <c r="H373" s="30">
        <v>5.3</v>
      </c>
      <c r="I373" s="31">
        <f t="shared" si="15"/>
        <v>205.11</v>
      </c>
      <c r="J373" s="50"/>
    </row>
    <row r="374" spans="1:10" ht="15">
      <c r="A374" s="40" t="s">
        <v>1048</v>
      </c>
      <c r="B374" s="11" t="s">
        <v>1049</v>
      </c>
      <c r="C374" s="9" t="s">
        <v>1050</v>
      </c>
      <c r="D374" s="9" t="s">
        <v>1051</v>
      </c>
      <c r="E374" s="40" t="s">
        <v>12</v>
      </c>
      <c r="F374" s="9" t="s">
        <v>851</v>
      </c>
      <c r="G374" s="40">
        <v>1</v>
      </c>
      <c r="H374" s="30">
        <v>5.3</v>
      </c>
      <c r="I374" s="31">
        <f t="shared" si="15"/>
        <v>205.11</v>
      </c>
      <c r="J374" s="50"/>
    </row>
    <row r="375" spans="1:10" ht="15">
      <c r="A375" s="54" t="s">
        <v>1048</v>
      </c>
      <c r="B375" s="11" t="s">
        <v>1049</v>
      </c>
      <c r="C375" s="9" t="s">
        <v>1050</v>
      </c>
      <c r="D375" s="9" t="s">
        <v>1051</v>
      </c>
      <c r="E375" s="40" t="s">
        <v>12</v>
      </c>
      <c r="F375" s="9" t="s">
        <v>1112</v>
      </c>
      <c r="G375" s="40">
        <v>1</v>
      </c>
      <c r="H375" s="30">
        <v>5.3</v>
      </c>
      <c r="I375" s="31">
        <f t="shared" si="15"/>
        <v>205.11</v>
      </c>
      <c r="J375" s="50"/>
    </row>
    <row r="376" spans="1:10" ht="15">
      <c r="A376" s="54" t="s">
        <v>1048</v>
      </c>
      <c r="B376" s="11" t="s">
        <v>1049</v>
      </c>
      <c r="C376" s="9" t="s">
        <v>1050</v>
      </c>
      <c r="D376" s="9" t="s">
        <v>1051</v>
      </c>
      <c r="E376" s="9" t="s">
        <v>12</v>
      </c>
      <c r="F376" s="9" t="s">
        <v>1114</v>
      </c>
      <c r="G376" s="40">
        <v>1</v>
      </c>
      <c r="H376" s="30">
        <v>5.3</v>
      </c>
      <c r="I376" s="31">
        <f t="shared" si="15"/>
        <v>205.11</v>
      </c>
      <c r="J376" s="50">
        <v>6</v>
      </c>
    </row>
    <row r="377" spans="1:10" ht="15.75">
      <c r="A377" s="54" t="s">
        <v>357</v>
      </c>
      <c r="B377" s="11" t="s">
        <v>1055</v>
      </c>
      <c r="C377" s="140"/>
      <c r="D377" s="36" t="s">
        <v>1105</v>
      </c>
      <c r="E377" s="138"/>
      <c r="F377" s="41" t="s">
        <v>1106</v>
      </c>
      <c r="G377" s="40">
        <v>1</v>
      </c>
      <c r="H377" s="30">
        <v>15</v>
      </c>
      <c r="I377" s="31">
        <f t="shared" si="15"/>
        <v>580.5</v>
      </c>
      <c r="J377" s="50"/>
    </row>
    <row r="378" spans="1:9" ht="15.75">
      <c r="A378" s="148" t="s">
        <v>357</v>
      </c>
      <c r="B378" s="81" t="s">
        <v>500</v>
      </c>
      <c r="C378" s="119"/>
      <c r="D378" s="156" t="s">
        <v>1113</v>
      </c>
      <c r="E378" s="119" t="s">
        <v>69</v>
      </c>
      <c r="F378" s="161" t="s">
        <v>543</v>
      </c>
      <c r="G378" s="119">
        <v>1</v>
      </c>
      <c r="H378" s="116">
        <f>26.5/5</f>
        <v>5.3</v>
      </c>
      <c r="I378" s="31">
        <f>G378*H378*43*0.9</f>
        <v>205.11</v>
      </c>
    </row>
    <row r="379" spans="1:9" ht="15.75">
      <c r="A379" s="148" t="s">
        <v>357</v>
      </c>
      <c r="B379" s="81" t="s">
        <v>500</v>
      </c>
      <c r="C379" s="80"/>
      <c r="D379" s="156" t="s">
        <v>1113</v>
      </c>
      <c r="E379" s="119" t="s">
        <v>69</v>
      </c>
      <c r="F379" s="161" t="s">
        <v>544</v>
      </c>
      <c r="G379" s="119">
        <v>1</v>
      </c>
      <c r="H379" s="116">
        <f>26.5/5</f>
        <v>5.3</v>
      </c>
      <c r="I379" s="31">
        <f>G379*H379*43*0.9</f>
        <v>205.11</v>
      </c>
    </row>
    <row r="380" spans="1:9" ht="15">
      <c r="A380" s="75" t="s">
        <v>487</v>
      </c>
      <c r="B380" s="76" t="s">
        <v>28</v>
      </c>
      <c r="C380" s="75" t="s">
        <v>546</v>
      </c>
      <c r="D380" s="80" t="s">
        <v>547</v>
      </c>
      <c r="E380" s="75" t="s">
        <v>12</v>
      </c>
      <c r="F380" s="75" t="s">
        <v>548</v>
      </c>
      <c r="G380" s="75">
        <v>1</v>
      </c>
      <c r="H380" s="78">
        <v>19.99</v>
      </c>
      <c r="I380" s="31">
        <f>G380*H380*43*1.22</f>
        <v>1048.6753999999999</v>
      </c>
    </row>
    <row r="381" spans="1:10" ht="15.75">
      <c r="A381" s="57" t="s">
        <v>944</v>
      </c>
      <c r="B381" s="74" t="s">
        <v>1057</v>
      </c>
      <c r="C381" s="145"/>
      <c r="D381" s="36" t="s">
        <v>1131</v>
      </c>
      <c r="E381" s="138"/>
      <c r="F381" s="129" t="s">
        <v>864</v>
      </c>
      <c r="G381" s="57">
        <v>2</v>
      </c>
      <c r="H381" s="58">
        <v>6</v>
      </c>
      <c r="I381" s="32"/>
      <c r="J381" s="50">
        <f>G381*H381*43*0.94</f>
        <v>485.03999999999996</v>
      </c>
    </row>
    <row r="382" spans="1:10" ht="15.75">
      <c r="A382" s="57" t="s">
        <v>944</v>
      </c>
      <c r="B382" s="74" t="s">
        <v>1058</v>
      </c>
      <c r="C382" s="145"/>
      <c r="D382" s="36" t="s">
        <v>1129</v>
      </c>
      <c r="E382" s="138"/>
      <c r="F382" s="129" t="s">
        <v>63</v>
      </c>
      <c r="G382" s="57">
        <v>1</v>
      </c>
      <c r="H382" s="58">
        <v>6</v>
      </c>
      <c r="I382" s="32"/>
      <c r="J382" s="50">
        <f>G382*H382*43*0.94</f>
        <v>242.51999999999998</v>
      </c>
    </row>
    <row r="383" spans="1:10" s="80" customFormat="1" ht="15.75">
      <c r="A383" s="57" t="s">
        <v>944</v>
      </c>
      <c r="B383" s="11" t="s">
        <v>1059</v>
      </c>
      <c r="C383" s="140"/>
      <c r="D383" s="36" t="s">
        <v>1128</v>
      </c>
      <c r="E383" s="138"/>
      <c r="F383" s="129" t="s">
        <v>861</v>
      </c>
      <c r="G383" s="40">
        <v>1</v>
      </c>
      <c r="H383" s="38">
        <v>6</v>
      </c>
      <c r="I383" s="32"/>
      <c r="J383" s="50">
        <f>G383*H383*43*0.94</f>
        <v>242.51999999999998</v>
      </c>
    </row>
    <row r="384" spans="1:10" s="80" customFormat="1" ht="15.75">
      <c r="A384" s="57" t="s">
        <v>944</v>
      </c>
      <c r="B384" s="74" t="s">
        <v>1060</v>
      </c>
      <c r="C384" s="145"/>
      <c r="D384" s="36" t="s">
        <v>1132</v>
      </c>
      <c r="E384" s="131"/>
      <c r="F384" s="129" t="s">
        <v>1133</v>
      </c>
      <c r="G384" s="57">
        <v>1</v>
      </c>
      <c r="H384" s="58">
        <v>6</v>
      </c>
      <c r="I384" s="32"/>
      <c r="J384" s="50">
        <f>G384*H384*43*0.94</f>
        <v>242.51999999999998</v>
      </c>
    </row>
    <row r="385" spans="1:10" s="80" customFormat="1" ht="15.75">
      <c r="A385" s="57" t="s">
        <v>387</v>
      </c>
      <c r="B385" s="11" t="s">
        <v>1102</v>
      </c>
      <c r="C385" s="89"/>
      <c r="D385" s="36" t="s">
        <v>1103</v>
      </c>
      <c r="E385" s="57" t="s">
        <v>69</v>
      </c>
      <c r="F385" s="41" t="s">
        <v>1104</v>
      </c>
      <c r="G385" s="89">
        <v>1</v>
      </c>
      <c r="H385" s="42">
        <v>39.5</v>
      </c>
      <c r="I385" s="32"/>
      <c r="J385" s="50">
        <f>G385*H385*43*0.94</f>
        <v>1596.59</v>
      </c>
    </row>
    <row r="386" spans="1:10" s="80" customFormat="1" ht="15">
      <c r="A386" s="119" t="s">
        <v>140</v>
      </c>
      <c r="B386" s="81" t="s">
        <v>116</v>
      </c>
      <c r="C386" s="80" t="s">
        <v>141</v>
      </c>
      <c r="D386" s="80" t="s">
        <v>1076</v>
      </c>
      <c r="E386" s="119" t="s">
        <v>38</v>
      </c>
      <c r="F386" s="80" t="s">
        <v>1077</v>
      </c>
      <c r="G386" s="119">
        <v>1</v>
      </c>
      <c r="H386" s="124">
        <v>39.99</v>
      </c>
      <c r="I386" s="31">
        <f>G386*H386*43*1.17</f>
        <v>2011.8969</v>
      </c>
      <c r="J386" s="50">
        <f>-20-1965+2012</f>
        <v>27</v>
      </c>
    </row>
    <row r="387" spans="1:10" s="80" customFormat="1" ht="15.75">
      <c r="A387" s="22" t="s">
        <v>565</v>
      </c>
      <c r="B387" s="4" t="s">
        <v>1136</v>
      </c>
      <c r="C387" s="51"/>
      <c r="D387" s="52" t="s">
        <v>1137</v>
      </c>
      <c r="E387" s="51"/>
      <c r="F387" s="72" t="s">
        <v>871</v>
      </c>
      <c r="G387" s="51">
        <v>1</v>
      </c>
      <c r="H387" s="30">
        <v>6</v>
      </c>
      <c r="I387" s="32"/>
      <c r="J387" s="50">
        <f>G387*H387*43*0.94</f>
        <v>242.51999999999998</v>
      </c>
    </row>
    <row r="388" spans="1:10" s="80" customFormat="1" ht="15.75">
      <c r="A388" s="40" t="s">
        <v>565</v>
      </c>
      <c r="B388" s="11" t="s">
        <v>1138</v>
      </c>
      <c r="C388" s="60"/>
      <c r="D388" s="52" t="s">
        <v>1139</v>
      </c>
      <c r="E388" s="51"/>
      <c r="F388" s="41" t="s">
        <v>1140</v>
      </c>
      <c r="G388" s="51">
        <v>1</v>
      </c>
      <c r="H388" s="30">
        <v>6</v>
      </c>
      <c r="I388" s="32"/>
      <c r="J388" s="50">
        <f>G388*H388*43*0.94</f>
        <v>242.51999999999998</v>
      </c>
    </row>
    <row r="389" spans="1:10" s="80" customFormat="1" ht="15">
      <c r="A389" s="164" t="s">
        <v>1141</v>
      </c>
      <c r="B389" s="163" t="s">
        <v>1142</v>
      </c>
      <c r="C389" s="164"/>
      <c r="D389" s="164" t="s">
        <v>1143</v>
      </c>
      <c r="E389" s="164" t="s">
        <v>611</v>
      </c>
      <c r="F389" s="167" t="s">
        <v>1018</v>
      </c>
      <c r="G389" s="164">
        <v>1</v>
      </c>
      <c r="H389" s="116">
        <v>8.99</v>
      </c>
      <c r="I389" s="32"/>
      <c r="J389" s="50">
        <f>G389*H389*43*1.22</f>
        <v>471.61539999999997</v>
      </c>
    </row>
    <row r="390" spans="1:10" s="80" customFormat="1" ht="15.75">
      <c r="A390" s="164" t="s">
        <v>1141</v>
      </c>
      <c r="B390" s="163" t="s">
        <v>1144</v>
      </c>
      <c r="C390" s="164"/>
      <c r="D390" s="164" t="s">
        <v>1145</v>
      </c>
      <c r="E390" s="164" t="s">
        <v>611</v>
      </c>
      <c r="F390" s="5" t="s">
        <v>1146</v>
      </c>
      <c r="G390" s="164">
        <v>1</v>
      </c>
      <c r="H390" s="116">
        <v>9.99</v>
      </c>
      <c r="I390" s="32"/>
      <c r="J390" s="50">
        <f>G390*H390*43*1.22</f>
        <v>524.0754</v>
      </c>
    </row>
    <row r="391" spans="1:10" s="80" customFormat="1" ht="15.75">
      <c r="A391" s="22" t="s">
        <v>120</v>
      </c>
      <c r="B391" s="4" t="s">
        <v>1107</v>
      </c>
      <c r="C391" s="51"/>
      <c r="D391" s="52" t="s">
        <v>1108</v>
      </c>
      <c r="E391" s="22"/>
      <c r="F391" s="41" t="s">
        <v>1109</v>
      </c>
      <c r="G391" s="51">
        <v>1</v>
      </c>
      <c r="H391" s="30">
        <v>10</v>
      </c>
      <c r="I391" s="31">
        <f>G391*H391*43*0.9</f>
        <v>387</v>
      </c>
      <c r="J391" s="50"/>
    </row>
    <row r="392" spans="1:11" s="80" customFormat="1" ht="15.75">
      <c r="A392" s="75" t="s">
        <v>120</v>
      </c>
      <c r="B392" s="74" t="s">
        <v>1053</v>
      </c>
      <c r="C392" s="145"/>
      <c r="D392" s="83" t="s">
        <v>1129</v>
      </c>
      <c r="E392" s="131"/>
      <c r="F392" s="129" t="s">
        <v>63</v>
      </c>
      <c r="G392" s="89">
        <v>1</v>
      </c>
      <c r="H392" s="58">
        <v>6</v>
      </c>
      <c r="I392" s="31">
        <f>G392*H392*43*0.9</f>
        <v>232.20000000000002</v>
      </c>
      <c r="J392" s="50"/>
      <c r="K392" s="75"/>
    </row>
    <row r="393" spans="1:10" ht="15.75">
      <c r="A393" s="164" t="s">
        <v>120</v>
      </c>
      <c r="B393" s="163" t="s">
        <v>1078</v>
      </c>
      <c r="C393" s="153"/>
      <c r="D393" s="126" t="s">
        <v>1079</v>
      </c>
      <c r="E393" s="150">
        <v>2</v>
      </c>
      <c r="F393" s="16" t="s">
        <v>95</v>
      </c>
      <c r="G393" s="164">
        <v>1</v>
      </c>
      <c r="H393" s="116">
        <v>29.99</v>
      </c>
      <c r="I393" s="31">
        <f>G393*H393*43*1.17</f>
        <v>1508.7968999999998</v>
      </c>
      <c r="J393" s="50"/>
    </row>
    <row r="394" spans="1:10" ht="15.75">
      <c r="A394" s="164" t="s">
        <v>120</v>
      </c>
      <c r="B394" s="163" t="s">
        <v>28</v>
      </c>
      <c r="C394" s="164"/>
      <c r="D394" s="164" t="s">
        <v>547</v>
      </c>
      <c r="E394" s="164" t="s">
        <v>12</v>
      </c>
      <c r="F394" s="16" t="s">
        <v>95</v>
      </c>
      <c r="G394" s="164">
        <v>1</v>
      </c>
      <c r="H394" s="116">
        <v>19.99</v>
      </c>
      <c r="I394" s="31">
        <f>G394*H394*43*1.17</f>
        <v>1005.6968999999999</v>
      </c>
      <c r="J394" s="50"/>
    </row>
    <row r="395" spans="1:11" s="33" customFormat="1" ht="15.75">
      <c r="A395" s="62" t="s">
        <v>879</v>
      </c>
      <c r="B395" s="87" t="s">
        <v>1093</v>
      </c>
      <c r="D395" s="102" t="s">
        <v>1094</v>
      </c>
      <c r="E395" s="67" t="s">
        <v>38</v>
      </c>
      <c r="F395" s="102" t="s">
        <v>1095</v>
      </c>
      <c r="G395" s="67">
        <v>1</v>
      </c>
      <c r="H395" s="112">
        <v>5.3</v>
      </c>
      <c r="I395" s="50"/>
      <c r="J395" s="65"/>
      <c r="K395" s="33" t="s">
        <v>167</v>
      </c>
    </row>
    <row r="396" spans="1:11" s="33" customFormat="1" ht="15">
      <c r="A396" s="62" t="s">
        <v>216</v>
      </c>
      <c r="B396" s="63" t="s">
        <v>1080</v>
      </c>
      <c r="C396" s="62" t="s">
        <v>1081</v>
      </c>
      <c r="D396" s="62" t="s">
        <v>1082</v>
      </c>
      <c r="E396" s="62" t="s">
        <v>69</v>
      </c>
      <c r="F396" s="62" t="s">
        <v>1083</v>
      </c>
      <c r="G396" s="62">
        <v>1</v>
      </c>
      <c r="H396" s="64">
        <v>9.99</v>
      </c>
      <c r="I396" s="65"/>
      <c r="J396" s="65"/>
      <c r="K396" s="33" t="s">
        <v>167</v>
      </c>
    </row>
    <row r="397" spans="1:11" s="33" customFormat="1" ht="15.75">
      <c r="A397" s="160" t="s">
        <v>1084</v>
      </c>
      <c r="B397" s="107" t="s">
        <v>1085</v>
      </c>
      <c r="C397" s="175"/>
      <c r="D397" s="66"/>
      <c r="E397" s="176"/>
      <c r="F397" s="177"/>
      <c r="G397" s="67">
        <v>1</v>
      </c>
      <c r="H397" s="112">
        <v>19.99</v>
      </c>
      <c r="I397" s="65"/>
      <c r="J397" s="65"/>
      <c r="K397" s="33" t="s">
        <v>167</v>
      </c>
    </row>
    <row r="398" spans="1:10" ht="15">
      <c r="A398" s="23" t="s">
        <v>1148</v>
      </c>
      <c r="E398" s="40"/>
      <c r="F398" s="90" t="s">
        <v>1147</v>
      </c>
      <c r="G398" s="67"/>
      <c r="H398" s="42"/>
      <c r="I398" s="43"/>
      <c r="J398" s="43"/>
    </row>
    <row r="399" spans="1:10" ht="15.75">
      <c r="A399" s="22" t="s">
        <v>1164</v>
      </c>
      <c r="B399" s="4" t="s">
        <v>1165</v>
      </c>
      <c r="C399" s="22" t="s">
        <v>1166</v>
      </c>
      <c r="D399" s="59" t="s">
        <v>1167</v>
      </c>
      <c r="E399" s="22" t="s">
        <v>76</v>
      </c>
      <c r="F399" s="41" t="s">
        <v>1168</v>
      </c>
      <c r="G399" s="22">
        <v>1</v>
      </c>
      <c r="H399" s="30">
        <v>65</v>
      </c>
      <c r="I399" s="31">
        <f aca="true" t="shared" si="16" ref="I399:I410">G399*H399*43*0.9</f>
        <v>2515.5</v>
      </c>
      <c r="J399" s="32"/>
    </row>
    <row r="400" spans="1:10" ht="15.75">
      <c r="A400" s="22" t="s">
        <v>1164</v>
      </c>
      <c r="B400" s="4" t="s">
        <v>1169</v>
      </c>
      <c r="C400" s="22" t="s">
        <v>1170</v>
      </c>
      <c r="D400" s="59" t="s">
        <v>1171</v>
      </c>
      <c r="E400" s="22" t="s">
        <v>12</v>
      </c>
      <c r="F400" s="41" t="s">
        <v>1168</v>
      </c>
      <c r="G400" s="22">
        <v>1</v>
      </c>
      <c r="H400" s="30">
        <v>22</v>
      </c>
      <c r="I400" s="31">
        <f t="shared" si="16"/>
        <v>851.4</v>
      </c>
      <c r="J400" s="32">
        <f>3367-3289</f>
        <v>78</v>
      </c>
    </row>
    <row r="401" spans="1:10" ht="15.75">
      <c r="A401" s="22" t="s">
        <v>1182</v>
      </c>
      <c r="B401" s="4" t="s">
        <v>1183</v>
      </c>
      <c r="C401" s="22"/>
      <c r="D401" s="59" t="s">
        <v>1184</v>
      </c>
      <c r="E401" s="22" t="s">
        <v>69</v>
      </c>
      <c r="F401" s="41" t="s">
        <v>95</v>
      </c>
      <c r="G401" s="22">
        <v>1</v>
      </c>
      <c r="H401" s="30">
        <v>34.5</v>
      </c>
      <c r="I401" s="31">
        <f t="shared" si="16"/>
        <v>1335.15</v>
      </c>
      <c r="J401" s="32"/>
    </row>
    <row r="402" spans="1:10" ht="15.75">
      <c r="A402" s="22" t="s">
        <v>29</v>
      </c>
      <c r="B402" s="4" t="s">
        <v>1149</v>
      </c>
      <c r="C402" s="22" t="s">
        <v>1150</v>
      </c>
      <c r="D402" s="174" t="s">
        <v>1151</v>
      </c>
      <c r="E402" s="22" t="s">
        <v>1152</v>
      </c>
      <c r="F402" s="41" t="s">
        <v>183</v>
      </c>
      <c r="G402" s="22">
        <v>1</v>
      </c>
      <c r="H402" s="30">
        <v>39.5</v>
      </c>
      <c r="I402" s="32">
        <f t="shared" si="16"/>
        <v>1528.65</v>
      </c>
      <c r="J402" s="32">
        <f aca="true" t="shared" si="17" ref="J402:J410">G402*H402*43*0.94</f>
        <v>1596.59</v>
      </c>
    </row>
    <row r="403" spans="1:11" ht="15.75">
      <c r="A403" s="22" t="s">
        <v>1194</v>
      </c>
      <c r="B403" s="4" t="s">
        <v>1156</v>
      </c>
      <c r="C403" s="22" t="s">
        <v>1195</v>
      </c>
      <c r="D403" s="22" t="s">
        <v>1196</v>
      </c>
      <c r="E403" s="128" t="s">
        <v>62</v>
      </c>
      <c r="F403" s="41" t="s">
        <v>1197</v>
      </c>
      <c r="G403" s="22">
        <v>1</v>
      </c>
      <c r="H403" s="30">
        <v>5</v>
      </c>
      <c r="I403" s="32">
        <f t="shared" si="16"/>
        <v>193.5</v>
      </c>
      <c r="J403" s="32">
        <f t="shared" si="17"/>
        <v>202.1</v>
      </c>
      <c r="K403" s="178"/>
    </row>
    <row r="404" spans="1:11" ht="15.75">
      <c r="A404" s="22" t="s">
        <v>1194</v>
      </c>
      <c r="B404" s="4" t="s">
        <v>1159</v>
      </c>
      <c r="C404" s="22" t="s">
        <v>1195</v>
      </c>
      <c r="D404" s="9" t="s">
        <v>1198</v>
      </c>
      <c r="E404" s="128" t="s">
        <v>62</v>
      </c>
      <c r="F404" s="41" t="s">
        <v>1199</v>
      </c>
      <c r="G404" s="22">
        <v>1</v>
      </c>
      <c r="H404" s="30">
        <v>5</v>
      </c>
      <c r="I404" s="32">
        <f t="shared" si="16"/>
        <v>193.5</v>
      </c>
      <c r="J404" s="32">
        <f t="shared" si="17"/>
        <v>202.1</v>
      </c>
      <c r="K404" s="178"/>
    </row>
    <row r="405" spans="1:10" ht="15.75">
      <c r="A405" s="22" t="s">
        <v>1048</v>
      </c>
      <c r="B405" s="4" t="s">
        <v>1177</v>
      </c>
      <c r="C405" s="22" t="s">
        <v>1178</v>
      </c>
      <c r="D405" s="149" t="s">
        <v>1179</v>
      </c>
      <c r="E405" s="22" t="s">
        <v>12</v>
      </c>
      <c r="F405" s="41" t="s">
        <v>969</v>
      </c>
      <c r="G405" s="22">
        <v>1</v>
      </c>
      <c r="H405" s="30">
        <v>19.5</v>
      </c>
      <c r="I405" s="31">
        <f t="shared" si="16"/>
        <v>754.65</v>
      </c>
      <c r="J405" s="32"/>
    </row>
    <row r="406" spans="1:10" ht="15.75">
      <c r="A406" s="22" t="s">
        <v>357</v>
      </c>
      <c r="B406" s="4" t="s">
        <v>1172</v>
      </c>
      <c r="C406" s="40"/>
      <c r="D406" s="59" t="s">
        <v>1173</v>
      </c>
      <c r="E406" s="22" t="s">
        <v>76</v>
      </c>
      <c r="F406" s="41" t="s">
        <v>1174</v>
      </c>
      <c r="G406" s="22">
        <v>1</v>
      </c>
      <c r="H406" s="30">
        <v>29.5</v>
      </c>
      <c r="I406" s="31">
        <f t="shared" si="16"/>
        <v>1141.65</v>
      </c>
      <c r="J406" s="32"/>
    </row>
    <row r="407" spans="1:11" ht="15.75">
      <c r="A407" s="168" t="s">
        <v>779</v>
      </c>
      <c r="B407" s="4" t="s">
        <v>1175</v>
      </c>
      <c r="C407" s="169" t="s">
        <v>355</v>
      </c>
      <c r="D407" s="16" t="s">
        <v>1176</v>
      </c>
      <c r="E407" s="170" t="s">
        <v>699</v>
      </c>
      <c r="F407" s="41" t="s">
        <v>187</v>
      </c>
      <c r="G407" s="168">
        <v>1</v>
      </c>
      <c r="H407" s="171">
        <v>34.5</v>
      </c>
      <c r="J407" s="50">
        <f>G407*H407*43*0.94</f>
        <v>1394.49</v>
      </c>
      <c r="K407" s="179"/>
    </row>
    <row r="408" spans="1:10" ht="15.75">
      <c r="A408" s="22" t="s">
        <v>1188</v>
      </c>
      <c r="B408" s="22" t="s">
        <v>700</v>
      </c>
      <c r="C408" s="22"/>
      <c r="D408" s="59" t="s">
        <v>1189</v>
      </c>
      <c r="E408" s="128" t="s">
        <v>62</v>
      </c>
      <c r="F408" s="41" t="s">
        <v>263</v>
      </c>
      <c r="G408" s="22">
        <v>1</v>
      </c>
      <c r="H408" s="30">
        <v>6</v>
      </c>
      <c r="I408" s="32">
        <f t="shared" si="16"/>
        <v>232.20000000000002</v>
      </c>
      <c r="J408" s="32">
        <f t="shared" si="17"/>
        <v>242.51999999999998</v>
      </c>
    </row>
    <row r="409" spans="1:11" ht="15.75">
      <c r="A409" s="22" t="s">
        <v>1188</v>
      </c>
      <c r="B409" s="4" t="s">
        <v>993</v>
      </c>
      <c r="C409" s="40"/>
      <c r="D409" s="59" t="s">
        <v>1190</v>
      </c>
      <c r="E409" s="138" t="s">
        <v>62</v>
      </c>
      <c r="F409" s="41" t="s">
        <v>63</v>
      </c>
      <c r="G409" s="22">
        <v>1</v>
      </c>
      <c r="H409" s="30">
        <v>6</v>
      </c>
      <c r="I409" s="32">
        <f t="shared" si="16"/>
        <v>232.20000000000002</v>
      </c>
      <c r="J409" s="32">
        <f t="shared" si="17"/>
        <v>242.51999999999998</v>
      </c>
      <c r="K409" s="180" t="s">
        <v>1191</v>
      </c>
    </row>
    <row r="410" spans="1:10" ht="15.75">
      <c r="A410" s="22" t="s">
        <v>1188</v>
      </c>
      <c r="B410" s="22" t="s">
        <v>1192</v>
      </c>
      <c r="C410" s="40"/>
      <c r="D410" s="59" t="s">
        <v>1193</v>
      </c>
      <c r="E410" s="138" t="s">
        <v>62</v>
      </c>
      <c r="F410" s="41" t="s">
        <v>1135</v>
      </c>
      <c r="G410" s="22">
        <v>1</v>
      </c>
      <c r="H410" s="30">
        <v>6</v>
      </c>
      <c r="I410" s="32">
        <f t="shared" si="16"/>
        <v>232.20000000000002</v>
      </c>
      <c r="J410" s="32">
        <f t="shared" si="17"/>
        <v>242.51999999999998</v>
      </c>
    </row>
    <row r="411" spans="1:11" ht="15.75">
      <c r="A411" s="164" t="s">
        <v>247</v>
      </c>
      <c r="B411" s="163" t="s">
        <v>365</v>
      </c>
      <c r="C411" s="80" t="s">
        <v>366</v>
      </c>
      <c r="D411" s="80" t="s">
        <v>186</v>
      </c>
      <c r="E411" s="164" t="s">
        <v>69</v>
      </c>
      <c r="F411" s="80" t="s">
        <v>253</v>
      </c>
      <c r="G411" s="164">
        <v>1</v>
      </c>
      <c r="H411" s="116">
        <v>19.99</v>
      </c>
      <c r="I411" s="185">
        <f>G411*H411*43*1.22</f>
        <v>1048.6753999999999</v>
      </c>
      <c r="K411" s="102"/>
    </row>
    <row r="412" spans="1:10" ht="15.75">
      <c r="A412" s="22" t="s">
        <v>1031</v>
      </c>
      <c r="B412" s="4" t="s">
        <v>840</v>
      </c>
      <c r="C412" s="9" t="s">
        <v>1153</v>
      </c>
      <c r="D412" s="59" t="s">
        <v>1154</v>
      </c>
      <c r="E412" s="22"/>
      <c r="F412" s="41" t="s">
        <v>1155</v>
      </c>
      <c r="G412" s="22">
        <v>1</v>
      </c>
      <c r="H412" s="30">
        <v>5</v>
      </c>
      <c r="I412" s="32"/>
      <c r="J412" s="50">
        <f>G412*H412*43*0.94</f>
        <v>202.1</v>
      </c>
    </row>
    <row r="413" spans="1:10" ht="15.75">
      <c r="A413" s="22" t="s">
        <v>1031</v>
      </c>
      <c r="B413" s="11" t="s">
        <v>1156</v>
      </c>
      <c r="C413" s="22" t="s">
        <v>1153</v>
      </c>
      <c r="D413" s="59" t="s">
        <v>1157</v>
      </c>
      <c r="E413" s="22"/>
      <c r="F413" s="41" t="s">
        <v>1158</v>
      </c>
      <c r="G413" s="22">
        <v>1</v>
      </c>
      <c r="H413" s="30">
        <v>5</v>
      </c>
      <c r="I413" s="32"/>
      <c r="J413" s="50">
        <f>G413*H413*43*0.94</f>
        <v>202.1</v>
      </c>
    </row>
    <row r="414" spans="1:10" ht="15.75">
      <c r="A414" s="22" t="s">
        <v>1031</v>
      </c>
      <c r="B414" s="34" t="s">
        <v>1159</v>
      </c>
      <c r="C414" s="22" t="s">
        <v>1153</v>
      </c>
      <c r="D414" s="9" t="s">
        <v>1160</v>
      </c>
      <c r="E414" s="22"/>
      <c r="F414" s="41" t="s">
        <v>490</v>
      </c>
      <c r="G414" s="22">
        <v>1</v>
      </c>
      <c r="H414" s="30">
        <v>5</v>
      </c>
      <c r="I414" s="32"/>
      <c r="J414" s="50">
        <f>G414*H414*43*0.94</f>
        <v>202.1</v>
      </c>
    </row>
    <row r="415" spans="1:10" ht="15.75">
      <c r="A415" s="22" t="s">
        <v>1031</v>
      </c>
      <c r="B415" s="4" t="s">
        <v>1161</v>
      </c>
      <c r="C415" s="22" t="s">
        <v>1153</v>
      </c>
      <c r="D415" s="9" t="s">
        <v>1162</v>
      </c>
      <c r="E415" s="22"/>
      <c r="F415" s="41" t="s">
        <v>1163</v>
      </c>
      <c r="G415" s="22">
        <v>1</v>
      </c>
      <c r="H415" s="30">
        <v>5</v>
      </c>
      <c r="I415" s="32"/>
      <c r="J415" s="50">
        <f>G415*H415*43*0.94</f>
        <v>202.1</v>
      </c>
    </row>
    <row r="416" spans="1:10" ht="15.75">
      <c r="A416" s="22" t="s">
        <v>387</v>
      </c>
      <c r="B416" s="4" t="s">
        <v>1180</v>
      </c>
      <c r="C416" s="22"/>
      <c r="D416" s="69" t="s">
        <v>1181</v>
      </c>
      <c r="E416" s="22" t="s">
        <v>69</v>
      </c>
      <c r="F416" s="41" t="s">
        <v>542</v>
      </c>
      <c r="G416" s="22">
        <v>1</v>
      </c>
      <c r="H416" s="30">
        <v>55.5</v>
      </c>
      <c r="I416" s="32">
        <f>G416*H416*43*0.9</f>
        <v>2147.85</v>
      </c>
      <c r="J416" s="32">
        <f>G416*H416*43*0.94</f>
        <v>2243.31</v>
      </c>
    </row>
    <row r="417" spans="1:10" ht="15.75">
      <c r="A417" s="22" t="s">
        <v>879</v>
      </c>
      <c r="B417" s="4" t="s">
        <v>430</v>
      </c>
      <c r="C417" s="144"/>
      <c r="D417" s="69" t="s">
        <v>1185</v>
      </c>
      <c r="E417" s="128" t="s">
        <v>62</v>
      </c>
      <c r="F417" s="41" t="s">
        <v>67</v>
      </c>
      <c r="G417" s="22">
        <v>1</v>
      </c>
      <c r="H417" s="30">
        <v>6</v>
      </c>
      <c r="I417" s="31">
        <f>G417*H417*43*0.9</f>
        <v>232.20000000000002</v>
      </c>
      <c r="J417" s="32"/>
    </row>
    <row r="418" spans="1:10" ht="15.75">
      <c r="A418" s="40" t="s">
        <v>879</v>
      </c>
      <c r="B418" s="34" t="s">
        <v>1054</v>
      </c>
      <c r="C418" s="140"/>
      <c r="D418" s="59" t="s">
        <v>1186</v>
      </c>
      <c r="E418" s="159" t="s">
        <v>62</v>
      </c>
      <c r="F418" s="41" t="s">
        <v>1187</v>
      </c>
      <c r="G418" s="40">
        <v>1</v>
      </c>
      <c r="H418" s="38">
        <v>6</v>
      </c>
      <c r="I418" s="31">
        <f>G418*H418*43*0.9</f>
        <v>232.20000000000002</v>
      </c>
      <c r="J418" s="32">
        <f>1686-1856</f>
        <v>-170</v>
      </c>
    </row>
    <row r="419" spans="1:11" ht="15">
      <c r="A419" s="23" t="s">
        <v>1259</v>
      </c>
      <c r="B419" s="4"/>
      <c r="C419" s="40"/>
      <c r="D419" s="40"/>
      <c r="E419" s="22"/>
      <c r="F419" s="90" t="s">
        <v>1260</v>
      </c>
      <c r="H419" s="30"/>
      <c r="I419" s="32"/>
      <c r="J419" s="32"/>
      <c r="K419" s="34"/>
    </row>
    <row r="420" spans="1:10" s="190" customFormat="1" ht="15.75">
      <c r="A420" s="168" t="s">
        <v>83</v>
      </c>
      <c r="B420" s="4" t="s">
        <v>1261</v>
      </c>
      <c r="C420" s="181"/>
      <c r="D420" s="189" t="s">
        <v>1262</v>
      </c>
      <c r="E420" s="182">
        <v>2</v>
      </c>
      <c r="F420" s="186" t="s">
        <v>95</v>
      </c>
      <c r="G420" s="168">
        <v>1</v>
      </c>
      <c r="H420" s="171">
        <v>19.99</v>
      </c>
      <c r="I420" s="172"/>
      <c r="J420" s="228">
        <f>G420*H420*46*1.22</f>
        <v>1121.8388</v>
      </c>
    </row>
    <row r="421" spans="1:10" s="190" customFormat="1" ht="15.75">
      <c r="A421" s="168" t="s">
        <v>83</v>
      </c>
      <c r="B421" s="4" t="s">
        <v>1078</v>
      </c>
      <c r="C421" s="181"/>
      <c r="D421" s="191" t="s">
        <v>1284</v>
      </c>
      <c r="E421" s="182">
        <v>2</v>
      </c>
      <c r="F421" s="186" t="s">
        <v>95</v>
      </c>
      <c r="G421" s="168">
        <v>1</v>
      </c>
      <c r="H421" s="171">
        <v>29.99</v>
      </c>
      <c r="I421" s="172"/>
      <c r="J421" s="228">
        <f>G421*H421*46*1.22</f>
        <v>1683.0387999999998</v>
      </c>
    </row>
    <row r="422" spans="1:10" ht="15.75">
      <c r="A422" s="22" t="s">
        <v>114</v>
      </c>
      <c r="B422" s="4" t="s">
        <v>1200</v>
      </c>
      <c r="C422" s="40"/>
      <c r="D422" s="189" t="s">
        <v>1201</v>
      </c>
      <c r="E422" s="40" t="s">
        <v>1008</v>
      </c>
      <c r="F422" s="186" t="s">
        <v>1202</v>
      </c>
      <c r="G422" s="22">
        <v>1</v>
      </c>
      <c r="H422" s="30">
        <v>24.99</v>
      </c>
      <c r="I422" s="172"/>
      <c r="J422" s="228">
        <f>G422*H422*46*1.22</f>
        <v>1402.4388</v>
      </c>
    </row>
    <row r="423" spans="1:11" s="190" customFormat="1" ht="15.75">
      <c r="A423" s="22" t="s">
        <v>114</v>
      </c>
      <c r="B423" s="4" t="s">
        <v>1203</v>
      </c>
      <c r="C423" s="40"/>
      <c r="D423" s="189" t="s">
        <v>1204</v>
      </c>
      <c r="E423" s="22" t="s">
        <v>12</v>
      </c>
      <c r="F423" s="186" t="s">
        <v>1202</v>
      </c>
      <c r="G423" s="22">
        <v>1</v>
      </c>
      <c r="H423" s="30">
        <v>16.99</v>
      </c>
      <c r="I423" s="172"/>
      <c r="J423" s="228">
        <f>G423*H423*46*1.22</f>
        <v>953.4788</v>
      </c>
      <c r="K423" s="9"/>
    </row>
    <row r="424" spans="1:11" ht="15.75">
      <c r="A424" s="168" t="s">
        <v>715</v>
      </c>
      <c r="B424" s="4" t="s">
        <v>1214</v>
      </c>
      <c r="C424" s="181"/>
      <c r="D424" s="191" t="s">
        <v>1215</v>
      </c>
      <c r="E424" s="182" t="s">
        <v>69</v>
      </c>
      <c r="F424" s="186" t="s">
        <v>293</v>
      </c>
      <c r="G424" s="168">
        <v>1</v>
      </c>
      <c r="H424" s="171">
        <v>17.99</v>
      </c>
      <c r="I424" s="185">
        <f>G424*H424*46*1.17</f>
        <v>968.2217999999999</v>
      </c>
      <c r="J424" s="228">
        <f>1292-1263+63</f>
        <v>92</v>
      </c>
      <c r="K424" s="198"/>
    </row>
    <row r="425" spans="1:11" ht="30">
      <c r="A425" s="183" t="s">
        <v>149</v>
      </c>
      <c r="B425" s="11" t="s">
        <v>1216</v>
      </c>
      <c r="C425" s="181"/>
      <c r="D425" s="189" t="s">
        <v>1217</v>
      </c>
      <c r="E425" s="206" t="s">
        <v>12</v>
      </c>
      <c r="F425" s="186" t="s">
        <v>1218</v>
      </c>
      <c r="G425" s="168">
        <v>1</v>
      </c>
      <c r="H425" s="171">
        <v>49.99</v>
      </c>
      <c r="I425" s="208"/>
      <c r="J425" s="209">
        <f>G425*H425*46*1.22</f>
        <v>2805.4388</v>
      </c>
      <c r="K425" s="190"/>
    </row>
    <row r="426" spans="1:11" ht="15.75">
      <c r="A426" s="168" t="s">
        <v>149</v>
      </c>
      <c r="B426" s="4" t="s">
        <v>1219</v>
      </c>
      <c r="C426" s="184"/>
      <c r="D426" s="189" t="s">
        <v>1220</v>
      </c>
      <c r="E426" s="182">
        <v>9</v>
      </c>
      <c r="F426" s="186" t="s">
        <v>1221</v>
      </c>
      <c r="G426" s="168">
        <v>1</v>
      </c>
      <c r="H426" s="171">
        <v>5.99</v>
      </c>
      <c r="I426" s="208"/>
      <c r="J426" s="209">
        <f>G426*H426*46*1.22</f>
        <v>336.15880000000004</v>
      </c>
      <c r="K426" s="190"/>
    </row>
    <row r="427" spans="1:11" ht="15.75">
      <c r="A427" s="168" t="s">
        <v>197</v>
      </c>
      <c r="B427" s="4" t="s">
        <v>1282</v>
      </c>
      <c r="C427" s="184"/>
      <c r="D427" s="189" t="s">
        <v>1283</v>
      </c>
      <c r="E427" s="182" t="s">
        <v>69</v>
      </c>
      <c r="F427" s="186" t="s">
        <v>95</v>
      </c>
      <c r="G427" s="168">
        <v>1</v>
      </c>
      <c r="H427" s="194">
        <v>24.99</v>
      </c>
      <c r="I427" s="208"/>
      <c r="J427" s="209">
        <f>G427*H427*46*1.22</f>
        <v>1402.4388</v>
      </c>
      <c r="K427" s="190"/>
    </row>
    <row r="428" spans="1:11" ht="15.75">
      <c r="A428" s="168" t="s">
        <v>197</v>
      </c>
      <c r="B428" s="4" t="s">
        <v>1285</v>
      </c>
      <c r="C428" s="184"/>
      <c r="D428" s="204" t="s">
        <v>1286</v>
      </c>
      <c r="E428" s="182" t="s">
        <v>69</v>
      </c>
      <c r="F428" s="186" t="s">
        <v>1287</v>
      </c>
      <c r="G428" s="168">
        <v>1</v>
      </c>
      <c r="H428" s="171">
        <v>9.99</v>
      </c>
      <c r="I428" s="208"/>
      <c r="J428" s="209">
        <f>G428*H428*46*1.22</f>
        <v>560.6388000000001</v>
      </c>
      <c r="K428" s="190"/>
    </row>
    <row r="429" spans="1:10" ht="15.75">
      <c r="A429" s="22" t="s">
        <v>1227</v>
      </c>
      <c r="B429" s="4" t="s">
        <v>1228</v>
      </c>
      <c r="C429" s="22"/>
      <c r="D429" s="204" t="s">
        <v>1229</v>
      </c>
      <c r="E429" s="22" t="s">
        <v>611</v>
      </c>
      <c r="F429" s="186" t="s">
        <v>552</v>
      </c>
      <c r="G429" s="22">
        <v>1</v>
      </c>
      <c r="H429" s="30">
        <v>68</v>
      </c>
      <c r="I429" s="46">
        <f>G429*H429*46*0.9</f>
        <v>2815.2000000000003</v>
      </c>
      <c r="J429" s="49">
        <f>I429-3000</f>
        <v>-184.79999999999973</v>
      </c>
    </row>
    <row r="430" spans="1:10" ht="15.75">
      <c r="A430" s="22" t="s">
        <v>1227</v>
      </c>
      <c r="B430" s="4" t="s">
        <v>1230</v>
      </c>
      <c r="C430" s="22"/>
      <c r="D430" s="204" t="s">
        <v>1231</v>
      </c>
      <c r="E430" s="22" t="s">
        <v>1274</v>
      </c>
      <c r="F430" s="186" t="s">
        <v>1232</v>
      </c>
      <c r="G430" s="22">
        <v>1</v>
      </c>
      <c r="H430" s="30">
        <v>69.5</v>
      </c>
      <c r="I430" s="47"/>
      <c r="J430" s="49">
        <f>G430*H430*46*0.94</f>
        <v>3005.18</v>
      </c>
    </row>
    <row r="431" spans="1:10" ht="15.75">
      <c r="A431" s="22" t="s">
        <v>1227</v>
      </c>
      <c r="B431" s="4" t="s">
        <v>1233</v>
      </c>
      <c r="C431" s="40"/>
      <c r="D431" s="196" t="s">
        <v>1234</v>
      </c>
      <c r="E431" s="40" t="s">
        <v>611</v>
      </c>
      <c r="F431" s="186" t="s">
        <v>1235</v>
      </c>
      <c r="G431" s="22">
        <v>1</v>
      </c>
      <c r="H431" s="30">
        <v>55</v>
      </c>
      <c r="I431" s="47"/>
      <c r="J431" s="49">
        <f>G431*H431*46*0.94</f>
        <v>2378.2</v>
      </c>
    </row>
    <row r="432" spans="1:10" ht="15.75">
      <c r="A432" s="22" t="s">
        <v>1227</v>
      </c>
      <c r="B432" s="4" t="s">
        <v>1236</v>
      </c>
      <c r="C432" s="40"/>
      <c r="D432" s="196" t="s">
        <v>1237</v>
      </c>
      <c r="E432" s="40" t="s">
        <v>611</v>
      </c>
      <c r="F432" s="186" t="s">
        <v>740</v>
      </c>
      <c r="G432" s="22">
        <v>1</v>
      </c>
      <c r="H432" s="30">
        <v>52.5</v>
      </c>
      <c r="I432" s="47"/>
      <c r="J432" s="49">
        <f>G432*H432*46*0.94</f>
        <v>2270.1</v>
      </c>
    </row>
    <row r="433" spans="1:10" ht="15.75">
      <c r="A433" s="22" t="s">
        <v>1227</v>
      </c>
      <c r="B433" s="4" t="s">
        <v>1236</v>
      </c>
      <c r="C433" s="40"/>
      <c r="D433" s="196" t="s">
        <v>1238</v>
      </c>
      <c r="E433" s="40" t="s">
        <v>611</v>
      </c>
      <c r="F433" s="186" t="s">
        <v>740</v>
      </c>
      <c r="G433" s="22">
        <v>1</v>
      </c>
      <c r="H433" s="30">
        <v>48.5</v>
      </c>
      <c r="I433" s="47"/>
      <c r="J433" s="49">
        <f>G433*H433*46*0.94</f>
        <v>2097.14</v>
      </c>
    </row>
    <row r="434" spans="1:11" ht="15.75">
      <c r="A434" s="168" t="s">
        <v>779</v>
      </c>
      <c r="B434" s="4" t="s">
        <v>1205</v>
      </c>
      <c r="C434" s="181" t="s">
        <v>1206</v>
      </c>
      <c r="D434" s="16" t="s">
        <v>1207</v>
      </c>
      <c r="E434" s="206" t="s">
        <v>538</v>
      </c>
      <c r="F434" s="186" t="s">
        <v>1208</v>
      </c>
      <c r="G434" s="168">
        <v>1</v>
      </c>
      <c r="H434" s="171">
        <v>5.99</v>
      </c>
      <c r="I434" s="209">
        <f>G434*H434*46*1.22</f>
        <v>336.15880000000004</v>
      </c>
      <c r="K434" s="211"/>
    </row>
    <row r="435" spans="1:11" ht="15.75">
      <c r="A435" s="168" t="s">
        <v>779</v>
      </c>
      <c r="B435" s="4" t="s">
        <v>1209</v>
      </c>
      <c r="C435" s="181" t="s">
        <v>1210</v>
      </c>
      <c r="D435" s="16" t="s">
        <v>1211</v>
      </c>
      <c r="E435" s="206" t="s">
        <v>538</v>
      </c>
      <c r="F435" s="186" t="s">
        <v>783</v>
      </c>
      <c r="G435" s="168">
        <v>1</v>
      </c>
      <c r="H435" s="171">
        <v>3.99</v>
      </c>
      <c r="I435" s="209">
        <f>G435*H435*46*1.22</f>
        <v>223.91880000000003</v>
      </c>
      <c r="K435" s="211"/>
    </row>
    <row r="436" spans="1:10" ht="15.75">
      <c r="A436" s="54" t="s">
        <v>801</v>
      </c>
      <c r="B436" s="11" t="s">
        <v>1096</v>
      </c>
      <c r="C436" s="146" t="s">
        <v>1097</v>
      </c>
      <c r="D436" s="191" t="s">
        <v>1263</v>
      </c>
      <c r="E436" s="40" t="s">
        <v>12</v>
      </c>
      <c r="F436" s="186" t="s">
        <v>1264</v>
      </c>
      <c r="G436" s="54">
        <v>1</v>
      </c>
      <c r="H436" s="42">
        <v>11</v>
      </c>
      <c r="I436" s="71">
        <f aca="true" t="shared" si="18" ref="I436:I446">G436*H436*46*0.9</f>
        <v>455.40000000000003</v>
      </c>
      <c r="J436" s="44">
        <f>I436-406</f>
        <v>49.400000000000034</v>
      </c>
    </row>
    <row r="437" spans="1:11" s="195" customFormat="1" ht="15.75">
      <c r="A437" s="22" t="s">
        <v>1239</v>
      </c>
      <c r="B437" s="192" t="s">
        <v>1240</v>
      </c>
      <c r="C437" s="192"/>
      <c r="D437" s="191" t="s">
        <v>1241</v>
      </c>
      <c r="E437" s="22" t="s">
        <v>1242</v>
      </c>
      <c r="F437" s="186" t="s">
        <v>134</v>
      </c>
      <c r="G437" s="22">
        <v>1</v>
      </c>
      <c r="H437" s="194">
        <v>37</v>
      </c>
      <c r="I437" s="46">
        <f t="shared" si="18"/>
        <v>1531.8</v>
      </c>
      <c r="J437" s="49">
        <f>I437-1432</f>
        <v>99.79999999999995</v>
      </c>
      <c r="K437" s="178"/>
    </row>
    <row r="438" spans="1:11" s="195" customFormat="1" ht="15.75">
      <c r="A438" s="22" t="s">
        <v>1239</v>
      </c>
      <c r="B438" s="192" t="s">
        <v>1243</v>
      </c>
      <c r="C438" s="192"/>
      <c r="D438" s="191" t="s">
        <v>1244</v>
      </c>
      <c r="E438" s="22" t="s">
        <v>1226</v>
      </c>
      <c r="F438" s="197" t="s">
        <v>1245</v>
      </c>
      <c r="G438" s="22">
        <v>1</v>
      </c>
      <c r="H438" s="194">
        <v>5.3</v>
      </c>
      <c r="I438" s="46">
        <f t="shared" si="18"/>
        <v>219.42</v>
      </c>
      <c r="J438" s="49">
        <f>I438-205</f>
        <v>14.419999999999987</v>
      </c>
      <c r="K438" s="9"/>
    </row>
    <row r="439" spans="1:11" s="195" customFormat="1" ht="15.75">
      <c r="A439" s="22" t="s">
        <v>1239</v>
      </c>
      <c r="B439" s="193" t="s">
        <v>1243</v>
      </c>
      <c r="C439" s="192"/>
      <c r="D439" s="191" t="s">
        <v>1244</v>
      </c>
      <c r="E439" s="22" t="s">
        <v>1226</v>
      </c>
      <c r="F439" s="197" t="s">
        <v>1246</v>
      </c>
      <c r="G439" s="22">
        <v>2</v>
      </c>
      <c r="H439" s="194">
        <v>5.3</v>
      </c>
      <c r="I439" s="46">
        <f t="shared" si="18"/>
        <v>438.84</v>
      </c>
      <c r="J439" s="49">
        <f>I439-205*2</f>
        <v>28.839999999999975</v>
      </c>
      <c r="K439" s="9"/>
    </row>
    <row r="440" spans="1:11" s="195" customFormat="1" ht="15.75">
      <c r="A440" s="22" t="s">
        <v>1239</v>
      </c>
      <c r="B440" s="192" t="s">
        <v>1243</v>
      </c>
      <c r="C440" s="192"/>
      <c r="D440" s="191" t="s">
        <v>1244</v>
      </c>
      <c r="E440" s="22" t="s">
        <v>1226</v>
      </c>
      <c r="F440" s="197" t="s">
        <v>1247</v>
      </c>
      <c r="G440" s="22">
        <v>1</v>
      </c>
      <c r="H440" s="194">
        <v>5.3</v>
      </c>
      <c r="I440" s="46">
        <f t="shared" si="18"/>
        <v>219.42</v>
      </c>
      <c r="J440" s="49">
        <f>I440-205</f>
        <v>14.419999999999987</v>
      </c>
      <c r="K440" s="9"/>
    </row>
    <row r="441" spans="1:10" ht="15.75">
      <c r="A441" s="54" t="s">
        <v>1239</v>
      </c>
      <c r="B441" s="188" t="s">
        <v>1243</v>
      </c>
      <c r="C441" s="188"/>
      <c r="D441" s="191" t="s">
        <v>1244</v>
      </c>
      <c r="E441" s="40" t="s">
        <v>1226</v>
      </c>
      <c r="F441" s="197" t="s">
        <v>1248</v>
      </c>
      <c r="G441" s="54">
        <v>1</v>
      </c>
      <c r="H441" s="187">
        <v>5.3</v>
      </c>
      <c r="I441" s="71">
        <f t="shared" si="18"/>
        <v>219.42</v>
      </c>
      <c r="J441" s="44">
        <f>I441-205</f>
        <v>14.419999999999987</v>
      </c>
    </row>
    <row r="442" spans="1:10" ht="15.75">
      <c r="A442" s="54" t="s">
        <v>1098</v>
      </c>
      <c r="B442" s="11" t="s">
        <v>1099</v>
      </c>
      <c r="C442" s="146"/>
      <c r="D442" s="149" t="s">
        <v>1100</v>
      </c>
      <c r="E442" s="40" t="s">
        <v>611</v>
      </c>
      <c r="F442" s="41" t="s">
        <v>725</v>
      </c>
      <c r="G442" s="54">
        <v>1</v>
      </c>
      <c r="H442" s="42">
        <v>11</v>
      </c>
      <c r="I442" s="43"/>
      <c r="J442" s="44">
        <f>G442*H442*46*0.94</f>
        <v>475.64</v>
      </c>
    </row>
    <row r="443" spans="1:10" ht="15.75">
      <c r="A443" s="201" t="s">
        <v>487</v>
      </c>
      <c r="B443" s="198" t="s">
        <v>1275</v>
      </c>
      <c r="C443" s="188" t="s">
        <v>1276</v>
      </c>
      <c r="D443" s="191" t="s">
        <v>1277</v>
      </c>
      <c r="E443" s="188" t="s">
        <v>38</v>
      </c>
      <c r="F443" s="186" t="s">
        <v>1278</v>
      </c>
      <c r="G443" s="201">
        <v>1</v>
      </c>
      <c r="H443" s="187">
        <f>26.5/5</f>
        <v>5.3</v>
      </c>
      <c r="I443" s="71">
        <f t="shared" si="18"/>
        <v>219.42</v>
      </c>
      <c r="J443" s="43"/>
    </row>
    <row r="444" spans="1:10" ht="15.75">
      <c r="A444" s="201" t="s">
        <v>487</v>
      </c>
      <c r="B444" s="198" t="s">
        <v>1275</v>
      </c>
      <c r="C444" s="188" t="s">
        <v>1276</v>
      </c>
      <c r="D444" s="191" t="s">
        <v>1277</v>
      </c>
      <c r="E444" s="188" t="s">
        <v>38</v>
      </c>
      <c r="F444" s="186" t="s">
        <v>867</v>
      </c>
      <c r="G444" s="201">
        <v>1</v>
      </c>
      <c r="H444" s="187">
        <f>26.5/5</f>
        <v>5.3</v>
      </c>
      <c r="I444" s="71">
        <f t="shared" si="18"/>
        <v>219.42</v>
      </c>
      <c r="J444" s="43"/>
    </row>
    <row r="445" spans="1:10" ht="15.75">
      <c r="A445" s="201" t="s">
        <v>487</v>
      </c>
      <c r="B445" s="198" t="s">
        <v>1279</v>
      </c>
      <c r="C445" s="188" t="s">
        <v>493</v>
      </c>
      <c r="D445" s="191" t="s">
        <v>1280</v>
      </c>
      <c r="E445" s="188" t="s">
        <v>38</v>
      </c>
      <c r="F445" s="186" t="s">
        <v>1281</v>
      </c>
      <c r="G445" s="201">
        <v>1</v>
      </c>
      <c r="H445" s="187">
        <f>26.5/5</f>
        <v>5.3</v>
      </c>
      <c r="I445" s="46">
        <f t="shared" si="18"/>
        <v>219.42</v>
      </c>
      <c r="J445" s="47"/>
    </row>
    <row r="446" spans="1:10" ht="15.75">
      <c r="A446" s="201" t="s">
        <v>487</v>
      </c>
      <c r="B446" s="198" t="s">
        <v>1279</v>
      </c>
      <c r="C446" s="188" t="s">
        <v>493</v>
      </c>
      <c r="D446" s="191" t="s">
        <v>1280</v>
      </c>
      <c r="E446" s="188" t="s">
        <v>38</v>
      </c>
      <c r="F446" s="186" t="s">
        <v>851</v>
      </c>
      <c r="G446" s="201">
        <v>1</v>
      </c>
      <c r="H446" s="187">
        <f>26.5/5</f>
        <v>5.3</v>
      </c>
      <c r="I446" s="46">
        <f t="shared" si="18"/>
        <v>219.42</v>
      </c>
      <c r="J446" s="47"/>
    </row>
    <row r="447" spans="1:11" ht="15.75">
      <c r="A447" s="202" t="s">
        <v>944</v>
      </c>
      <c r="B447" s="11" t="s">
        <v>1222</v>
      </c>
      <c r="C447" s="181"/>
      <c r="D447" s="191" t="s">
        <v>1223</v>
      </c>
      <c r="E447" s="206" t="s">
        <v>38</v>
      </c>
      <c r="F447" s="186" t="s">
        <v>1224</v>
      </c>
      <c r="G447" s="202">
        <v>1</v>
      </c>
      <c r="H447" s="207">
        <v>19.99</v>
      </c>
      <c r="I447" s="208"/>
      <c r="J447" s="209">
        <f>G447*H447*46*1.22</f>
        <v>1121.8388</v>
      </c>
      <c r="K447" s="190"/>
    </row>
    <row r="448" spans="1:11" ht="15.75">
      <c r="A448" s="202" t="s">
        <v>944</v>
      </c>
      <c r="B448" s="11" t="s">
        <v>1222</v>
      </c>
      <c r="C448" s="181"/>
      <c r="D448" s="189" t="s">
        <v>1225</v>
      </c>
      <c r="E448" s="206" t="s">
        <v>38</v>
      </c>
      <c r="F448" s="186" t="s">
        <v>1224</v>
      </c>
      <c r="G448" s="202">
        <v>1</v>
      </c>
      <c r="H448" s="207">
        <v>11.99</v>
      </c>
      <c r="I448" s="208"/>
      <c r="J448" s="209">
        <f>G448*H448*46*1.22</f>
        <v>672.8788</v>
      </c>
      <c r="K448" s="190"/>
    </row>
    <row r="449" spans="1:11" s="190" customFormat="1" ht="15.75">
      <c r="A449" s="22" t="s">
        <v>387</v>
      </c>
      <c r="B449" s="4" t="s">
        <v>1212</v>
      </c>
      <c r="C449" s="40"/>
      <c r="D449" s="189" t="s">
        <v>1213</v>
      </c>
      <c r="E449" s="22" t="s">
        <v>69</v>
      </c>
      <c r="F449" s="186" t="s">
        <v>95</v>
      </c>
      <c r="G449" s="22">
        <v>1</v>
      </c>
      <c r="H449" s="42">
        <v>24.99</v>
      </c>
      <c r="I449" s="172"/>
      <c r="J449" s="228">
        <f>G449*H449*46*1.22</f>
        <v>1402.4388</v>
      </c>
      <c r="K449" s="9"/>
    </row>
    <row r="450" spans="1:11" s="190" customFormat="1" ht="15.75">
      <c r="A450" s="192" t="s">
        <v>387</v>
      </c>
      <c r="B450" s="193" t="s">
        <v>1288</v>
      </c>
      <c r="C450" s="188"/>
      <c r="D450" s="189" t="s">
        <v>1289</v>
      </c>
      <c r="E450" s="192" t="s">
        <v>76</v>
      </c>
      <c r="F450" s="186" t="s">
        <v>1290</v>
      </c>
      <c r="G450" s="22">
        <v>1</v>
      </c>
      <c r="H450" s="194">
        <v>24.99</v>
      </c>
      <c r="I450" s="172"/>
      <c r="J450" s="228">
        <f>G450*H450*46*1.22</f>
        <v>1402.4388</v>
      </c>
      <c r="K450" s="178"/>
    </row>
    <row r="451" spans="1:11" s="190" customFormat="1" ht="15.75">
      <c r="A451" s="192" t="s">
        <v>39</v>
      </c>
      <c r="B451" s="193" t="s">
        <v>1271</v>
      </c>
      <c r="C451" s="188" t="s">
        <v>1272</v>
      </c>
      <c r="D451" s="205" t="s">
        <v>1273</v>
      </c>
      <c r="E451" s="192" t="s">
        <v>12</v>
      </c>
      <c r="F451" s="186" t="s">
        <v>552</v>
      </c>
      <c r="G451" s="192">
        <v>1</v>
      </c>
      <c r="H451" s="194">
        <v>11</v>
      </c>
      <c r="I451" s="32"/>
      <c r="J451" s="50">
        <f aca="true" t="shared" si="19" ref="J451:J459">G451*H451*46*0.94</f>
        <v>475.64</v>
      </c>
      <c r="K451" s="178"/>
    </row>
    <row r="452" spans="1:11" s="190" customFormat="1" ht="15.75">
      <c r="A452" s="192" t="s">
        <v>39</v>
      </c>
      <c r="B452" s="193" t="s">
        <v>1271</v>
      </c>
      <c r="C452" s="188" t="s">
        <v>1272</v>
      </c>
      <c r="D452" s="205" t="s">
        <v>1273</v>
      </c>
      <c r="E452" s="192" t="s">
        <v>12</v>
      </c>
      <c r="F452" s="186" t="s">
        <v>95</v>
      </c>
      <c r="G452" s="192">
        <v>1</v>
      </c>
      <c r="H452" s="194">
        <v>11</v>
      </c>
      <c r="I452" s="32"/>
      <c r="J452" s="50">
        <f t="shared" si="19"/>
        <v>475.64</v>
      </c>
      <c r="K452" s="178"/>
    </row>
    <row r="453" spans="1:11" ht="15.75">
      <c r="A453" s="192" t="s">
        <v>39</v>
      </c>
      <c r="B453" s="193" t="s">
        <v>1271</v>
      </c>
      <c r="C453" s="188" t="s">
        <v>1272</v>
      </c>
      <c r="D453" s="205" t="s">
        <v>1273</v>
      </c>
      <c r="E453" s="192" t="s">
        <v>12</v>
      </c>
      <c r="F453" s="186" t="s">
        <v>675</v>
      </c>
      <c r="G453" s="192">
        <v>1</v>
      </c>
      <c r="H453" s="194">
        <v>11</v>
      </c>
      <c r="I453" s="32"/>
      <c r="J453" s="50">
        <f t="shared" si="19"/>
        <v>475.64</v>
      </c>
      <c r="K453" s="178"/>
    </row>
    <row r="454" spans="1:11" ht="15.75">
      <c r="A454" s="192" t="s">
        <v>1265</v>
      </c>
      <c r="B454" s="193" t="s">
        <v>1266</v>
      </c>
      <c r="C454" s="188" t="s">
        <v>1267</v>
      </c>
      <c r="D454" s="191" t="s">
        <v>1268</v>
      </c>
      <c r="E454" s="192" t="s">
        <v>69</v>
      </c>
      <c r="F454" s="186" t="s">
        <v>135</v>
      </c>
      <c r="G454" s="192">
        <v>1</v>
      </c>
      <c r="H454" s="194">
        <v>11</v>
      </c>
      <c r="I454" s="32"/>
      <c r="J454" s="50">
        <f t="shared" si="19"/>
        <v>475.64</v>
      </c>
      <c r="K454" s="195"/>
    </row>
    <row r="455" spans="1:11" s="200" customFormat="1" ht="15.75">
      <c r="A455" s="192" t="s">
        <v>1265</v>
      </c>
      <c r="B455" s="193" t="s">
        <v>1266</v>
      </c>
      <c r="C455" s="192" t="s">
        <v>1267</v>
      </c>
      <c r="D455" s="204" t="s">
        <v>1269</v>
      </c>
      <c r="E455" s="192" t="s">
        <v>69</v>
      </c>
      <c r="F455" s="186" t="s">
        <v>1270</v>
      </c>
      <c r="G455" s="192">
        <v>1</v>
      </c>
      <c r="H455" s="194">
        <v>11</v>
      </c>
      <c r="I455" s="32"/>
      <c r="J455" s="50">
        <f t="shared" si="19"/>
        <v>475.64</v>
      </c>
      <c r="K455" s="192"/>
    </row>
    <row r="456" spans="1:11" s="200" customFormat="1" ht="15.75">
      <c r="A456" s="22" t="s">
        <v>1249</v>
      </c>
      <c r="B456" s="192" t="s">
        <v>1250</v>
      </c>
      <c r="C456" s="192"/>
      <c r="D456" s="203" t="s">
        <v>1251</v>
      </c>
      <c r="E456" s="22" t="s">
        <v>611</v>
      </c>
      <c r="F456" s="186" t="s">
        <v>1252</v>
      </c>
      <c r="G456" s="22">
        <v>1</v>
      </c>
      <c r="H456" s="194">
        <v>5.3</v>
      </c>
      <c r="I456" s="32"/>
      <c r="J456" s="50">
        <f t="shared" si="19"/>
        <v>229.17199999999997</v>
      </c>
      <c r="K456" s="22"/>
    </row>
    <row r="457" spans="1:11" s="190" customFormat="1" ht="15.75">
      <c r="A457" s="22" t="s">
        <v>1249</v>
      </c>
      <c r="B457" s="192" t="s">
        <v>1253</v>
      </c>
      <c r="C457" s="188"/>
      <c r="D457" s="199" t="s">
        <v>1254</v>
      </c>
      <c r="E457" s="22" t="s">
        <v>611</v>
      </c>
      <c r="F457" s="186" t="s">
        <v>1255</v>
      </c>
      <c r="G457" s="22">
        <v>1</v>
      </c>
      <c r="H457" s="194">
        <v>5.3</v>
      </c>
      <c r="I457" s="32"/>
      <c r="J457" s="50">
        <f t="shared" si="19"/>
        <v>229.17199999999997</v>
      </c>
      <c r="K457" s="9"/>
    </row>
    <row r="458" spans="1:11" s="190" customFormat="1" ht="15.75">
      <c r="A458" s="22" t="s">
        <v>1249</v>
      </c>
      <c r="B458" s="192" t="s">
        <v>1253</v>
      </c>
      <c r="C458" s="188"/>
      <c r="D458" s="199" t="s">
        <v>1254</v>
      </c>
      <c r="E458" s="22" t="s">
        <v>611</v>
      </c>
      <c r="F458" s="186" t="s">
        <v>1256</v>
      </c>
      <c r="G458" s="22">
        <v>1</v>
      </c>
      <c r="H458" s="194">
        <v>5.3</v>
      </c>
      <c r="I458" s="32"/>
      <c r="J458" s="50">
        <f t="shared" si="19"/>
        <v>229.17199999999997</v>
      </c>
      <c r="K458" s="9"/>
    </row>
    <row r="459" spans="1:10" ht="15.75">
      <c r="A459" s="40" t="s">
        <v>1249</v>
      </c>
      <c r="B459" s="188" t="s">
        <v>1257</v>
      </c>
      <c r="C459" s="188"/>
      <c r="D459" s="199" t="s">
        <v>1258</v>
      </c>
      <c r="E459" s="40" t="s">
        <v>611</v>
      </c>
      <c r="F459" s="186" t="s">
        <v>95</v>
      </c>
      <c r="G459" s="40">
        <v>1</v>
      </c>
      <c r="H459" s="187">
        <v>5.3</v>
      </c>
      <c r="I459" s="32"/>
      <c r="J459" s="50">
        <f t="shared" si="19"/>
        <v>229.17199999999997</v>
      </c>
    </row>
    <row r="460" spans="1:11" ht="15.75" customHeight="1">
      <c r="A460" s="23" t="s">
        <v>1291</v>
      </c>
      <c r="B460" s="11"/>
      <c r="C460" s="40"/>
      <c r="D460" s="59"/>
      <c r="E460" s="40"/>
      <c r="F460" s="90" t="s">
        <v>1292</v>
      </c>
      <c r="H460" s="42"/>
      <c r="I460" s="213"/>
      <c r="J460" s="213"/>
      <c r="K460" s="178"/>
    </row>
    <row r="461" spans="1:10" s="183" customFormat="1" ht="15.75" customHeight="1">
      <c r="A461" s="22" t="s">
        <v>1331</v>
      </c>
      <c r="B461" s="4" t="s">
        <v>496</v>
      </c>
      <c r="C461" s="9"/>
      <c r="D461" s="149" t="s">
        <v>1332</v>
      </c>
      <c r="E461" s="70" t="s">
        <v>38</v>
      </c>
      <c r="F461" s="41" t="s">
        <v>1333</v>
      </c>
      <c r="G461" s="22">
        <v>1</v>
      </c>
      <c r="H461" s="30">
        <v>3.78</v>
      </c>
      <c r="I461" s="32"/>
      <c r="J461" s="50">
        <f>G461*H461*47*0.94</f>
        <v>167.00039999999998</v>
      </c>
    </row>
    <row r="462" spans="1:10" s="183" customFormat="1" ht="15.75" customHeight="1">
      <c r="A462" s="22" t="s">
        <v>1344</v>
      </c>
      <c r="B462" s="4" t="s">
        <v>1345</v>
      </c>
      <c r="C462" s="9" t="s">
        <v>1346</v>
      </c>
      <c r="D462" s="149" t="s">
        <v>1347</v>
      </c>
      <c r="E462" s="128" t="s">
        <v>12</v>
      </c>
      <c r="F462" s="41" t="s">
        <v>134</v>
      </c>
      <c r="G462" s="22">
        <v>1</v>
      </c>
      <c r="H462" s="30">
        <v>3.78</v>
      </c>
      <c r="I462" s="32"/>
      <c r="J462" s="50">
        <f>G462*H462*47*0.94</f>
        <v>167.00039999999998</v>
      </c>
    </row>
    <row r="463" spans="1:10" ht="15.75" customHeight="1">
      <c r="A463" s="22" t="s">
        <v>1344</v>
      </c>
      <c r="B463" s="4" t="s">
        <v>1345</v>
      </c>
      <c r="C463" s="22" t="s">
        <v>1346</v>
      </c>
      <c r="D463" s="9" t="s">
        <v>1347</v>
      </c>
      <c r="E463" s="128" t="s">
        <v>12</v>
      </c>
      <c r="F463" s="41" t="s">
        <v>1348</v>
      </c>
      <c r="G463" s="22">
        <v>1</v>
      </c>
      <c r="H463" s="38">
        <v>3.78</v>
      </c>
      <c r="I463" s="32"/>
      <c r="J463" s="50">
        <f>G463*H463*47*0.94</f>
        <v>167.00039999999998</v>
      </c>
    </row>
    <row r="464" spans="1:10" ht="15.75" customHeight="1">
      <c r="A464" s="22" t="s">
        <v>29</v>
      </c>
      <c r="B464" s="4" t="s">
        <v>1306</v>
      </c>
      <c r="C464" s="22" t="s">
        <v>1307</v>
      </c>
      <c r="D464" s="9" t="s">
        <v>1128</v>
      </c>
      <c r="E464" s="22" t="s">
        <v>62</v>
      </c>
      <c r="F464" s="9" t="s">
        <v>861</v>
      </c>
      <c r="G464" s="22">
        <v>2</v>
      </c>
      <c r="H464" s="30">
        <v>5</v>
      </c>
      <c r="I464" s="32"/>
      <c r="J464" s="50">
        <f>G464*H464*47*0.94</f>
        <v>441.79999999999995</v>
      </c>
    </row>
    <row r="465" spans="1:10" ht="15" customHeight="1">
      <c r="A465" s="22" t="s">
        <v>190</v>
      </c>
      <c r="B465" s="4" t="s">
        <v>1322</v>
      </c>
      <c r="C465" s="22"/>
      <c r="D465" s="174" t="s">
        <v>1323</v>
      </c>
      <c r="E465" s="22" t="s">
        <v>62</v>
      </c>
      <c r="F465" s="72" t="s">
        <v>1324</v>
      </c>
      <c r="G465" s="22">
        <v>1</v>
      </c>
      <c r="H465" s="30">
        <v>15</v>
      </c>
      <c r="I465" s="32"/>
      <c r="J465" s="50">
        <f>G465*H465*47*0.94</f>
        <v>662.6999999999999</v>
      </c>
    </row>
    <row r="466" spans="1:11" ht="15" customHeight="1">
      <c r="A466" s="168" t="s">
        <v>354</v>
      </c>
      <c r="B466" s="4" t="s">
        <v>1293</v>
      </c>
      <c r="C466" s="184"/>
      <c r="D466" s="69" t="s">
        <v>1294</v>
      </c>
      <c r="E466" s="182" t="s">
        <v>69</v>
      </c>
      <c r="F466" s="72" t="s">
        <v>1295</v>
      </c>
      <c r="G466" s="168">
        <v>1</v>
      </c>
      <c r="H466" s="171">
        <v>3.99</v>
      </c>
      <c r="I466" s="172"/>
      <c r="J466" s="228">
        <f>G466*H466*47*1.22</f>
        <v>228.7866</v>
      </c>
      <c r="K466" s="178"/>
    </row>
    <row r="467" spans="1:11" ht="15.75" customHeight="1">
      <c r="A467" s="168" t="s">
        <v>354</v>
      </c>
      <c r="B467" s="4" t="s">
        <v>1296</v>
      </c>
      <c r="C467" s="184"/>
      <c r="D467" s="69" t="s">
        <v>1297</v>
      </c>
      <c r="E467" s="182" t="s">
        <v>69</v>
      </c>
      <c r="F467" s="41" t="s">
        <v>1298</v>
      </c>
      <c r="G467" s="168">
        <v>1</v>
      </c>
      <c r="H467" s="171">
        <v>3.99</v>
      </c>
      <c r="I467" s="172"/>
      <c r="J467" s="228">
        <f>G467*H467*47*1.22</f>
        <v>228.7866</v>
      </c>
      <c r="K467" s="178"/>
    </row>
    <row r="468" spans="1:11" ht="15.75" customHeight="1">
      <c r="A468" s="168" t="s">
        <v>354</v>
      </c>
      <c r="B468" s="4" t="s">
        <v>1299</v>
      </c>
      <c r="C468" s="22" t="s">
        <v>1300</v>
      </c>
      <c r="D468" s="69" t="s">
        <v>1301</v>
      </c>
      <c r="E468" s="182" t="s">
        <v>69</v>
      </c>
      <c r="F468" s="41" t="s">
        <v>1302</v>
      </c>
      <c r="G468" s="22">
        <v>1</v>
      </c>
      <c r="H468" s="30">
        <v>48</v>
      </c>
      <c r="I468" s="32"/>
      <c r="J468" s="50">
        <f>G468*H468*47*0.94</f>
        <v>2120.64</v>
      </c>
      <c r="K468" s="178"/>
    </row>
    <row r="469" spans="1:11" ht="15.75" customHeight="1">
      <c r="A469" s="22" t="s">
        <v>357</v>
      </c>
      <c r="B469" s="4" t="s">
        <v>1325</v>
      </c>
      <c r="C469" s="22"/>
      <c r="D469" s="174" t="s">
        <v>1326</v>
      </c>
      <c r="E469" s="70" t="s">
        <v>69</v>
      </c>
      <c r="F469" s="41" t="s">
        <v>107</v>
      </c>
      <c r="G469" s="22">
        <v>1</v>
      </c>
      <c r="H469" s="30">
        <v>19.5</v>
      </c>
      <c r="I469" s="31">
        <f>G469*H469*47*0.9</f>
        <v>824.85</v>
      </c>
      <c r="J469" s="50"/>
      <c r="K469" s="178"/>
    </row>
    <row r="470" spans="1:10" ht="15.75" customHeight="1">
      <c r="A470" s="40" t="s">
        <v>357</v>
      </c>
      <c r="B470" s="34" t="s">
        <v>1327</v>
      </c>
      <c r="D470" s="149" t="s">
        <v>1328</v>
      </c>
      <c r="E470" s="70" t="s">
        <v>69</v>
      </c>
      <c r="F470" s="41" t="s">
        <v>1329</v>
      </c>
      <c r="G470" s="40">
        <v>1</v>
      </c>
      <c r="H470" s="42">
        <v>3.78</v>
      </c>
      <c r="I470" s="31">
        <f>G470*H470*47*0.9</f>
        <v>159.894</v>
      </c>
      <c r="J470" s="50"/>
    </row>
    <row r="471" spans="1:10" ht="15.75" customHeight="1">
      <c r="A471" s="40" t="s">
        <v>357</v>
      </c>
      <c r="B471" s="34" t="s">
        <v>1327</v>
      </c>
      <c r="C471" s="40"/>
      <c r="D471" s="149" t="s">
        <v>1328</v>
      </c>
      <c r="E471" s="70" t="s">
        <v>69</v>
      </c>
      <c r="F471" s="41" t="s">
        <v>1330</v>
      </c>
      <c r="G471" s="22">
        <v>1</v>
      </c>
      <c r="H471" s="30">
        <v>3.78</v>
      </c>
      <c r="I471" s="31">
        <f>G471*H471*47*0.9</f>
        <v>159.894</v>
      </c>
      <c r="J471" s="50"/>
    </row>
    <row r="472" spans="1:10" ht="15.75" customHeight="1">
      <c r="A472" s="40" t="s">
        <v>1320</v>
      </c>
      <c r="B472" s="4" t="s">
        <v>1053</v>
      </c>
      <c r="D472" s="59" t="s">
        <v>1129</v>
      </c>
      <c r="E472" s="22" t="s">
        <v>62</v>
      </c>
      <c r="F472" s="41" t="s">
        <v>63</v>
      </c>
      <c r="G472" s="22">
        <v>1</v>
      </c>
      <c r="H472" s="30">
        <v>5</v>
      </c>
      <c r="I472" s="32"/>
      <c r="J472" s="50">
        <f>G472*H472*47*0.94</f>
        <v>220.89999999999998</v>
      </c>
    </row>
    <row r="473" spans="1:10" ht="15.75" customHeight="1">
      <c r="A473" s="40" t="s">
        <v>1320</v>
      </c>
      <c r="B473" s="34" t="s">
        <v>1293</v>
      </c>
      <c r="D473" s="149" t="s">
        <v>1294</v>
      </c>
      <c r="E473" s="22" t="s">
        <v>69</v>
      </c>
      <c r="F473" s="41" t="s">
        <v>1321</v>
      </c>
      <c r="G473" s="183">
        <v>1</v>
      </c>
      <c r="H473" s="207">
        <v>3.99</v>
      </c>
      <c r="I473" s="172"/>
      <c r="J473" s="228">
        <f>G473*H473*47*1.22</f>
        <v>228.7866</v>
      </c>
    </row>
    <row r="474" spans="1:11" ht="15.75">
      <c r="A474" s="40" t="s">
        <v>1320</v>
      </c>
      <c r="B474" s="11" t="s">
        <v>1296</v>
      </c>
      <c r="C474" s="181"/>
      <c r="D474" s="59" t="s">
        <v>1297</v>
      </c>
      <c r="E474" s="229" t="s">
        <v>69</v>
      </c>
      <c r="F474" s="41" t="s">
        <v>1298</v>
      </c>
      <c r="G474" s="183">
        <v>1</v>
      </c>
      <c r="H474" s="207">
        <v>3.99</v>
      </c>
      <c r="I474" s="172"/>
      <c r="J474" s="228">
        <f>G474*H474*47*1.22</f>
        <v>228.7866</v>
      </c>
      <c r="K474" s="178"/>
    </row>
    <row r="475" spans="1:10" ht="15.75">
      <c r="A475" s="40" t="s">
        <v>487</v>
      </c>
      <c r="B475" s="34" t="s">
        <v>1303</v>
      </c>
      <c r="C475" s="9" t="s">
        <v>1304</v>
      </c>
      <c r="D475" s="59" t="s">
        <v>1301</v>
      </c>
      <c r="F475" s="41" t="s">
        <v>1305</v>
      </c>
      <c r="G475" s="22">
        <v>1</v>
      </c>
      <c r="H475" s="38">
        <v>25</v>
      </c>
      <c r="I475" s="31">
        <f>G475*H475*47*0.9</f>
        <v>1057.5</v>
      </c>
      <c r="J475" s="50"/>
    </row>
    <row r="476" spans="1:11" ht="15">
      <c r="A476" s="40" t="s">
        <v>487</v>
      </c>
      <c r="B476" s="34" t="s">
        <v>1334</v>
      </c>
      <c r="C476" s="9" t="s">
        <v>1335</v>
      </c>
      <c r="D476" s="9" t="s">
        <v>1336</v>
      </c>
      <c r="E476" s="9" t="s">
        <v>38</v>
      </c>
      <c r="F476" s="9" t="s">
        <v>1112</v>
      </c>
      <c r="G476" s="40">
        <v>1</v>
      </c>
      <c r="H476" s="38">
        <v>3.78</v>
      </c>
      <c r="I476" s="31">
        <f>G476*H476*47*0.9</f>
        <v>159.894</v>
      </c>
      <c r="J476" s="50"/>
      <c r="K476" s="178"/>
    </row>
    <row r="477" spans="1:10" ht="15.75" customHeight="1">
      <c r="A477" s="9" t="s">
        <v>487</v>
      </c>
      <c r="B477" s="34" t="s">
        <v>1337</v>
      </c>
      <c r="C477" s="40" t="s">
        <v>1338</v>
      </c>
      <c r="D477" s="9" t="s">
        <v>1339</v>
      </c>
      <c r="E477" s="9" t="s">
        <v>38</v>
      </c>
      <c r="F477" s="9" t="s">
        <v>552</v>
      </c>
      <c r="G477" s="22">
        <v>1</v>
      </c>
      <c r="H477" s="38">
        <v>3.78</v>
      </c>
      <c r="I477" s="31">
        <f>G477*H477*47*0.9</f>
        <v>159.894</v>
      </c>
      <c r="J477" s="50">
        <f>564-1000</f>
        <v>-436</v>
      </c>
    </row>
    <row r="478" spans="1:11" ht="15" customHeight="1">
      <c r="A478" s="22" t="s">
        <v>387</v>
      </c>
      <c r="B478" s="22" t="s">
        <v>1340</v>
      </c>
      <c r="C478" s="22"/>
      <c r="D478" s="69" t="s">
        <v>1341</v>
      </c>
      <c r="E478" s="22" t="s">
        <v>1342</v>
      </c>
      <c r="F478" s="72" t="s">
        <v>1343</v>
      </c>
      <c r="G478" s="22">
        <v>1</v>
      </c>
      <c r="H478" s="38">
        <v>42</v>
      </c>
      <c r="I478" s="32"/>
      <c r="J478" s="50">
        <f>G478*H478*47*0.94</f>
        <v>1855.56</v>
      </c>
      <c r="K478" s="178"/>
    </row>
    <row r="479" spans="1:11" ht="15" customHeight="1">
      <c r="A479" s="22" t="s">
        <v>1308</v>
      </c>
      <c r="B479" s="4" t="s">
        <v>1052</v>
      </c>
      <c r="C479" s="22" t="s">
        <v>1309</v>
      </c>
      <c r="D479" s="22" t="s">
        <v>1128</v>
      </c>
      <c r="E479" s="22" t="s">
        <v>62</v>
      </c>
      <c r="F479" s="22" t="s">
        <v>861</v>
      </c>
      <c r="G479" s="40">
        <v>1</v>
      </c>
      <c r="H479" s="38">
        <v>5</v>
      </c>
      <c r="I479" s="32"/>
      <c r="J479" s="50">
        <f>G479*H479*47*0.94</f>
        <v>220.89999999999998</v>
      </c>
      <c r="K479" s="178"/>
    </row>
    <row r="480" spans="1:10" ht="15.75" customHeight="1">
      <c r="A480" s="40" t="s">
        <v>1308</v>
      </c>
      <c r="B480" s="11" t="s">
        <v>1310</v>
      </c>
      <c r="C480" s="40" t="s">
        <v>1311</v>
      </c>
      <c r="D480" s="9" t="s">
        <v>1312</v>
      </c>
      <c r="E480" s="40" t="s">
        <v>62</v>
      </c>
      <c r="F480" s="41" t="s">
        <v>1313</v>
      </c>
      <c r="G480" s="22">
        <v>1</v>
      </c>
      <c r="H480" s="38">
        <v>5</v>
      </c>
      <c r="I480" s="32"/>
      <c r="J480" s="50">
        <f>G480*H480*47*0.94</f>
        <v>220.89999999999998</v>
      </c>
    </row>
    <row r="481" spans="1:11" ht="15.75" customHeight="1">
      <c r="A481" s="40" t="s">
        <v>1308</v>
      </c>
      <c r="B481" s="4" t="s">
        <v>1314</v>
      </c>
      <c r="C481" s="22" t="s">
        <v>1315</v>
      </c>
      <c r="D481" s="9" t="s">
        <v>1316</v>
      </c>
      <c r="E481" s="22" t="s">
        <v>62</v>
      </c>
      <c r="F481" s="41" t="s">
        <v>1135</v>
      </c>
      <c r="G481" s="22">
        <v>1</v>
      </c>
      <c r="H481" s="38">
        <v>5</v>
      </c>
      <c r="I481" s="32"/>
      <c r="J481" s="50">
        <f>G481*H481*47*0.94</f>
        <v>220.89999999999998</v>
      </c>
      <c r="K481" s="178"/>
    </row>
    <row r="482" spans="1:11" ht="15.75" customHeight="1">
      <c r="A482" s="40" t="s">
        <v>1308</v>
      </c>
      <c r="B482" s="4" t="s">
        <v>1317</v>
      </c>
      <c r="C482" s="22" t="s">
        <v>1318</v>
      </c>
      <c r="D482" s="22" t="s">
        <v>1319</v>
      </c>
      <c r="E482" s="22" t="s">
        <v>62</v>
      </c>
      <c r="F482" s="41" t="s">
        <v>864</v>
      </c>
      <c r="G482" s="22">
        <v>1</v>
      </c>
      <c r="H482" s="38">
        <v>5</v>
      </c>
      <c r="I482" s="32"/>
      <c r="J482" s="50">
        <f>G482*H482*47*0.94</f>
        <v>220.89999999999998</v>
      </c>
      <c r="K482" s="178"/>
    </row>
    <row r="483" spans="1:10" s="33" customFormat="1" ht="15.75" customHeight="1">
      <c r="A483" s="62" t="s">
        <v>779</v>
      </c>
      <c r="B483" s="63" t="s">
        <v>1334</v>
      </c>
      <c r="C483" s="214" t="s">
        <v>1349</v>
      </c>
      <c r="D483" s="102" t="s">
        <v>1350</v>
      </c>
      <c r="E483" s="215" t="s">
        <v>538</v>
      </c>
      <c r="F483" s="177" t="s">
        <v>1351</v>
      </c>
      <c r="G483" s="62">
        <v>1</v>
      </c>
      <c r="H483" s="88"/>
      <c r="I483" s="65">
        <f>G483*H483*47*0.9</f>
        <v>0</v>
      </c>
      <c r="J483" s="65"/>
    </row>
    <row r="484" spans="1:11" s="221" customFormat="1" ht="15.75" customHeight="1">
      <c r="A484" s="216" t="s">
        <v>387</v>
      </c>
      <c r="B484" s="63" t="s">
        <v>1352</v>
      </c>
      <c r="C484" s="217"/>
      <c r="D484" s="177" t="s">
        <v>1353</v>
      </c>
      <c r="E484" s="218">
        <v>2</v>
      </c>
      <c r="F484" s="102" t="s">
        <v>1354</v>
      </c>
      <c r="G484" s="216">
        <v>1</v>
      </c>
      <c r="H484" s="219"/>
      <c r="I484" s="220">
        <f>G484*H484*43*1.17</f>
        <v>0</v>
      </c>
      <c r="J484" s="220">
        <f>G484*H484*43*1.22</f>
        <v>0</v>
      </c>
      <c r="K484" s="221" t="s">
        <v>167</v>
      </c>
    </row>
    <row r="485" spans="1:11" s="33" customFormat="1" ht="15.75" customHeight="1">
      <c r="A485" s="67" t="s">
        <v>149</v>
      </c>
      <c r="B485" s="67" t="s">
        <v>1355</v>
      </c>
      <c r="C485" s="67"/>
      <c r="D485" s="177" t="s">
        <v>1356</v>
      </c>
      <c r="E485" s="62" t="s">
        <v>12</v>
      </c>
      <c r="F485" s="102" t="s">
        <v>1357</v>
      </c>
      <c r="G485" s="62">
        <v>1</v>
      </c>
      <c r="H485" s="88"/>
      <c r="I485" s="65">
        <f>G485*H485*47*0.9</f>
        <v>0</v>
      </c>
      <c r="J485" s="65">
        <f>G485*H485*47*0.94</f>
        <v>0</v>
      </c>
      <c r="K485" s="221" t="s">
        <v>167</v>
      </c>
    </row>
    <row r="486" spans="1:11" s="33" customFormat="1" ht="15.75" customHeight="1">
      <c r="A486" s="103" t="s">
        <v>565</v>
      </c>
      <c r="B486" s="222" t="s">
        <v>1358</v>
      </c>
      <c r="C486" s="103"/>
      <c r="E486" s="67"/>
      <c r="F486" s="102" t="s">
        <v>1359</v>
      </c>
      <c r="G486" s="103">
        <v>1</v>
      </c>
      <c r="H486" s="111"/>
      <c r="I486" s="65">
        <f>G486*H486*43*0.9</f>
        <v>0</v>
      </c>
      <c r="J486" s="65">
        <f>G486*H486*43*0.94</f>
        <v>0</v>
      </c>
      <c r="K486" s="221" t="s">
        <v>167</v>
      </c>
    </row>
    <row r="487" spans="1:11" s="33" customFormat="1" ht="15.75" customHeight="1">
      <c r="A487" s="67" t="s">
        <v>149</v>
      </c>
      <c r="B487" s="67" t="s">
        <v>1360</v>
      </c>
      <c r="C487" s="67"/>
      <c r="D487" s="177" t="s">
        <v>1361</v>
      </c>
      <c r="E487" s="62" t="s">
        <v>12</v>
      </c>
      <c r="F487" s="102" t="s">
        <v>1362</v>
      </c>
      <c r="G487" s="62">
        <v>1</v>
      </c>
      <c r="H487" s="88"/>
      <c r="I487" s="127"/>
      <c r="J487" s="127"/>
      <c r="K487" s="221" t="s">
        <v>167</v>
      </c>
    </row>
    <row r="488" spans="1:11" s="33" customFormat="1" ht="15" customHeight="1">
      <c r="A488" s="62" t="s">
        <v>487</v>
      </c>
      <c r="B488" s="63" t="s">
        <v>788</v>
      </c>
      <c r="C488" s="62" t="s">
        <v>497</v>
      </c>
      <c r="D488" s="62" t="s">
        <v>1363</v>
      </c>
      <c r="E488" s="62" t="s">
        <v>38</v>
      </c>
      <c r="F488" s="62" t="s">
        <v>866</v>
      </c>
      <c r="G488" s="62">
        <v>1</v>
      </c>
      <c r="H488" s="88"/>
      <c r="I488" s="65">
        <f>G488*H488*42*0.9</f>
        <v>0</v>
      </c>
      <c r="J488" s="65">
        <f>G488*H488*42*0.94</f>
        <v>0</v>
      </c>
      <c r="K488" s="221" t="s">
        <v>167</v>
      </c>
    </row>
    <row r="489" spans="1:11" s="33" customFormat="1" ht="15" customHeight="1">
      <c r="A489" s="62" t="s">
        <v>1308</v>
      </c>
      <c r="B489" s="63" t="s">
        <v>1364</v>
      </c>
      <c r="C489" s="62" t="s">
        <v>1365</v>
      </c>
      <c r="D489" s="62" t="s">
        <v>1366</v>
      </c>
      <c r="E489" s="62"/>
      <c r="F489" s="62"/>
      <c r="G489" s="62">
        <v>1</v>
      </c>
      <c r="H489" s="64"/>
      <c r="I489" s="65">
        <f>G489*H489*42*0.9</f>
        <v>0</v>
      </c>
      <c r="J489" s="65">
        <f>G489*H489*42*0.94</f>
        <v>0</v>
      </c>
      <c r="K489" s="221" t="s">
        <v>167</v>
      </c>
    </row>
    <row r="490" spans="1:11" s="33" customFormat="1" ht="15.75" customHeight="1">
      <c r="A490" s="67" t="s">
        <v>387</v>
      </c>
      <c r="B490" s="87" t="s">
        <v>1334</v>
      </c>
      <c r="D490" s="177" t="s">
        <v>1367</v>
      </c>
      <c r="E490" s="67" t="s">
        <v>1226</v>
      </c>
      <c r="F490" s="102" t="s">
        <v>1368</v>
      </c>
      <c r="G490" s="62">
        <v>1</v>
      </c>
      <c r="H490" s="88"/>
      <c r="I490" s="65">
        <f>G490*H490*47*0.9</f>
        <v>0</v>
      </c>
      <c r="J490" s="65">
        <f>G490*H490*47*0.94</f>
        <v>0</v>
      </c>
      <c r="K490" s="221" t="s">
        <v>167</v>
      </c>
    </row>
    <row r="491" spans="1:11" s="33" customFormat="1" ht="15.75" customHeight="1">
      <c r="A491" s="33" t="s">
        <v>1331</v>
      </c>
      <c r="B491" s="87" t="s">
        <v>18</v>
      </c>
      <c r="D491" s="177" t="s">
        <v>1369</v>
      </c>
      <c r="E491" s="108" t="s">
        <v>38</v>
      </c>
      <c r="F491" s="102" t="s">
        <v>866</v>
      </c>
      <c r="G491" s="67">
        <v>1</v>
      </c>
      <c r="H491" s="88"/>
      <c r="I491" s="65">
        <f>G491*H491*47*0.9</f>
        <v>0</v>
      </c>
      <c r="J491" s="65">
        <f>G491*H491*47*0.94</f>
        <v>0</v>
      </c>
      <c r="K491" s="221" t="s">
        <v>167</v>
      </c>
    </row>
    <row r="492" spans="1:11" s="33" customFormat="1" ht="15.75" customHeight="1">
      <c r="A492" s="62" t="s">
        <v>43</v>
      </c>
      <c r="B492" s="63" t="s">
        <v>1370</v>
      </c>
      <c r="C492" s="19" t="s">
        <v>1335</v>
      </c>
      <c r="D492" s="33" t="s">
        <v>1350</v>
      </c>
      <c r="E492" s="62" t="s">
        <v>38</v>
      </c>
      <c r="F492" s="19" t="s">
        <v>1371</v>
      </c>
      <c r="G492" s="62">
        <v>1</v>
      </c>
      <c r="H492" s="88"/>
      <c r="I492" s="65">
        <f>G492*H492*47*0.9</f>
        <v>0</v>
      </c>
      <c r="J492" s="65">
        <f>G492*H492*47*0.94</f>
        <v>0</v>
      </c>
      <c r="K492" s="221" t="s">
        <v>167</v>
      </c>
    </row>
    <row r="493" spans="1:11" s="33" customFormat="1" ht="15" customHeight="1">
      <c r="A493" s="62" t="s">
        <v>487</v>
      </c>
      <c r="B493" s="63" t="s">
        <v>1374</v>
      </c>
      <c r="C493" s="62" t="s">
        <v>1335</v>
      </c>
      <c r="D493" s="62" t="s">
        <v>1336</v>
      </c>
      <c r="E493" s="62" t="s">
        <v>38</v>
      </c>
      <c r="F493" s="62" t="s">
        <v>495</v>
      </c>
      <c r="G493" s="62">
        <v>1</v>
      </c>
      <c r="H493" s="88"/>
      <c r="I493" s="65">
        <f>G493*H493*42*0.9</f>
        <v>0</v>
      </c>
      <c r="J493" s="65">
        <f>G493*H493*42*0.94</f>
        <v>0</v>
      </c>
      <c r="K493" s="221" t="s">
        <v>167</v>
      </c>
    </row>
    <row r="494" spans="1:11" s="33" customFormat="1" ht="15.75" customHeight="1">
      <c r="A494" s="62" t="s">
        <v>811</v>
      </c>
      <c r="B494" s="63" t="s">
        <v>1375</v>
      </c>
      <c r="C494" s="62" t="s">
        <v>1376</v>
      </c>
      <c r="D494" s="33" t="s">
        <v>1377</v>
      </c>
      <c r="E494" s="62" t="s">
        <v>12</v>
      </c>
      <c r="F494" s="19" t="s">
        <v>1378</v>
      </c>
      <c r="G494" s="62">
        <v>1</v>
      </c>
      <c r="H494" s="88"/>
      <c r="I494" s="65"/>
      <c r="J494" s="65"/>
      <c r="K494" s="221" t="s">
        <v>167</v>
      </c>
    </row>
    <row r="495" spans="1:11" s="33" customFormat="1" ht="15.75" customHeight="1">
      <c r="A495" s="67" t="s">
        <v>387</v>
      </c>
      <c r="B495" s="107" t="s">
        <v>1379</v>
      </c>
      <c r="C495" s="67"/>
      <c r="D495" s="102" t="s">
        <v>1380</v>
      </c>
      <c r="E495" s="67" t="s">
        <v>76</v>
      </c>
      <c r="F495" s="102" t="s">
        <v>1381</v>
      </c>
      <c r="G495" s="67">
        <v>1</v>
      </c>
      <c r="H495" s="112"/>
      <c r="I495" s="220">
        <f>G495*H495*43*1.17</f>
        <v>0</v>
      </c>
      <c r="J495" s="220">
        <f>G495*H495*43*1.22</f>
        <v>0</v>
      </c>
      <c r="K495" s="221" t="s">
        <v>167</v>
      </c>
    </row>
    <row r="496" spans="1:11" ht="15.75" customHeight="1">
      <c r="A496" s="23" t="s">
        <v>1291</v>
      </c>
      <c r="B496" s="11"/>
      <c r="C496" s="40"/>
      <c r="D496" s="149"/>
      <c r="E496" s="40"/>
      <c r="F496" s="90" t="s">
        <v>1292</v>
      </c>
      <c r="I496" s="43"/>
      <c r="J496" s="43"/>
      <c r="K496" s="178"/>
    </row>
    <row r="497" spans="1:11" ht="15.75" customHeight="1">
      <c r="A497" s="40" t="s">
        <v>1344</v>
      </c>
      <c r="B497" s="4" t="s">
        <v>1407</v>
      </c>
      <c r="C497" s="9" t="s">
        <v>1408</v>
      </c>
      <c r="D497" s="59" t="s">
        <v>1409</v>
      </c>
      <c r="E497" s="128" t="s">
        <v>12</v>
      </c>
      <c r="F497" s="41" t="s">
        <v>1410</v>
      </c>
      <c r="G497" s="22">
        <v>1</v>
      </c>
      <c r="H497" s="30">
        <v>3.78</v>
      </c>
      <c r="I497" s="32"/>
      <c r="J497" s="50">
        <f aca="true" t="shared" si="20" ref="J497:J508">G497*H497*47*0.94</f>
        <v>167.00039999999998</v>
      </c>
      <c r="K497" s="221"/>
    </row>
    <row r="498" spans="1:10" ht="15.75" customHeight="1">
      <c r="A498" s="57" t="s">
        <v>535</v>
      </c>
      <c r="B498" s="74" t="s">
        <v>788</v>
      </c>
      <c r="C498" s="57"/>
      <c r="D498" s="149" t="s">
        <v>1382</v>
      </c>
      <c r="E498" s="57" t="s">
        <v>1383</v>
      </c>
      <c r="F498" s="41" t="s">
        <v>134</v>
      </c>
      <c r="G498" s="40">
        <v>1</v>
      </c>
      <c r="H498" s="38">
        <v>3.78</v>
      </c>
      <c r="I498" s="32"/>
      <c r="J498" s="50">
        <f t="shared" si="20"/>
        <v>167.00039999999998</v>
      </c>
    </row>
    <row r="499" spans="1:10" ht="15.75" customHeight="1">
      <c r="A499" s="57" t="s">
        <v>535</v>
      </c>
      <c r="B499" s="74" t="s">
        <v>788</v>
      </c>
      <c r="C499" s="57"/>
      <c r="E499" s="57" t="s">
        <v>1383</v>
      </c>
      <c r="F499" s="41" t="s">
        <v>900</v>
      </c>
      <c r="G499" s="9">
        <v>1</v>
      </c>
      <c r="H499" s="38">
        <v>3.78</v>
      </c>
      <c r="I499" s="32"/>
      <c r="J499" s="50">
        <f t="shared" si="20"/>
        <v>167.00039999999998</v>
      </c>
    </row>
    <row r="500" spans="1:10" ht="15.75" customHeight="1">
      <c r="A500" s="89" t="s">
        <v>251</v>
      </c>
      <c r="B500" s="74" t="s">
        <v>849</v>
      </c>
      <c r="C500" s="89"/>
      <c r="D500" s="149" t="s">
        <v>1369</v>
      </c>
      <c r="E500" s="89" t="s">
        <v>69</v>
      </c>
      <c r="F500" s="41" t="s">
        <v>851</v>
      </c>
      <c r="G500" s="57">
        <v>1</v>
      </c>
      <c r="H500" s="38">
        <v>3.78</v>
      </c>
      <c r="I500" s="32"/>
      <c r="J500" s="50">
        <f t="shared" si="20"/>
        <v>167.00039999999998</v>
      </c>
    </row>
    <row r="501" spans="1:10" ht="15.75" customHeight="1">
      <c r="A501" s="89" t="s">
        <v>251</v>
      </c>
      <c r="B501" s="34" t="s">
        <v>1384</v>
      </c>
      <c r="C501" s="89"/>
      <c r="D501" s="149" t="s">
        <v>1385</v>
      </c>
      <c r="E501" s="89" t="s">
        <v>69</v>
      </c>
      <c r="F501" s="41" t="s">
        <v>1386</v>
      </c>
      <c r="G501" s="89">
        <v>1</v>
      </c>
      <c r="H501" s="38">
        <v>3.78</v>
      </c>
      <c r="I501" s="32"/>
      <c r="J501" s="50">
        <f t="shared" si="20"/>
        <v>167.00039999999998</v>
      </c>
    </row>
    <row r="502" spans="1:10" ht="15.75" customHeight="1">
      <c r="A502" s="51" t="s">
        <v>251</v>
      </c>
      <c r="B502" s="4" t="s">
        <v>849</v>
      </c>
      <c r="C502" s="51"/>
      <c r="D502" s="174" t="s">
        <v>1369</v>
      </c>
      <c r="E502" s="51" t="s">
        <v>69</v>
      </c>
      <c r="F502" s="41" t="s">
        <v>1387</v>
      </c>
      <c r="G502" s="51">
        <v>1</v>
      </c>
      <c r="H502" s="30">
        <v>3.78</v>
      </c>
      <c r="I502" s="32"/>
      <c r="J502" s="50">
        <f t="shared" si="20"/>
        <v>167.00039999999998</v>
      </c>
    </row>
    <row r="503" spans="1:10" ht="15.75" customHeight="1">
      <c r="A503" s="51" t="s">
        <v>251</v>
      </c>
      <c r="B503" s="4" t="s">
        <v>808</v>
      </c>
      <c r="C503" s="60"/>
      <c r="D503" s="149" t="s">
        <v>1388</v>
      </c>
      <c r="E503" s="51" t="s">
        <v>69</v>
      </c>
      <c r="F503" s="41" t="s">
        <v>1389</v>
      </c>
      <c r="G503" s="51">
        <v>1</v>
      </c>
      <c r="H503" s="38">
        <v>3.78</v>
      </c>
      <c r="I503" s="32"/>
      <c r="J503" s="50">
        <f t="shared" si="20"/>
        <v>167.00039999999998</v>
      </c>
    </row>
    <row r="504" spans="1:11" ht="15.75" customHeight="1">
      <c r="A504" s="22" t="s">
        <v>149</v>
      </c>
      <c r="B504" s="22" t="s">
        <v>1390</v>
      </c>
      <c r="C504" s="40"/>
      <c r="D504" s="149" t="s">
        <v>1391</v>
      </c>
      <c r="E504" s="223" t="s">
        <v>76</v>
      </c>
      <c r="F504" s="41" t="s">
        <v>1392</v>
      </c>
      <c r="G504" s="212">
        <v>1</v>
      </c>
      <c r="H504" s="224">
        <v>21.25</v>
      </c>
      <c r="I504" s="32"/>
      <c r="J504" s="50">
        <f t="shared" si="20"/>
        <v>938.8249999999999</v>
      </c>
      <c r="K504" s="178"/>
    </row>
    <row r="505" spans="1:11" ht="15.75" customHeight="1">
      <c r="A505" s="40" t="s">
        <v>149</v>
      </c>
      <c r="B505" s="40" t="s">
        <v>1390</v>
      </c>
      <c r="C505" s="40"/>
      <c r="D505" s="149" t="s">
        <v>1393</v>
      </c>
      <c r="E505" s="138" t="s">
        <v>76</v>
      </c>
      <c r="F505" s="41" t="s">
        <v>1394</v>
      </c>
      <c r="G505" s="40">
        <v>1</v>
      </c>
      <c r="H505" s="38">
        <v>21.25</v>
      </c>
      <c r="I505" s="32"/>
      <c r="J505" s="50">
        <f t="shared" si="20"/>
        <v>938.8249999999999</v>
      </c>
      <c r="K505" s="178"/>
    </row>
    <row r="506" spans="1:11" ht="15.75" customHeight="1">
      <c r="A506" s="40" t="s">
        <v>149</v>
      </c>
      <c r="B506" s="40" t="s">
        <v>1355</v>
      </c>
      <c r="C506" s="40"/>
      <c r="D506" s="149" t="s">
        <v>1356</v>
      </c>
      <c r="E506" s="212" t="s">
        <v>12</v>
      </c>
      <c r="F506" s="41" t="s">
        <v>783</v>
      </c>
      <c r="G506" s="40">
        <v>1</v>
      </c>
      <c r="H506" s="38">
        <v>3.78</v>
      </c>
      <c r="I506" s="32"/>
      <c r="J506" s="50">
        <f t="shared" si="20"/>
        <v>167.00039999999998</v>
      </c>
      <c r="K506" s="178"/>
    </row>
    <row r="507" spans="1:10" ht="15.75" customHeight="1">
      <c r="A507" s="40" t="s">
        <v>43</v>
      </c>
      <c r="B507" s="11" t="s">
        <v>1395</v>
      </c>
      <c r="C507" s="18" t="s">
        <v>1396</v>
      </c>
      <c r="D507" s="9" t="s">
        <v>1397</v>
      </c>
      <c r="E507" s="212" t="s">
        <v>12</v>
      </c>
      <c r="F507" s="18" t="s">
        <v>1398</v>
      </c>
      <c r="G507" s="40">
        <v>1</v>
      </c>
      <c r="H507" s="38">
        <v>19.5</v>
      </c>
      <c r="I507" s="32"/>
      <c r="J507" s="50">
        <f t="shared" si="20"/>
        <v>861.51</v>
      </c>
    </row>
    <row r="508" spans="1:10" ht="15.75">
      <c r="A508" s="40" t="s">
        <v>43</v>
      </c>
      <c r="B508" s="11" t="s">
        <v>1372</v>
      </c>
      <c r="C508" s="18" t="s">
        <v>493</v>
      </c>
      <c r="D508" s="59" t="s">
        <v>1399</v>
      </c>
      <c r="E508" s="22" t="s">
        <v>38</v>
      </c>
      <c r="F508" s="18" t="s">
        <v>1373</v>
      </c>
      <c r="G508" s="40">
        <v>1</v>
      </c>
      <c r="H508" s="38">
        <v>3.78</v>
      </c>
      <c r="I508" s="32"/>
      <c r="J508" s="50">
        <f t="shared" si="20"/>
        <v>167.00039999999998</v>
      </c>
    </row>
    <row r="509" spans="1:11" ht="15.75" customHeight="1">
      <c r="A509" s="40" t="s">
        <v>357</v>
      </c>
      <c r="B509" s="40" t="s">
        <v>1390</v>
      </c>
      <c r="C509" s="40"/>
      <c r="D509" s="59" t="s">
        <v>1391</v>
      </c>
      <c r="E509" s="223" t="s">
        <v>76</v>
      </c>
      <c r="F509" s="41" t="s">
        <v>1400</v>
      </c>
      <c r="G509" s="40">
        <v>1</v>
      </c>
      <c r="H509" s="38">
        <v>21.25</v>
      </c>
      <c r="I509" s="31">
        <f>G509*H509*47*0.9</f>
        <v>898.875</v>
      </c>
      <c r="J509" s="230"/>
      <c r="K509" s="178"/>
    </row>
    <row r="510" spans="1:9" ht="15.75" customHeight="1">
      <c r="A510" s="22" t="s">
        <v>779</v>
      </c>
      <c r="B510" s="4" t="s">
        <v>1401</v>
      </c>
      <c r="C510" s="226" t="s">
        <v>1126</v>
      </c>
      <c r="D510" s="149" t="s">
        <v>1402</v>
      </c>
      <c r="E510" s="128" t="s">
        <v>538</v>
      </c>
      <c r="F510" s="41" t="s">
        <v>1403</v>
      </c>
      <c r="G510" s="22">
        <v>1</v>
      </c>
      <c r="H510" s="38">
        <v>3.78</v>
      </c>
      <c r="I510" s="50">
        <f>G510*H510*47*0.94</f>
        <v>167.00039999999998</v>
      </c>
    </row>
    <row r="511" spans="1:11" s="80" customFormat="1" ht="15.75" customHeight="1">
      <c r="A511" s="22" t="s">
        <v>779</v>
      </c>
      <c r="B511" s="4" t="s">
        <v>1404</v>
      </c>
      <c r="C511" s="225" t="s">
        <v>743</v>
      </c>
      <c r="D511" s="149" t="s">
        <v>1391</v>
      </c>
      <c r="E511" s="128" t="s">
        <v>76</v>
      </c>
      <c r="F511" s="41" t="s">
        <v>1392</v>
      </c>
      <c r="G511" s="22">
        <v>1</v>
      </c>
      <c r="H511" s="38">
        <v>21.25</v>
      </c>
      <c r="I511" s="31">
        <f>G511*H511*47*0.9</f>
        <v>898.875</v>
      </c>
      <c r="J511" s="49"/>
      <c r="K511" s="9"/>
    </row>
    <row r="512" spans="1:11" ht="15.75" customHeight="1">
      <c r="A512" s="164" t="s">
        <v>779</v>
      </c>
      <c r="B512" s="163" t="s">
        <v>1279</v>
      </c>
      <c r="C512" s="184" t="s">
        <v>785</v>
      </c>
      <c r="D512" s="16" t="s">
        <v>1405</v>
      </c>
      <c r="E512" s="150" t="s">
        <v>538</v>
      </c>
      <c r="F512" s="13" t="s">
        <v>1406</v>
      </c>
      <c r="G512" s="164">
        <v>1</v>
      </c>
      <c r="H512" s="82">
        <v>3.78</v>
      </c>
      <c r="I512" s="50">
        <f>G512*H512*47*0.94</f>
        <v>167.00039999999998</v>
      </c>
      <c r="J512" s="9">
        <v>14</v>
      </c>
      <c r="K512" s="183"/>
    </row>
    <row r="513" spans="1:10" ht="15.75" customHeight="1">
      <c r="A513" s="22" t="s">
        <v>811</v>
      </c>
      <c r="B513" s="34" t="s">
        <v>1395</v>
      </c>
      <c r="C513" s="9" t="s">
        <v>1396</v>
      </c>
      <c r="D513" s="9" t="s">
        <v>1397</v>
      </c>
      <c r="E513" s="40" t="s">
        <v>38</v>
      </c>
      <c r="F513" s="41" t="s">
        <v>1411</v>
      </c>
      <c r="G513" s="9">
        <v>1</v>
      </c>
      <c r="H513" s="38">
        <v>19.5</v>
      </c>
      <c r="I513" s="31">
        <f>G513*H513*47*0.9</f>
        <v>824.85</v>
      </c>
      <c r="J513" s="50"/>
    </row>
    <row r="514" spans="1:10" ht="15.75" customHeight="1">
      <c r="A514" s="22" t="s">
        <v>247</v>
      </c>
      <c r="B514" s="4" t="s">
        <v>1412</v>
      </c>
      <c r="C514" s="22"/>
      <c r="D514" s="59" t="s">
        <v>1413</v>
      </c>
      <c r="E514" s="22" t="s">
        <v>69</v>
      </c>
      <c r="F514" s="41" t="s">
        <v>1414</v>
      </c>
      <c r="G514" s="22">
        <v>1</v>
      </c>
      <c r="H514" s="38">
        <v>3.78</v>
      </c>
      <c r="I514" s="31">
        <f>G514*H514*47*0.9</f>
        <v>159.894</v>
      </c>
      <c r="J514" s="50"/>
    </row>
    <row r="515" spans="1:10" ht="15.75" customHeight="1">
      <c r="A515" s="22" t="s">
        <v>247</v>
      </c>
      <c r="B515" s="4" t="s">
        <v>784</v>
      </c>
      <c r="C515" s="22"/>
      <c r="D515" s="149" t="s">
        <v>1399</v>
      </c>
      <c r="E515" s="22" t="s">
        <v>1226</v>
      </c>
      <c r="F515" s="41" t="s">
        <v>1330</v>
      </c>
      <c r="G515" s="22">
        <v>1</v>
      </c>
      <c r="H515" s="38">
        <v>3.78</v>
      </c>
      <c r="I515" s="31">
        <f>G515*H515*47*0.9</f>
        <v>159.894</v>
      </c>
      <c r="J515" s="50"/>
    </row>
    <row r="516" spans="1:10" ht="15.75" customHeight="1">
      <c r="A516" s="22" t="s">
        <v>387</v>
      </c>
      <c r="B516" s="4" t="s">
        <v>784</v>
      </c>
      <c r="C516" s="22"/>
      <c r="D516" s="149" t="s">
        <v>1399</v>
      </c>
      <c r="E516" s="22" t="s">
        <v>1226</v>
      </c>
      <c r="F516" s="41" t="s">
        <v>1330</v>
      </c>
      <c r="G516" s="22">
        <v>1</v>
      </c>
      <c r="H516" s="38">
        <v>3.78</v>
      </c>
      <c r="I516" s="32"/>
      <c r="J516" s="50">
        <f>G516*H516*47*0.94</f>
        <v>167.00039999999998</v>
      </c>
    </row>
    <row r="517" spans="1:10" ht="15.75" customHeight="1">
      <c r="A517" s="22" t="s">
        <v>1415</v>
      </c>
      <c r="B517" s="4" t="s">
        <v>849</v>
      </c>
      <c r="C517" s="22"/>
      <c r="D517" s="149" t="s">
        <v>1369</v>
      </c>
      <c r="E517" s="22" t="s">
        <v>38</v>
      </c>
      <c r="F517" s="41" t="s">
        <v>1416</v>
      </c>
      <c r="G517" s="22">
        <v>1</v>
      </c>
      <c r="H517" s="38">
        <v>3.78</v>
      </c>
      <c r="I517" s="32"/>
      <c r="J517" s="50">
        <f>G517*H517*47*0.94</f>
        <v>167.00039999999998</v>
      </c>
    </row>
    <row r="518" spans="1:10" ht="15.75" customHeight="1">
      <c r="A518" s="22" t="s">
        <v>1415</v>
      </c>
      <c r="B518" s="4" t="s">
        <v>849</v>
      </c>
      <c r="C518" s="22"/>
      <c r="D518" s="149" t="s">
        <v>1369</v>
      </c>
      <c r="E518" s="22" t="s">
        <v>38</v>
      </c>
      <c r="F518" s="41" t="s">
        <v>851</v>
      </c>
      <c r="G518" s="22">
        <v>1</v>
      </c>
      <c r="H518" s="38">
        <v>3.78</v>
      </c>
      <c r="I518" s="32"/>
      <c r="J518" s="50">
        <f>G518*H518*47*0.94</f>
        <v>167.00039999999998</v>
      </c>
    </row>
    <row r="519" spans="1:10" ht="15.75" customHeight="1">
      <c r="A519" s="22" t="s">
        <v>1415</v>
      </c>
      <c r="B519" s="4" t="s">
        <v>849</v>
      </c>
      <c r="C519" s="22"/>
      <c r="D519" s="149" t="s">
        <v>1369</v>
      </c>
      <c r="E519" s="22" t="s">
        <v>38</v>
      </c>
      <c r="F519" s="41" t="s">
        <v>867</v>
      </c>
      <c r="G519" s="22">
        <v>1</v>
      </c>
      <c r="H519" s="38">
        <v>3.78</v>
      </c>
      <c r="I519" s="32"/>
      <c r="J519" s="50">
        <f>G519*H519*47*0.94</f>
        <v>167.00039999999998</v>
      </c>
    </row>
    <row r="520" spans="1:10" ht="15.75">
      <c r="A520" s="23" t="s">
        <v>1417</v>
      </c>
      <c r="B520" s="4"/>
      <c r="C520" s="18"/>
      <c r="E520" s="22"/>
      <c r="F520" s="90" t="s">
        <v>1493</v>
      </c>
      <c r="G520" s="22"/>
      <c r="I520" s="32"/>
      <c r="J520" s="32"/>
    </row>
    <row r="521" spans="1:10" ht="15.75">
      <c r="A521" s="40" t="s">
        <v>1418</v>
      </c>
      <c r="B521" s="11" t="s">
        <v>1419</v>
      </c>
      <c r="C521" s="40"/>
      <c r="D521" s="149" t="s">
        <v>1420</v>
      </c>
      <c r="E521" s="40" t="s">
        <v>38</v>
      </c>
      <c r="F521" s="41" t="s">
        <v>293</v>
      </c>
      <c r="G521" s="22">
        <v>1</v>
      </c>
      <c r="H521" s="38">
        <v>5.3</v>
      </c>
      <c r="I521" s="98"/>
      <c r="J521" s="50">
        <f aca="true" t="shared" si="21" ref="J521:J527">G521*H521*48*0.94</f>
        <v>239.13599999999997</v>
      </c>
    </row>
    <row r="522" spans="1:10" ht="15.75">
      <c r="A522" s="40" t="s">
        <v>1418</v>
      </c>
      <c r="B522" s="11" t="s">
        <v>1419</v>
      </c>
      <c r="C522" s="40"/>
      <c r="D522" s="149" t="s">
        <v>1420</v>
      </c>
      <c r="E522" s="40" t="s">
        <v>38</v>
      </c>
      <c r="F522" s="41" t="s">
        <v>900</v>
      </c>
      <c r="G522" s="54">
        <v>1</v>
      </c>
      <c r="H522" s="38">
        <v>5.3</v>
      </c>
      <c r="I522" s="98"/>
      <c r="J522" s="50">
        <f t="shared" si="21"/>
        <v>239.13599999999997</v>
      </c>
    </row>
    <row r="523" spans="1:10" ht="15.75">
      <c r="A523" s="57" t="s">
        <v>1418</v>
      </c>
      <c r="B523" s="57" t="s">
        <v>1421</v>
      </c>
      <c r="C523" s="57"/>
      <c r="D523" s="121" t="s">
        <v>1422</v>
      </c>
      <c r="E523" s="57" t="s">
        <v>1423</v>
      </c>
      <c r="F523" s="41" t="s">
        <v>552</v>
      </c>
      <c r="G523" s="57">
        <v>1</v>
      </c>
      <c r="H523" s="58">
        <v>19.5</v>
      </c>
      <c r="I523" s="98"/>
      <c r="J523" s="50">
        <f t="shared" si="21"/>
        <v>879.8399999999999</v>
      </c>
    </row>
    <row r="524" spans="1:11" ht="15.75">
      <c r="A524" s="57" t="s">
        <v>1418</v>
      </c>
      <c r="B524" s="57" t="s">
        <v>1421</v>
      </c>
      <c r="C524" s="57"/>
      <c r="D524" s="121" t="s">
        <v>1422</v>
      </c>
      <c r="E524" s="57" t="s">
        <v>1423</v>
      </c>
      <c r="F524" s="41" t="s">
        <v>900</v>
      </c>
      <c r="G524" s="57">
        <v>1</v>
      </c>
      <c r="H524" s="58">
        <v>19.5</v>
      </c>
      <c r="I524" s="98"/>
      <c r="J524" s="50">
        <f t="shared" si="21"/>
        <v>879.8399999999999</v>
      </c>
      <c r="K524" s="33" t="s">
        <v>1424</v>
      </c>
    </row>
    <row r="525" spans="1:10" ht="15.75">
      <c r="A525" s="40" t="s">
        <v>1418</v>
      </c>
      <c r="B525" s="9" t="s">
        <v>1425</v>
      </c>
      <c r="D525" s="59" t="s">
        <v>1426</v>
      </c>
      <c r="E525" s="57" t="s">
        <v>1423</v>
      </c>
      <c r="F525" s="41" t="s">
        <v>1427</v>
      </c>
      <c r="G525" s="54">
        <v>1</v>
      </c>
      <c r="H525" s="58">
        <v>56.5</v>
      </c>
      <c r="I525" s="98"/>
      <c r="J525" s="50">
        <f t="shared" si="21"/>
        <v>2549.2799999999997</v>
      </c>
    </row>
    <row r="526" spans="1:10" ht="15.75">
      <c r="A526" s="40" t="s">
        <v>1418</v>
      </c>
      <c r="B526" s="9" t="s">
        <v>1428</v>
      </c>
      <c r="D526" s="59" t="s">
        <v>1429</v>
      </c>
      <c r="E526" s="40" t="s">
        <v>38</v>
      </c>
      <c r="F526" s="41" t="s">
        <v>1427</v>
      </c>
      <c r="G526" s="40">
        <v>1</v>
      </c>
      <c r="H526" s="38">
        <v>38.5</v>
      </c>
      <c r="I526" s="98"/>
      <c r="J526" s="50">
        <f t="shared" si="21"/>
        <v>1737.12</v>
      </c>
    </row>
    <row r="527" spans="1:10" ht="15.75">
      <c r="A527" s="40" t="s">
        <v>83</v>
      </c>
      <c r="B527" s="9" t="s">
        <v>1430</v>
      </c>
      <c r="D527" s="59" t="s">
        <v>1431</v>
      </c>
      <c r="E527" s="40" t="s">
        <v>12</v>
      </c>
      <c r="F527" s="41" t="s">
        <v>95</v>
      </c>
      <c r="G527" s="22">
        <v>1</v>
      </c>
      <c r="H527" s="30">
        <v>19.5</v>
      </c>
      <c r="I527" s="98"/>
      <c r="J527" s="50">
        <f t="shared" si="21"/>
        <v>879.8399999999999</v>
      </c>
    </row>
    <row r="528" spans="1:10" ht="15.75">
      <c r="A528" s="40" t="s">
        <v>1432</v>
      </c>
      <c r="B528" s="34" t="s">
        <v>1433</v>
      </c>
      <c r="C528" s="40"/>
      <c r="D528" s="149" t="s">
        <v>1422</v>
      </c>
      <c r="E528" s="40" t="s">
        <v>1008</v>
      </c>
      <c r="F528" s="41" t="s">
        <v>95</v>
      </c>
      <c r="G528" s="22">
        <v>1</v>
      </c>
      <c r="H528" s="30">
        <v>19.5</v>
      </c>
      <c r="I528" s="31">
        <f>G528*H528*48*0.9</f>
        <v>842.4</v>
      </c>
      <c r="J528" s="50"/>
    </row>
    <row r="529" spans="1:10" ht="15.75">
      <c r="A529" s="40" t="s">
        <v>1432</v>
      </c>
      <c r="B529" s="34" t="s">
        <v>1434</v>
      </c>
      <c r="C529" s="40"/>
      <c r="D529" s="149" t="s">
        <v>1435</v>
      </c>
      <c r="E529" s="40" t="s">
        <v>1008</v>
      </c>
      <c r="F529" s="41" t="s">
        <v>293</v>
      </c>
      <c r="G529" s="40">
        <v>1</v>
      </c>
      <c r="H529" s="38">
        <v>19.5</v>
      </c>
      <c r="I529" s="31">
        <f>G529*H529*48*0.9</f>
        <v>842.4</v>
      </c>
      <c r="J529" s="50"/>
    </row>
    <row r="530" spans="1:10" ht="15.75">
      <c r="A530" s="40" t="s">
        <v>1483</v>
      </c>
      <c r="B530" s="11" t="s">
        <v>1484</v>
      </c>
      <c r="D530" s="9" t="s">
        <v>1485</v>
      </c>
      <c r="E530" s="40" t="s">
        <v>69</v>
      </c>
      <c r="F530" s="41" t="s">
        <v>95</v>
      </c>
      <c r="G530" s="40">
        <v>1</v>
      </c>
      <c r="H530" s="38">
        <v>12.99</v>
      </c>
      <c r="I530" s="32"/>
      <c r="J530" s="50">
        <f>G530*H530*48*1.22</f>
        <v>760.6944</v>
      </c>
    </row>
    <row r="531" spans="1:10" ht="15.75">
      <c r="A531" s="40" t="s">
        <v>1483</v>
      </c>
      <c r="B531" s="11" t="s">
        <v>1486</v>
      </c>
      <c r="C531" s="40"/>
      <c r="D531" s="9" t="s">
        <v>1485</v>
      </c>
      <c r="E531" s="40" t="s">
        <v>69</v>
      </c>
      <c r="F531" s="41" t="s">
        <v>1487</v>
      </c>
      <c r="G531" s="40">
        <v>1</v>
      </c>
      <c r="H531" s="42">
        <v>12.99</v>
      </c>
      <c r="I531" s="32"/>
      <c r="J531" s="50">
        <f>G531*H531*48*1.22</f>
        <v>760.6944</v>
      </c>
    </row>
    <row r="532" spans="1:10" ht="15.75">
      <c r="A532" s="40" t="s">
        <v>1483</v>
      </c>
      <c r="B532" s="11" t="s">
        <v>1488</v>
      </c>
      <c r="D532" s="9" t="s">
        <v>1489</v>
      </c>
      <c r="E532" s="40" t="s">
        <v>324</v>
      </c>
      <c r="F532" s="41" t="s">
        <v>1487</v>
      </c>
      <c r="G532" s="40">
        <v>1</v>
      </c>
      <c r="H532" s="38">
        <v>16.99</v>
      </c>
      <c r="I532" s="32"/>
      <c r="J532" s="50">
        <f>G532*H532*48*1.22</f>
        <v>994.9344</v>
      </c>
    </row>
    <row r="533" spans="1:10" ht="15.75">
      <c r="A533" s="40" t="s">
        <v>1436</v>
      </c>
      <c r="B533" s="34" t="s">
        <v>1240</v>
      </c>
      <c r="D533" s="149" t="s">
        <v>1241</v>
      </c>
      <c r="E533" s="41" t="s">
        <v>310</v>
      </c>
      <c r="F533" s="41" t="s">
        <v>135</v>
      </c>
      <c r="G533" s="40">
        <v>1</v>
      </c>
      <c r="H533" s="38">
        <v>37</v>
      </c>
      <c r="I533" s="31">
        <f>G533*H533*48*0.9</f>
        <v>1598.4</v>
      </c>
      <c r="J533" s="50"/>
    </row>
    <row r="534" spans="1:10" ht="15.75">
      <c r="A534" s="40" t="s">
        <v>149</v>
      </c>
      <c r="B534" s="9" t="s">
        <v>1437</v>
      </c>
      <c r="D534" s="59" t="s">
        <v>1438</v>
      </c>
      <c r="E534" s="40" t="s">
        <v>12</v>
      </c>
      <c r="F534" s="41" t="s">
        <v>1439</v>
      </c>
      <c r="G534" s="40">
        <v>1</v>
      </c>
      <c r="H534" s="38">
        <v>5.3</v>
      </c>
      <c r="I534" s="98"/>
      <c r="J534" s="50">
        <f>G534*H534*48*0.94</f>
        <v>239.13599999999997</v>
      </c>
    </row>
    <row r="535" spans="1:10" ht="15.75">
      <c r="A535" s="40" t="s">
        <v>149</v>
      </c>
      <c r="B535" s="9" t="s">
        <v>1437</v>
      </c>
      <c r="D535" s="231" t="s">
        <v>1440</v>
      </c>
      <c r="E535" s="40" t="s">
        <v>12</v>
      </c>
      <c r="F535" s="41" t="s">
        <v>1441</v>
      </c>
      <c r="G535" s="40">
        <v>1</v>
      </c>
      <c r="H535" s="38">
        <v>5.3</v>
      </c>
      <c r="I535" s="98"/>
      <c r="J535" s="50">
        <f>G535*H535*48*0.94</f>
        <v>239.13599999999997</v>
      </c>
    </row>
    <row r="536" spans="1:10" ht="15.75">
      <c r="A536" s="40" t="s">
        <v>149</v>
      </c>
      <c r="B536" s="9" t="s">
        <v>1442</v>
      </c>
      <c r="D536" s="231" t="s">
        <v>1443</v>
      </c>
      <c r="E536" s="40" t="s">
        <v>12</v>
      </c>
      <c r="F536" s="41" t="s">
        <v>740</v>
      </c>
      <c r="G536" s="40">
        <v>1</v>
      </c>
      <c r="H536" s="38">
        <v>5.3</v>
      </c>
      <c r="I536" s="98"/>
      <c r="J536" s="50">
        <f>G536*H536*48*0.94</f>
        <v>239.13599999999997</v>
      </c>
    </row>
    <row r="537" spans="1:10" ht="15.75">
      <c r="A537" s="22" t="s">
        <v>149</v>
      </c>
      <c r="B537" s="51" t="s">
        <v>1490</v>
      </c>
      <c r="C537" s="51"/>
      <c r="D537" s="69" t="s">
        <v>1491</v>
      </c>
      <c r="E537" s="22" t="s">
        <v>12</v>
      </c>
      <c r="F537" s="41" t="s">
        <v>1492</v>
      </c>
      <c r="G537" s="51">
        <v>1</v>
      </c>
      <c r="H537" s="30">
        <v>14.99</v>
      </c>
      <c r="I537" s="32"/>
      <c r="J537" s="50">
        <f>G537*H537*48*1.22</f>
        <v>877.8144</v>
      </c>
    </row>
    <row r="538" spans="1:10" ht="15">
      <c r="A538" s="22" t="s">
        <v>1444</v>
      </c>
      <c r="B538" s="4" t="s">
        <v>1445</v>
      </c>
      <c r="C538" s="232" t="s">
        <v>1446</v>
      </c>
      <c r="D538" s="232" t="s">
        <v>1447</v>
      </c>
      <c r="E538" s="22" t="s">
        <v>38</v>
      </c>
      <c r="F538" s="227" t="s">
        <v>1448</v>
      </c>
      <c r="G538" s="22">
        <v>1</v>
      </c>
      <c r="H538" s="30">
        <v>28.5</v>
      </c>
      <c r="I538" s="98"/>
      <c r="J538" s="50">
        <f>G538*H538*48*0.94</f>
        <v>1285.9199999999998</v>
      </c>
    </row>
    <row r="539" spans="1:10" ht="15">
      <c r="A539" s="22" t="s">
        <v>1444</v>
      </c>
      <c r="B539" s="4" t="s">
        <v>1449</v>
      </c>
      <c r="C539" s="22" t="s">
        <v>1450</v>
      </c>
      <c r="D539" s="232" t="s">
        <v>1451</v>
      </c>
      <c r="E539" s="22" t="s">
        <v>12</v>
      </c>
      <c r="F539" s="227" t="s">
        <v>1452</v>
      </c>
      <c r="G539" s="22">
        <v>1</v>
      </c>
      <c r="H539" s="30">
        <v>18.5</v>
      </c>
      <c r="I539" s="98"/>
      <c r="J539" s="50">
        <f>G539*H539*48*0.94</f>
        <v>834.7199999999999</v>
      </c>
    </row>
    <row r="540" spans="1:10" ht="15.75">
      <c r="A540" s="51" t="s">
        <v>874</v>
      </c>
      <c r="B540" s="22" t="s">
        <v>1453</v>
      </c>
      <c r="C540" s="22"/>
      <c r="D540" s="59" t="s">
        <v>1454</v>
      </c>
      <c r="E540" s="51" t="s">
        <v>69</v>
      </c>
      <c r="F540" s="41" t="s">
        <v>1455</v>
      </c>
      <c r="G540" s="22">
        <v>1</v>
      </c>
      <c r="H540" s="30">
        <v>19.75</v>
      </c>
      <c r="I540" s="31">
        <f>G540*H540*48*0.9</f>
        <v>853.2</v>
      </c>
      <c r="J540" s="50"/>
    </row>
    <row r="541" spans="1:10" ht="15.75">
      <c r="A541" s="22" t="s">
        <v>39</v>
      </c>
      <c r="B541" s="4" t="s">
        <v>1456</v>
      </c>
      <c r="C541" s="22" t="s">
        <v>1457</v>
      </c>
      <c r="D541" s="9" t="s">
        <v>1458</v>
      </c>
      <c r="E541" s="22" t="s">
        <v>12</v>
      </c>
      <c r="F541" s="41" t="s">
        <v>1411</v>
      </c>
      <c r="G541" s="22">
        <v>1</v>
      </c>
      <c r="H541" s="30">
        <v>39.5</v>
      </c>
      <c r="I541" s="98"/>
      <c r="J541" s="50">
        <f>G541*H541*48*0.94</f>
        <v>1782.24</v>
      </c>
    </row>
    <row r="542" spans="1:10" ht="15.75">
      <c r="A542" s="119" t="s">
        <v>830</v>
      </c>
      <c r="B542" s="81" t="s">
        <v>1473</v>
      </c>
      <c r="C542" s="119"/>
      <c r="D542" s="156" t="s">
        <v>1474</v>
      </c>
      <c r="E542" s="119" t="s">
        <v>392</v>
      </c>
      <c r="F542" s="80" t="s">
        <v>1475</v>
      </c>
      <c r="G542" s="119">
        <v>1</v>
      </c>
      <c r="H542" s="124">
        <v>14.99</v>
      </c>
      <c r="I542" s="31">
        <f>G542*H542*48*1.17</f>
        <v>841.8384</v>
      </c>
      <c r="J542" s="50">
        <f>I542-560</f>
        <v>281.8384</v>
      </c>
    </row>
    <row r="543" spans="1:10" ht="15">
      <c r="A543" s="45" t="s">
        <v>225</v>
      </c>
      <c r="B543" s="34" t="s">
        <v>1476</v>
      </c>
      <c r="C543" s="60" t="s">
        <v>1477</v>
      </c>
      <c r="D543" s="60" t="s">
        <v>1478</v>
      </c>
      <c r="E543" s="45" t="s">
        <v>12</v>
      </c>
      <c r="F543" s="60" t="s">
        <v>1479</v>
      </c>
      <c r="G543" s="45">
        <v>1</v>
      </c>
      <c r="H543" s="38">
        <v>10.99</v>
      </c>
      <c r="I543" s="31">
        <f>G543*H543*48*1.17</f>
        <v>617.1984</v>
      </c>
      <c r="J543" s="50"/>
    </row>
    <row r="544" spans="1:10" s="80" customFormat="1" ht="15.75" customHeight="1">
      <c r="A544" s="45" t="s">
        <v>225</v>
      </c>
      <c r="B544" s="34" t="s">
        <v>1480</v>
      </c>
      <c r="C544" s="60" t="s">
        <v>1481</v>
      </c>
      <c r="D544" s="60" t="s">
        <v>1482</v>
      </c>
      <c r="E544" s="45" t="s">
        <v>448</v>
      </c>
      <c r="F544" s="60" t="s">
        <v>1479</v>
      </c>
      <c r="G544" s="45">
        <v>1</v>
      </c>
      <c r="H544" s="38">
        <v>18.99</v>
      </c>
      <c r="I544" s="46">
        <f>G544*H544*48*1.17</f>
        <v>1066.4784</v>
      </c>
      <c r="J544" s="49"/>
    </row>
    <row r="545" spans="1:10" ht="15.75">
      <c r="A545" s="57" t="s">
        <v>140</v>
      </c>
      <c r="B545" s="74" t="s">
        <v>1459</v>
      </c>
      <c r="C545" s="57" t="s">
        <v>401</v>
      </c>
      <c r="D545" s="57" t="s">
        <v>1460</v>
      </c>
      <c r="E545" s="57" t="s">
        <v>38</v>
      </c>
      <c r="F545" s="100" t="s">
        <v>403</v>
      </c>
      <c r="G545" s="57">
        <v>1</v>
      </c>
      <c r="H545" s="58">
        <v>25</v>
      </c>
      <c r="I545" s="46">
        <f>G545*H545*48*0.9</f>
        <v>1080</v>
      </c>
      <c r="J545" s="49"/>
    </row>
    <row r="546" spans="1:10" ht="15.75">
      <c r="A546" s="57" t="s">
        <v>140</v>
      </c>
      <c r="B546" s="74" t="s">
        <v>1461</v>
      </c>
      <c r="C546" s="57" t="s">
        <v>405</v>
      </c>
      <c r="D546" s="57" t="s">
        <v>1462</v>
      </c>
      <c r="E546" s="57" t="s">
        <v>38</v>
      </c>
      <c r="F546" s="100" t="s">
        <v>403</v>
      </c>
      <c r="G546" s="57">
        <v>1</v>
      </c>
      <c r="H546" s="58">
        <v>13</v>
      </c>
      <c r="I546" s="46">
        <f>G546*H546*48*0.9</f>
        <v>561.6</v>
      </c>
      <c r="J546" s="49"/>
    </row>
    <row r="547" spans="1:10" ht="15.75">
      <c r="A547" s="22" t="s">
        <v>140</v>
      </c>
      <c r="B547" s="4" t="s">
        <v>1463</v>
      </c>
      <c r="C547" s="22" t="s">
        <v>1349</v>
      </c>
      <c r="D547" s="174" t="s">
        <v>1464</v>
      </c>
      <c r="E547" s="22" t="s">
        <v>12</v>
      </c>
      <c r="F547" s="41" t="s">
        <v>1465</v>
      </c>
      <c r="G547" s="22">
        <v>1</v>
      </c>
      <c r="H547" s="30">
        <v>5.3</v>
      </c>
      <c r="I547" s="46">
        <f>G547*H547*48*0.9</f>
        <v>228.95999999999998</v>
      </c>
      <c r="J547" s="49"/>
    </row>
    <row r="548" spans="1:10" ht="15.75">
      <c r="A548" s="22" t="s">
        <v>140</v>
      </c>
      <c r="B548" s="4" t="s">
        <v>1463</v>
      </c>
      <c r="C548" s="22" t="s">
        <v>1349</v>
      </c>
      <c r="D548" s="174" t="s">
        <v>1464</v>
      </c>
      <c r="E548" s="22" t="s">
        <v>12</v>
      </c>
      <c r="F548" s="41" t="s">
        <v>1466</v>
      </c>
      <c r="G548" s="22">
        <v>1</v>
      </c>
      <c r="H548" s="30">
        <v>5.3</v>
      </c>
      <c r="I548" s="46">
        <f>G548*H548*48*0.9</f>
        <v>228.95999999999998</v>
      </c>
      <c r="J548" s="49"/>
    </row>
    <row r="549" spans="1:10" ht="15.75">
      <c r="A549" s="51" t="s">
        <v>120</v>
      </c>
      <c r="B549" s="4" t="s">
        <v>1467</v>
      </c>
      <c r="C549" s="51" t="s">
        <v>1468</v>
      </c>
      <c r="D549" s="51" t="s">
        <v>1469</v>
      </c>
      <c r="E549" s="51" t="s">
        <v>69</v>
      </c>
      <c r="F549" s="41" t="s">
        <v>1470</v>
      </c>
      <c r="G549" s="51">
        <v>1</v>
      </c>
      <c r="H549" s="30">
        <v>19.75</v>
      </c>
      <c r="I549" s="79"/>
      <c r="J549" s="49">
        <f>G549*H549*48*0.94</f>
        <v>891.12</v>
      </c>
    </row>
    <row r="550" spans="1:10" ht="15.75">
      <c r="A550" s="45" t="s">
        <v>120</v>
      </c>
      <c r="B550" s="60" t="s">
        <v>1471</v>
      </c>
      <c r="C550" s="60" t="s">
        <v>1472</v>
      </c>
      <c r="D550" s="60" t="s">
        <v>1454</v>
      </c>
      <c r="E550" s="45" t="s">
        <v>69</v>
      </c>
      <c r="F550" s="41" t="s">
        <v>273</v>
      </c>
      <c r="G550" s="45">
        <v>1</v>
      </c>
      <c r="H550" s="38">
        <v>19.75</v>
      </c>
      <c r="I550" s="79"/>
      <c r="J550" s="49">
        <f>G550*H550*48*0.94</f>
        <v>891.12</v>
      </c>
    </row>
    <row r="551" spans="1:6" ht="15">
      <c r="A551" s="23" t="s">
        <v>1523</v>
      </c>
      <c r="D551" s="227"/>
      <c r="E551" s="40"/>
      <c r="F551" s="90" t="s">
        <v>1292</v>
      </c>
    </row>
    <row r="552" spans="1:10" ht="15.75">
      <c r="A552" s="40" t="s">
        <v>1418</v>
      </c>
      <c r="B552" s="11" t="s">
        <v>1514</v>
      </c>
      <c r="C552" s="45"/>
      <c r="D552" s="191" t="s">
        <v>1524</v>
      </c>
      <c r="E552" s="40" t="s">
        <v>1423</v>
      </c>
      <c r="F552" s="186" t="s">
        <v>1525</v>
      </c>
      <c r="G552" s="45">
        <v>1</v>
      </c>
      <c r="H552" s="42">
        <v>58.5</v>
      </c>
      <c r="I552" s="282"/>
      <c r="J552" s="283">
        <f aca="true" t="shared" si="22" ref="J552:J567">G552*H552*47*0.94</f>
        <v>2584.5299999999997</v>
      </c>
    </row>
    <row r="553" spans="1:11" ht="15.75">
      <c r="A553" s="22" t="s">
        <v>1418</v>
      </c>
      <c r="B553" s="4" t="s">
        <v>1526</v>
      </c>
      <c r="C553" s="22"/>
      <c r="D553" s="191" t="s">
        <v>1527</v>
      </c>
      <c r="E553" s="22" t="s">
        <v>38</v>
      </c>
      <c r="F553" s="186" t="s">
        <v>1528</v>
      </c>
      <c r="G553" s="22">
        <v>1</v>
      </c>
      <c r="H553" s="30">
        <v>11</v>
      </c>
      <c r="I553" s="282"/>
      <c r="J553" s="283">
        <f t="shared" si="22"/>
        <v>485.97999999999996</v>
      </c>
      <c r="K553" s="39"/>
    </row>
    <row r="554" spans="1:10" ht="15.75">
      <c r="A554" s="22" t="s">
        <v>1529</v>
      </c>
      <c r="B554" s="4" t="s">
        <v>1530</v>
      </c>
      <c r="C554" s="234" t="s">
        <v>1531</v>
      </c>
      <c r="D554" s="191" t="s">
        <v>1532</v>
      </c>
      <c r="E554" s="22" t="s">
        <v>76</v>
      </c>
      <c r="F554" s="235" t="s">
        <v>1533</v>
      </c>
      <c r="G554" s="22">
        <v>1</v>
      </c>
      <c r="H554" s="30">
        <v>19</v>
      </c>
      <c r="I554" s="284">
        <f>G554*H554*47*0.9</f>
        <v>803.7</v>
      </c>
      <c r="J554" s="283"/>
    </row>
    <row r="555" spans="1:10" ht="15.75">
      <c r="A555" s="40" t="s">
        <v>1529</v>
      </c>
      <c r="B555" s="11" t="s">
        <v>1530</v>
      </c>
      <c r="C555" s="236" t="s">
        <v>1534</v>
      </c>
      <c r="D555" s="191" t="s">
        <v>1535</v>
      </c>
      <c r="E555" s="40" t="s">
        <v>69</v>
      </c>
      <c r="F555" s="186" t="s">
        <v>1536</v>
      </c>
      <c r="G555" s="22">
        <v>1</v>
      </c>
      <c r="H555" s="30">
        <v>13</v>
      </c>
      <c r="I555" s="284">
        <f>G555*H555*47*0.9</f>
        <v>549.9</v>
      </c>
      <c r="J555" s="283"/>
    </row>
    <row r="556" spans="1:10" ht="15.75">
      <c r="A556" s="40" t="s">
        <v>1529</v>
      </c>
      <c r="B556" s="11" t="s">
        <v>1530</v>
      </c>
      <c r="C556" s="236" t="s">
        <v>1537</v>
      </c>
      <c r="D556" s="191" t="s">
        <v>1538</v>
      </c>
      <c r="E556" s="40" t="s">
        <v>12</v>
      </c>
      <c r="F556" s="186" t="s">
        <v>1533</v>
      </c>
      <c r="G556" s="22">
        <v>1</v>
      </c>
      <c r="H556" s="30">
        <v>13</v>
      </c>
      <c r="I556" s="284">
        <f>G556*H556*47*0.9</f>
        <v>549.9</v>
      </c>
      <c r="J556" s="283"/>
    </row>
    <row r="557" spans="1:10" ht="15.75">
      <c r="A557" s="40" t="s">
        <v>1483</v>
      </c>
      <c r="B557" s="34" t="s">
        <v>1539</v>
      </c>
      <c r="C557" s="45"/>
      <c r="D557" s="191" t="s">
        <v>1540</v>
      </c>
      <c r="E557" s="40" t="s">
        <v>76</v>
      </c>
      <c r="F557" s="186" t="s">
        <v>95</v>
      </c>
      <c r="G557" s="233">
        <v>1</v>
      </c>
      <c r="H557" s="38">
        <v>29</v>
      </c>
      <c r="I557" s="285"/>
      <c r="J557" s="286">
        <f t="shared" si="22"/>
        <v>1281.22</v>
      </c>
    </row>
    <row r="558" spans="1:10" ht="15.75">
      <c r="A558" s="40" t="s">
        <v>1436</v>
      </c>
      <c r="B558" s="11" t="s">
        <v>1505</v>
      </c>
      <c r="C558" s="40"/>
      <c r="D558" s="59" t="s">
        <v>1506</v>
      </c>
      <c r="E558" s="40" t="s">
        <v>12</v>
      </c>
      <c r="F558" s="41" t="s">
        <v>1507</v>
      </c>
      <c r="G558" s="40">
        <v>1</v>
      </c>
      <c r="H558" s="42">
        <v>52</v>
      </c>
      <c r="I558" s="284">
        <f>G558*H558*47*0.9</f>
        <v>2199.6</v>
      </c>
      <c r="J558" s="283">
        <f>3798-3865</f>
        <v>-67</v>
      </c>
    </row>
    <row r="559" spans="1:10" ht="15.75">
      <c r="A559" s="40" t="s">
        <v>1436</v>
      </c>
      <c r="B559" s="34" t="s">
        <v>1505</v>
      </c>
      <c r="D559" s="59" t="s">
        <v>1508</v>
      </c>
      <c r="E559" s="40" t="s">
        <v>423</v>
      </c>
      <c r="F559" s="41" t="s">
        <v>1509</v>
      </c>
      <c r="G559" s="54">
        <v>1</v>
      </c>
      <c r="H559" s="38">
        <v>0</v>
      </c>
      <c r="I559" s="287"/>
      <c r="J559" s="283">
        <f t="shared" si="22"/>
        <v>0</v>
      </c>
    </row>
    <row r="560" spans="1:10" ht="15.75">
      <c r="A560" s="40" t="s">
        <v>1436</v>
      </c>
      <c r="B560" s="34" t="s">
        <v>1430</v>
      </c>
      <c r="D560" s="191" t="s">
        <v>1431</v>
      </c>
      <c r="E560" s="40" t="s">
        <v>12</v>
      </c>
      <c r="F560" s="186" t="s">
        <v>1541</v>
      </c>
      <c r="G560" s="54">
        <v>1</v>
      </c>
      <c r="H560" s="38">
        <v>19.5</v>
      </c>
      <c r="I560" s="284">
        <f>G560*H560*47*0.9</f>
        <v>824.85</v>
      </c>
      <c r="J560" s="283"/>
    </row>
    <row r="561" spans="1:10" ht="15.75">
      <c r="A561" s="22" t="s">
        <v>29</v>
      </c>
      <c r="B561" s="34" t="s">
        <v>1542</v>
      </c>
      <c r="D561" s="191" t="s">
        <v>1543</v>
      </c>
      <c r="E561" s="9" t="s">
        <v>12</v>
      </c>
      <c r="F561" s="186" t="s">
        <v>1544</v>
      </c>
      <c r="G561" s="54">
        <v>1</v>
      </c>
      <c r="H561" s="38">
        <v>11</v>
      </c>
      <c r="I561" s="282"/>
      <c r="J561" s="283">
        <f t="shared" si="22"/>
        <v>485.97999999999996</v>
      </c>
    </row>
    <row r="562" spans="1:10" ht="15.75">
      <c r="A562" s="22" t="s">
        <v>29</v>
      </c>
      <c r="B562" s="34" t="s">
        <v>1545</v>
      </c>
      <c r="C562" s="22"/>
      <c r="D562" s="59" t="s">
        <v>1546</v>
      </c>
      <c r="E562" s="22" t="s">
        <v>76</v>
      </c>
      <c r="F562" s="41" t="s">
        <v>1547</v>
      </c>
      <c r="G562" s="54">
        <v>1</v>
      </c>
      <c r="H562" s="38">
        <v>48</v>
      </c>
      <c r="I562" s="287"/>
      <c r="J562" s="283">
        <f t="shared" si="22"/>
        <v>2120.64</v>
      </c>
    </row>
    <row r="563" spans="1:10" ht="15.75">
      <c r="A563" s="22" t="s">
        <v>354</v>
      </c>
      <c r="B563" s="4" t="s">
        <v>1510</v>
      </c>
      <c r="D563" s="149" t="s">
        <v>1511</v>
      </c>
      <c r="E563" s="72" t="s">
        <v>1342</v>
      </c>
      <c r="F563" s="41" t="s">
        <v>1512</v>
      </c>
      <c r="G563" s="22">
        <v>1</v>
      </c>
      <c r="H563" s="30">
        <v>52</v>
      </c>
      <c r="I563" s="287"/>
      <c r="J563" s="283">
        <f t="shared" si="22"/>
        <v>2297.3599999999997</v>
      </c>
    </row>
    <row r="564" spans="1:10" ht="15.75">
      <c r="A564" s="22" t="s">
        <v>354</v>
      </c>
      <c r="B564" s="4" t="s">
        <v>1510</v>
      </c>
      <c r="D564" s="149" t="s">
        <v>1508</v>
      </c>
      <c r="E564" s="22" t="s">
        <v>12</v>
      </c>
      <c r="F564" s="41" t="s">
        <v>1513</v>
      </c>
      <c r="G564" s="22">
        <v>1</v>
      </c>
      <c r="H564" s="30">
        <v>0</v>
      </c>
      <c r="I564" s="287"/>
      <c r="J564" s="283">
        <f t="shared" si="22"/>
        <v>0</v>
      </c>
    </row>
    <row r="565" spans="1:10" ht="15">
      <c r="A565" s="22" t="s">
        <v>354</v>
      </c>
      <c r="B565" s="22"/>
      <c r="C565" s="9" t="s">
        <v>1548</v>
      </c>
      <c r="D565" s="9" t="s">
        <v>1549</v>
      </c>
      <c r="E565" s="22" t="s">
        <v>69</v>
      </c>
      <c r="F565" s="9" t="s">
        <v>1550</v>
      </c>
      <c r="G565" s="22">
        <v>1</v>
      </c>
      <c r="H565" s="30">
        <v>11</v>
      </c>
      <c r="I565" s="287"/>
      <c r="J565" s="283">
        <f t="shared" si="22"/>
        <v>485.97999999999996</v>
      </c>
    </row>
    <row r="566" spans="1:10" ht="15">
      <c r="A566" s="22" t="s">
        <v>354</v>
      </c>
      <c r="B566" s="22"/>
      <c r="C566" s="22" t="s">
        <v>1551</v>
      </c>
      <c r="D566" s="22" t="s">
        <v>1552</v>
      </c>
      <c r="E566" s="22" t="s">
        <v>69</v>
      </c>
      <c r="F566" s="22" t="s">
        <v>1553</v>
      </c>
      <c r="G566" s="22">
        <v>1</v>
      </c>
      <c r="H566" s="30">
        <v>11</v>
      </c>
      <c r="I566" s="287"/>
      <c r="J566" s="283">
        <f t="shared" si="22"/>
        <v>485.97999999999996</v>
      </c>
    </row>
    <row r="567" spans="1:11" ht="15.75">
      <c r="A567" s="22" t="s">
        <v>387</v>
      </c>
      <c r="B567" s="4" t="s">
        <v>1520</v>
      </c>
      <c r="C567" s="22"/>
      <c r="D567" s="69" t="s">
        <v>1521</v>
      </c>
      <c r="E567" s="22" t="s">
        <v>1342</v>
      </c>
      <c r="F567" s="72" t="s">
        <v>1522</v>
      </c>
      <c r="G567" s="22">
        <v>1</v>
      </c>
      <c r="H567" s="30">
        <v>30</v>
      </c>
      <c r="I567" s="282"/>
      <c r="J567" s="283">
        <f t="shared" si="22"/>
        <v>1325.3999999999999</v>
      </c>
      <c r="K567" s="178"/>
    </row>
    <row r="568" spans="1:10" ht="15.75">
      <c r="A568" s="54" t="s">
        <v>140</v>
      </c>
      <c r="B568" s="34" t="s">
        <v>1515</v>
      </c>
      <c r="C568" s="40" t="s">
        <v>343</v>
      </c>
      <c r="D568" s="191" t="s">
        <v>1554</v>
      </c>
      <c r="E568" s="22" t="s">
        <v>12</v>
      </c>
      <c r="F568" s="186" t="s">
        <v>1516</v>
      </c>
      <c r="G568" s="54">
        <v>1</v>
      </c>
      <c r="H568" s="38">
        <v>11</v>
      </c>
      <c r="I568" s="284">
        <f>G568*H568*47*0.9</f>
        <v>465.3</v>
      </c>
      <c r="J568" s="283">
        <v>-10</v>
      </c>
    </row>
    <row r="569" spans="1:10" ht="15.75">
      <c r="A569" s="22" t="s">
        <v>140</v>
      </c>
      <c r="B569" s="11" t="s">
        <v>1515</v>
      </c>
      <c r="C569" s="40" t="s">
        <v>343</v>
      </c>
      <c r="D569" s="191" t="s">
        <v>1555</v>
      </c>
      <c r="E569" s="40" t="s">
        <v>12</v>
      </c>
      <c r="F569" s="9" t="s">
        <v>410</v>
      </c>
      <c r="G569" s="40">
        <v>1</v>
      </c>
      <c r="H569" s="42">
        <v>11</v>
      </c>
      <c r="I569" s="284">
        <f>G569*H569*47*0.9</f>
        <v>465.3</v>
      </c>
      <c r="J569" s="283">
        <v>-10</v>
      </c>
    </row>
    <row r="570" spans="1:10" ht="15.75">
      <c r="A570" s="23" t="s">
        <v>1568</v>
      </c>
      <c r="C570" s="40"/>
      <c r="D570" s="149"/>
      <c r="E570" s="40"/>
      <c r="F570" s="90" t="s">
        <v>1569</v>
      </c>
      <c r="I570" s="210"/>
      <c r="J570" s="210"/>
    </row>
    <row r="571" spans="1:10" ht="15.75">
      <c r="A571" s="192" t="s">
        <v>216</v>
      </c>
      <c r="B571" s="193" t="s">
        <v>1556</v>
      </c>
      <c r="C571" s="192" t="s">
        <v>648</v>
      </c>
      <c r="D571" s="191" t="s">
        <v>1570</v>
      </c>
      <c r="E571" s="192" t="s">
        <v>69</v>
      </c>
      <c r="F571" s="186" t="s">
        <v>1571</v>
      </c>
      <c r="G571" s="192">
        <v>1</v>
      </c>
      <c r="H571" s="194">
        <v>37</v>
      </c>
      <c r="I571" s="287"/>
      <c r="J571" s="283">
        <f>G571*H571*49*0.94</f>
        <v>1704.2199999999998</v>
      </c>
    </row>
    <row r="572" spans="1:10" ht="15">
      <c r="A572" s="22" t="s">
        <v>354</v>
      </c>
      <c r="B572" s="22" t="s">
        <v>1572</v>
      </c>
      <c r="C572" s="22" t="s">
        <v>1548</v>
      </c>
      <c r="D572" s="22" t="s">
        <v>1560</v>
      </c>
      <c r="E572" s="22" t="s">
        <v>69</v>
      </c>
      <c r="F572" s="22" t="s">
        <v>410</v>
      </c>
      <c r="G572" s="22">
        <v>1</v>
      </c>
      <c r="H572" s="30">
        <v>11</v>
      </c>
      <c r="I572" s="287"/>
      <c r="J572" s="283">
        <f aca="true" t="shared" si="23" ref="J572:J596">G572*H572*49*0.94</f>
        <v>506.65999999999997</v>
      </c>
    </row>
    <row r="573" spans="1:10" ht="15">
      <c r="A573" s="22" t="s">
        <v>354</v>
      </c>
      <c r="B573" s="4" t="s">
        <v>1573</v>
      </c>
      <c r="C573" s="22" t="s">
        <v>1551</v>
      </c>
      <c r="D573" s="22" t="s">
        <v>1561</v>
      </c>
      <c r="E573" s="22" t="s">
        <v>69</v>
      </c>
      <c r="F573" s="22" t="s">
        <v>293</v>
      </c>
      <c r="G573" s="22">
        <v>1</v>
      </c>
      <c r="H573" s="30">
        <v>11</v>
      </c>
      <c r="I573" s="287"/>
      <c r="J573" s="283">
        <f t="shared" si="23"/>
        <v>506.65999999999997</v>
      </c>
    </row>
    <row r="574" spans="1:10" ht="15.75">
      <c r="A574" s="22" t="s">
        <v>354</v>
      </c>
      <c r="B574" s="22" t="s">
        <v>1573</v>
      </c>
      <c r="C574" s="22" t="s">
        <v>1562</v>
      </c>
      <c r="D574" s="191" t="s">
        <v>1543</v>
      </c>
      <c r="E574" s="22" t="s">
        <v>69</v>
      </c>
      <c r="F574" s="186" t="s">
        <v>1544</v>
      </c>
      <c r="G574" s="22">
        <v>1</v>
      </c>
      <c r="H574" s="30">
        <v>11</v>
      </c>
      <c r="I574" s="287"/>
      <c r="J574" s="283">
        <f t="shared" si="23"/>
        <v>506.65999999999997</v>
      </c>
    </row>
    <row r="575" spans="1:10" ht="15.75">
      <c r="A575" s="22" t="s">
        <v>354</v>
      </c>
      <c r="B575" s="4" t="s">
        <v>1573</v>
      </c>
      <c r="C575" s="22" t="s">
        <v>343</v>
      </c>
      <c r="D575" s="191" t="s">
        <v>1555</v>
      </c>
      <c r="E575" s="22" t="s">
        <v>69</v>
      </c>
      <c r="F575" s="186" t="s">
        <v>1574</v>
      </c>
      <c r="G575" s="22">
        <v>1</v>
      </c>
      <c r="H575" s="30">
        <v>11</v>
      </c>
      <c r="I575" s="287"/>
      <c r="J575" s="283">
        <f t="shared" si="23"/>
        <v>506.65999999999997</v>
      </c>
    </row>
    <row r="576" spans="1:10" ht="15.75">
      <c r="A576" s="54" t="s">
        <v>204</v>
      </c>
      <c r="B576" s="34" t="s">
        <v>1510</v>
      </c>
      <c r="D576" s="191" t="s">
        <v>1575</v>
      </c>
      <c r="E576" s="241" t="s">
        <v>1342</v>
      </c>
      <c r="F576" s="186" t="s">
        <v>1576</v>
      </c>
      <c r="G576" s="54">
        <v>1</v>
      </c>
      <c r="H576" s="38">
        <v>52</v>
      </c>
      <c r="I576" s="287"/>
      <c r="J576" s="283">
        <f t="shared" si="23"/>
        <v>2395.12</v>
      </c>
    </row>
    <row r="577" spans="1:10" ht="15.75">
      <c r="A577" s="54" t="s">
        <v>204</v>
      </c>
      <c r="B577" s="34" t="s">
        <v>1510</v>
      </c>
      <c r="C577" s="40" t="s">
        <v>1563</v>
      </c>
      <c r="D577" s="189" t="s">
        <v>1508</v>
      </c>
      <c r="E577" s="40" t="s">
        <v>611</v>
      </c>
      <c r="F577" s="186" t="s">
        <v>1577</v>
      </c>
      <c r="G577" s="54">
        <v>1</v>
      </c>
      <c r="H577" s="42">
        <v>0</v>
      </c>
      <c r="I577" s="287"/>
      <c r="J577" s="283">
        <f t="shared" si="23"/>
        <v>0</v>
      </c>
    </row>
    <row r="578" spans="1:10" ht="15.75">
      <c r="A578" s="40" t="s">
        <v>357</v>
      </c>
      <c r="B578" s="11" t="s">
        <v>1578</v>
      </c>
      <c r="C578" s="40"/>
      <c r="D578" s="189" t="s">
        <v>1579</v>
      </c>
      <c r="E578" s="9" t="s">
        <v>69</v>
      </c>
      <c r="F578" s="186" t="s">
        <v>1580</v>
      </c>
      <c r="G578" s="54">
        <v>1</v>
      </c>
      <c r="H578" s="42">
        <v>19.5</v>
      </c>
      <c r="I578" s="284">
        <f>G578*H578*49*0.9</f>
        <v>859.95</v>
      </c>
      <c r="J578" s="283"/>
    </row>
    <row r="579" spans="1:10" ht="30">
      <c r="A579" s="40" t="s">
        <v>387</v>
      </c>
      <c r="B579" s="40" t="s">
        <v>1581</v>
      </c>
      <c r="C579" s="40"/>
      <c r="D579" s="189" t="s">
        <v>1570</v>
      </c>
      <c r="E579" s="40" t="s">
        <v>1226</v>
      </c>
      <c r="F579" s="186" t="s">
        <v>1582</v>
      </c>
      <c r="G579" s="54">
        <v>1</v>
      </c>
      <c r="H579" s="42">
        <v>37</v>
      </c>
      <c r="I579" s="287"/>
      <c r="J579" s="283">
        <f t="shared" si="23"/>
        <v>1704.2199999999998</v>
      </c>
    </row>
    <row r="580" spans="1:10" ht="15.75">
      <c r="A580" s="40" t="s">
        <v>387</v>
      </c>
      <c r="B580" s="11" t="s">
        <v>1583</v>
      </c>
      <c r="C580" s="40"/>
      <c r="D580" s="189" t="s">
        <v>1584</v>
      </c>
      <c r="E580" s="40" t="s">
        <v>69</v>
      </c>
      <c r="F580" s="186" t="s">
        <v>1411</v>
      </c>
      <c r="G580" s="54">
        <v>1</v>
      </c>
      <c r="H580" s="42">
        <v>47.5</v>
      </c>
      <c r="I580" s="287"/>
      <c r="J580" s="283">
        <f t="shared" si="23"/>
        <v>2187.85</v>
      </c>
    </row>
    <row r="581" spans="1:10" ht="15.75">
      <c r="A581" s="22" t="s">
        <v>952</v>
      </c>
      <c r="B581" s="4" t="s">
        <v>1585</v>
      </c>
      <c r="C581" s="242" t="s">
        <v>1586</v>
      </c>
      <c r="D581" s="36" t="s">
        <v>1587</v>
      </c>
      <c r="E581" s="22" t="s">
        <v>12</v>
      </c>
      <c r="F581" s="9" t="s">
        <v>1588</v>
      </c>
      <c r="G581" s="22">
        <v>1</v>
      </c>
      <c r="H581" s="30">
        <v>13</v>
      </c>
      <c r="I581" s="284">
        <f>G581*H581*49*0.9</f>
        <v>573.3000000000001</v>
      </c>
      <c r="J581" s="283"/>
    </row>
    <row r="582" spans="1:10" ht="15.75">
      <c r="A582" s="22" t="s">
        <v>952</v>
      </c>
      <c r="B582" s="22" t="s">
        <v>1589</v>
      </c>
      <c r="C582" s="243" t="s">
        <v>1590</v>
      </c>
      <c r="D582" s="36" t="s">
        <v>1591</v>
      </c>
      <c r="E582" s="22" t="s">
        <v>12</v>
      </c>
      <c r="F582" s="9" t="s">
        <v>1592</v>
      </c>
      <c r="G582" s="22">
        <v>1</v>
      </c>
      <c r="H582" s="30">
        <v>12</v>
      </c>
      <c r="I582" s="284">
        <f>G582*H582*49*0.9</f>
        <v>529.2</v>
      </c>
      <c r="J582" s="283">
        <f>1103-965</f>
        <v>138</v>
      </c>
    </row>
    <row r="583" spans="1:10" ht="15.75">
      <c r="A583" s="40" t="s">
        <v>204</v>
      </c>
      <c r="B583" s="11" t="s">
        <v>1593</v>
      </c>
      <c r="C583" s="40"/>
      <c r="D583" s="191" t="s">
        <v>1594</v>
      </c>
      <c r="E583" s="40" t="s">
        <v>62</v>
      </c>
      <c r="G583" s="54">
        <v>1</v>
      </c>
      <c r="H583" s="42">
        <v>20</v>
      </c>
      <c r="I583" s="287"/>
      <c r="J583" s="283">
        <f t="shared" si="23"/>
        <v>921.1999999999999</v>
      </c>
    </row>
    <row r="584" spans="1:10" ht="15.75">
      <c r="A584" s="22" t="s">
        <v>1595</v>
      </c>
      <c r="B584" s="4" t="s">
        <v>1596</v>
      </c>
      <c r="C584" s="22"/>
      <c r="D584" s="191" t="s">
        <v>1597</v>
      </c>
      <c r="E584" s="40" t="s">
        <v>62</v>
      </c>
      <c r="F584" s="186" t="s">
        <v>1598</v>
      </c>
      <c r="G584" s="22">
        <v>1</v>
      </c>
      <c r="H584" s="30">
        <v>11</v>
      </c>
      <c r="I584" s="287"/>
      <c r="J584" s="283">
        <f t="shared" si="23"/>
        <v>506.65999999999997</v>
      </c>
    </row>
    <row r="585" spans="1:10" ht="15.75">
      <c r="A585" s="22" t="s">
        <v>1595</v>
      </c>
      <c r="B585" s="4" t="s">
        <v>1596</v>
      </c>
      <c r="C585" s="22"/>
      <c r="D585" s="191" t="s">
        <v>1599</v>
      </c>
      <c r="E585" s="40" t="s">
        <v>62</v>
      </c>
      <c r="F585" s="186" t="s">
        <v>1600</v>
      </c>
      <c r="G585" s="22">
        <v>1</v>
      </c>
      <c r="H585" s="30">
        <v>11</v>
      </c>
      <c r="I585" s="287"/>
      <c r="J585" s="283">
        <f t="shared" si="23"/>
        <v>506.65999999999997</v>
      </c>
    </row>
    <row r="586" spans="1:10" ht="15.75">
      <c r="A586" s="22" t="s">
        <v>1595</v>
      </c>
      <c r="B586" s="4" t="s">
        <v>1596</v>
      </c>
      <c r="C586" s="22"/>
      <c r="D586" s="191" t="s">
        <v>1599</v>
      </c>
      <c r="E586" s="40" t="s">
        <v>62</v>
      </c>
      <c r="F586" s="186" t="s">
        <v>132</v>
      </c>
      <c r="G586" s="22">
        <v>1</v>
      </c>
      <c r="H586" s="30">
        <v>11</v>
      </c>
      <c r="I586" s="287"/>
      <c r="J586" s="283">
        <f t="shared" si="23"/>
        <v>506.65999999999997</v>
      </c>
    </row>
    <row r="587" spans="1:10" ht="15.75">
      <c r="A587" s="192" t="s">
        <v>1048</v>
      </c>
      <c r="B587" s="193" t="s">
        <v>1601</v>
      </c>
      <c r="C587" s="192" t="s">
        <v>1602</v>
      </c>
      <c r="D587" s="189" t="s">
        <v>1431</v>
      </c>
      <c r="E587" s="192" t="s">
        <v>12</v>
      </c>
      <c r="F587" s="186" t="s">
        <v>104</v>
      </c>
      <c r="G587" s="192">
        <v>1</v>
      </c>
      <c r="H587" s="194">
        <v>19.5</v>
      </c>
      <c r="I587" s="287"/>
      <c r="J587" s="283">
        <f t="shared" si="23"/>
        <v>898.17</v>
      </c>
    </row>
    <row r="588" spans="1:10" ht="15.75">
      <c r="A588" s="244" t="s">
        <v>1603</v>
      </c>
      <c r="B588" s="245" t="s">
        <v>1604</v>
      </c>
      <c r="C588" s="246" t="s">
        <v>1605</v>
      </c>
      <c r="D588" s="246" t="s">
        <v>1606</v>
      </c>
      <c r="E588" s="246"/>
      <c r="F588" s="186" t="s">
        <v>1607</v>
      </c>
      <c r="G588" s="246">
        <v>1</v>
      </c>
      <c r="H588" s="247">
        <v>5</v>
      </c>
      <c r="I588" s="287"/>
      <c r="J588" s="283">
        <f t="shared" si="23"/>
        <v>230.29999999999998</v>
      </c>
    </row>
    <row r="589" spans="1:10" ht="15.75">
      <c r="A589" s="244" t="s">
        <v>1603</v>
      </c>
      <c r="B589" s="245" t="s">
        <v>837</v>
      </c>
      <c r="C589" s="246" t="s">
        <v>1608</v>
      </c>
      <c r="D589" s="246" t="s">
        <v>1609</v>
      </c>
      <c r="E589" s="246"/>
      <c r="F589" s="186" t="s">
        <v>67</v>
      </c>
      <c r="G589" s="246">
        <v>1</v>
      </c>
      <c r="H589" s="247">
        <v>5</v>
      </c>
      <c r="I589" s="287"/>
      <c r="J589" s="283">
        <f t="shared" si="23"/>
        <v>230.29999999999998</v>
      </c>
    </row>
    <row r="590" spans="1:10" ht="15.75">
      <c r="A590" s="244" t="s">
        <v>1603</v>
      </c>
      <c r="B590" s="245" t="s">
        <v>1054</v>
      </c>
      <c r="C590" s="246" t="s">
        <v>1610</v>
      </c>
      <c r="D590" s="246" t="s">
        <v>1611</v>
      </c>
      <c r="E590" s="246"/>
      <c r="F590" s="186" t="s">
        <v>1187</v>
      </c>
      <c r="G590" s="246">
        <v>1</v>
      </c>
      <c r="H590" s="247">
        <v>5</v>
      </c>
      <c r="I590" s="287"/>
      <c r="J590" s="283">
        <f t="shared" si="23"/>
        <v>230.29999999999998</v>
      </c>
    </row>
    <row r="591" spans="1:10" ht="15.75">
      <c r="A591" s="192" t="s">
        <v>1612</v>
      </c>
      <c r="B591" s="193" t="s">
        <v>1613</v>
      </c>
      <c r="C591" s="192" t="s">
        <v>1614</v>
      </c>
      <c r="D591" s="192" t="s">
        <v>1615</v>
      </c>
      <c r="E591" s="192"/>
      <c r="F591" s="186" t="s">
        <v>63</v>
      </c>
      <c r="G591" s="192">
        <v>1</v>
      </c>
      <c r="H591" s="194">
        <v>5</v>
      </c>
      <c r="I591" s="287"/>
      <c r="J591" s="283">
        <f t="shared" si="23"/>
        <v>230.29999999999998</v>
      </c>
    </row>
    <row r="592" spans="1:10" ht="15.75">
      <c r="A592" s="192" t="s">
        <v>1612</v>
      </c>
      <c r="B592" s="193" t="s">
        <v>1616</v>
      </c>
      <c r="C592" s="192" t="s">
        <v>1617</v>
      </c>
      <c r="D592" s="192" t="s">
        <v>1618</v>
      </c>
      <c r="E592" s="192"/>
      <c r="F592" s="186" t="s">
        <v>1619</v>
      </c>
      <c r="G592" s="192">
        <v>1</v>
      </c>
      <c r="H592" s="194">
        <v>5</v>
      </c>
      <c r="I592" s="287"/>
      <c r="J592" s="283">
        <f t="shared" si="23"/>
        <v>230.29999999999998</v>
      </c>
    </row>
    <row r="593" spans="1:10" ht="15.75">
      <c r="A593" s="192" t="s">
        <v>1612</v>
      </c>
      <c r="B593" s="193" t="s">
        <v>1620</v>
      </c>
      <c r="C593" s="192" t="s">
        <v>1621</v>
      </c>
      <c r="D593" s="192" t="s">
        <v>1622</v>
      </c>
      <c r="E593" s="192"/>
      <c r="F593" s="186" t="s">
        <v>67</v>
      </c>
      <c r="G593" s="192">
        <v>1</v>
      </c>
      <c r="H593" s="194">
        <v>5</v>
      </c>
      <c r="I593" s="287"/>
      <c r="J593" s="283">
        <f t="shared" si="23"/>
        <v>230.29999999999998</v>
      </c>
    </row>
    <row r="594" spans="1:10" ht="30">
      <c r="A594" s="192" t="s">
        <v>1612</v>
      </c>
      <c r="B594" s="193" t="s">
        <v>1623</v>
      </c>
      <c r="C594" s="192" t="s">
        <v>1624</v>
      </c>
      <c r="D594" s="192" t="s">
        <v>1625</v>
      </c>
      <c r="E594" s="192"/>
      <c r="F594" s="186" t="s">
        <v>871</v>
      </c>
      <c r="G594" s="192">
        <v>1</v>
      </c>
      <c r="H594" s="194">
        <v>5</v>
      </c>
      <c r="I594" s="287"/>
      <c r="J594" s="283">
        <f t="shared" si="23"/>
        <v>230.29999999999998</v>
      </c>
    </row>
    <row r="595" spans="1:10" ht="15.75">
      <c r="A595" s="192" t="s">
        <v>1612</v>
      </c>
      <c r="B595" s="193" t="s">
        <v>1626</v>
      </c>
      <c r="C595" s="192" t="s">
        <v>1608</v>
      </c>
      <c r="D595" s="192" t="s">
        <v>1627</v>
      </c>
      <c r="E595" s="192"/>
      <c r="F595" s="186" t="s">
        <v>1628</v>
      </c>
      <c r="G595" s="192">
        <v>1</v>
      </c>
      <c r="H595" s="194">
        <v>5</v>
      </c>
      <c r="I595" s="287"/>
      <c r="J595" s="283">
        <f t="shared" si="23"/>
        <v>230.29999999999998</v>
      </c>
    </row>
    <row r="596" spans="1:10" ht="15.75">
      <c r="A596" s="54" t="s">
        <v>354</v>
      </c>
      <c r="B596" s="11" t="s">
        <v>1629</v>
      </c>
      <c r="C596" s="40"/>
      <c r="D596" s="199" t="s">
        <v>1630</v>
      </c>
      <c r="E596" s="40" t="s">
        <v>69</v>
      </c>
      <c r="F596" s="186" t="s">
        <v>95</v>
      </c>
      <c r="G596" s="54">
        <v>1</v>
      </c>
      <c r="H596" s="42">
        <v>47.5</v>
      </c>
      <c r="I596" s="287"/>
      <c r="J596" s="283">
        <f t="shared" si="23"/>
        <v>2187.85</v>
      </c>
    </row>
    <row r="597" spans="1:10" ht="15.75">
      <c r="A597" s="192" t="s">
        <v>1612</v>
      </c>
      <c r="B597" s="193" t="s">
        <v>1631</v>
      </c>
      <c r="C597" s="192" t="s">
        <v>1610</v>
      </c>
      <c r="D597" s="192" t="s">
        <v>1632</v>
      </c>
      <c r="E597" s="192"/>
      <c r="F597" s="186" t="s">
        <v>1017</v>
      </c>
      <c r="G597" s="192">
        <v>1</v>
      </c>
      <c r="H597" s="194">
        <v>5</v>
      </c>
      <c r="I597" s="287"/>
      <c r="J597" s="283">
        <f>G597*H597*49*0.94</f>
        <v>230.29999999999998</v>
      </c>
    </row>
    <row r="598" spans="1:10" ht="15.75">
      <c r="A598" s="192" t="s">
        <v>1612</v>
      </c>
      <c r="B598" s="193" t="s">
        <v>1633</v>
      </c>
      <c r="C598" s="192" t="s">
        <v>1634</v>
      </c>
      <c r="D598" s="192" t="s">
        <v>1635</v>
      </c>
      <c r="E598" s="192"/>
      <c r="F598" s="186" t="s">
        <v>1140</v>
      </c>
      <c r="G598" s="192">
        <v>1</v>
      </c>
      <c r="H598" s="194">
        <v>5</v>
      </c>
      <c r="I598" s="287"/>
      <c r="J598" s="283">
        <f>G598*H598*49*0.94</f>
        <v>230.29999999999998</v>
      </c>
    </row>
    <row r="599" spans="1:10" ht="15.75">
      <c r="A599" s="22" t="s">
        <v>836</v>
      </c>
      <c r="B599" s="4" t="s">
        <v>1517</v>
      </c>
      <c r="C599" s="22" t="s">
        <v>1518</v>
      </c>
      <c r="D599" s="22" t="s">
        <v>1519</v>
      </c>
      <c r="E599" s="22"/>
      <c r="F599" s="186" t="s">
        <v>1636</v>
      </c>
      <c r="G599" s="22">
        <v>1</v>
      </c>
      <c r="H599" s="30">
        <v>5</v>
      </c>
      <c r="I599" s="287"/>
      <c r="J599" s="283">
        <f>G599*H599*49*0.94</f>
        <v>230.29999999999998</v>
      </c>
    </row>
    <row r="600" spans="1:11" ht="15.75">
      <c r="A600" s="40" t="s">
        <v>535</v>
      </c>
      <c r="B600" s="11" t="s">
        <v>1637</v>
      </c>
      <c r="C600" s="40"/>
      <c r="D600" s="191" t="s">
        <v>1638</v>
      </c>
      <c r="E600" s="40"/>
      <c r="F600" s="186" t="s">
        <v>1017</v>
      </c>
      <c r="G600" s="22">
        <v>1</v>
      </c>
      <c r="H600" s="30">
        <v>5</v>
      </c>
      <c r="I600" s="287"/>
      <c r="J600" s="283">
        <f>G600*H600*49*0.94</f>
        <v>230.29999999999998</v>
      </c>
      <c r="K600" s="33" t="s">
        <v>1639</v>
      </c>
    </row>
    <row r="601" spans="1:10" ht="60.75">
      <c r="A601" s="192" t="s">
        <v>265</v>
      </c>
      <c r="B601" s="193" t="s">
        <v>1640</v>
      </c>
      <c r="C601" s="248" t="s">
        <v>1641</v>
      </c>
      <c r="D601" s="249" t="s">
        <v>1642</v>
      </c>
      <c r="E601" s="250" t="s">
        <v>1643</v>
      </c>
      <c r="F601" s="186" t="s">
        <v>1644</v>
      </c>
      <c r="G601" s="192">
        <v>1</v>
      </c>
      <c r="H601" s="194">
        <v>39.99</v>
      </c>
      <c r="I601" s="269"/>
      <c r="J601" s="289">
        <f>G601*H601*49*1.22</f>
        <v>2390.6022</v>
      </c>
    </row>
    <row r="602" spans="1:10" ht="15.75">
      <c r="A602" s="40" t="s">
        <v>357</v>
      </c>
      <c r="B602" s="11" t="s">
        <v>1645</v>
      </c>
      <c r="C602" s="40"/>
      <c r="D602" s="189" t="s">
        <v>1646</v>
      </c>
      <c r="E602" s="9" t="s">
        <v>69</v>
      </c>
      <c r="F602" s="186" t="s">
        <v>1647</v>
      </c>
      <c r="G602" s="40">
        <v>1</v>
      </c>
      <c r="H602" s="42">
        <v>87.99</v>
      </c>
      <c r="I602" s="270">
        <f aca="true" t="shared" si="24" ref="I602:I607">G602*H602*49*1.17</f>
        <v>5044.466699999999</v>
      </c>
      <c r="J602" s="289"/>
    </row>
    <row r="603" spans="1:10" ht="15.75">
      <c r="A603" s="40" t="s">
        <v>1648</v>
      </c>
      <c r="B603" s="34" t="s">
        <v>1649</v>
      </c>
      <c r="D603" s="189" t="s">
        <v>1650</v>
      </c>
      <c r="E603" s="40" t="s">
        <v>69</v>
      </c>
      <c r="F603" s="186" t="s">
        <v>95</v>
      </c>
      <c r="G603" s="40">
        <v>1</v>
      </c>
      <c r="H603" s="38">
        <v>34.99</v>
      </c>
      <c r="I603" s="269"/>
      <c r="J603" s="289">
        <f>G603*H603*49*1.22</f>
        <v>2091.7021999999997</v>
      </c>
    </row>
    <row r="604" spans="1:10" ht="15.75">
      <c r="A604" s="40" t="s">
        <v>387</v>
      </c>
      <c r="B604" s="11" t="s">
        <v>1651</v>
      </c>
      <c r="C604" s="40"/>
      <c r="D604" s="191" t="s">
        <v>1652</v>
      </c>
      <c r="E604" s="237">
        <v>0</v>
      </c>
      <c r="F604" s="186" t="s">
        <v>1653</v>
      </c>
      <c r="G604" s="40">
        <v>1</v>
      </c>
      <c r="H604" s="42">
        <v>33.99</v>
      </c>
      <c r="I604" s="269"/>
      <c r="J604" s="289">
        <f>G604*H604*49*1.22</f>
        <v>2031.9222</v>
      </c>
    </row>
    <row r="605" spans="1:10" ht="15.75">
      <c r="A605" s="192" t="s">
        <v>811</v>
      </c>
      <c r="B605" s="193" t="s">
        <v>1654</v>
      </c>
      <c r="C605" s="192" t="s">
        <v>1655</v>
      </c>
      <c r="D605" s="192" t="s">
        <v>1656</v>
      </c>
      <c r="E605" s="192" t="s">
        <v>1657</v>
      </c>
      <c r="F605" s="186" t="s">
        <v>1658</v>
      </c>
      <c r="G605" s="192">
        <v>1</v>
      </c>
      <c r="H605" s="194">
        <v>24.99</v>
      </c>
      <c r="I605" s="270">
        <f t="shared" si="24"/>
        <v>1432.6767</v>
      </c>
      <c r="J605" s="289">
        <v>30</v>
      </c>
    </row>
    <row r="606" spans="1:10" ht="15.75">
      <c r="A606" s="22" t="s">
        <v>836</v>
      </c>
      <c r="B606" s="4" t="s">
        <v>1496</v>
      </c>
      <c r="C606" s="22" t="s">
        <v>1497</v>
      </c>
      <c r="D606" s="22" t="s">
        <v>1498</v>
      </c>
      <c r="E606" s="22" t="s">
        <v>12</v>
      </c>
      <c r="F606" s="197" t="s">
        <v>1659</v>
      </c>
      <c r="G606" s="22">
        <v>1</v>
      </c>
      <c r="H606" s="30">
        <v>19.99</v>
      </c>
      <c r="I606" s="269"/>
      <c r="J606" s="289">
        <f>G606*H606*49*1.22</f>
        <v>1195.0022</v>
      </c>
    </row>
    <row r="607" spans="1:10" ht="15.75">
      <c r="A607" s="22" t="s">
        <v>140</v>
      </c>
      <c r="B607" s="4" t="s">
        <v>1502</v>
      </c>
      <c r="C607" s="22" t="s">
        <v>297</v>
      </c>
      <c r="D607" s="22" t="s">
        <v>1503</v>
      </c>
      <c r="E607" s="22" t="s">
        <v>12</v>
      </c>
      <c r="F607" s="41" t="s">
        <v>1504</v>
      </c>
      <c r="G607" s="22">
        <v>1</v>
      </c>
      <c r="H607" s="30">
        <v>3.99</v>
      </c>
      <c r="I607" s="288">
        <f t="shared" si="24"/>
        <v>228.7467</v>
      </c>
      <c r="J607" s="290">
        <v>5</v>
      </c>
    </row>
    <row r="608" spans="1:10" ht="15.75">
      <c r="A608" s="40" t="s">
        <v>387</v>
      </c>
      <c r="B608" s="11" t="s">
        <v>1660</v>
      </c>
      <c r="C608" s="40"/>
      <c r="D608" s="191" t="s">
        <v>1661</v>
      </c>
      <c r="E608" s="40" t="s">
        <v>69</v>
      </c>
      <c r="F608" s="186" t="s">
        <v>1662</v>
      </c>
      <c r="G608" s="40">
        <v>1</v>
      </c>
      <c r="H608" s="42">
        <v>19.99</v>
      </c>
      <c r="I608" s="269"/>
      <c r="J608" s="289">
        <f>G608*H608*49*1.22</f>
        <v>1195.0022</v>
      </c>
    </row>
    <row r="609" spans="1:10" ht="15.75">
      <c r="A609" s="40" t="s">
        <v>387</v>
      </c>
      <c r="B609" s="11" t="s">
        <v>1663</v>
      </c>
      <c r="C609" s="40"/>
      <c r="D609" s="189" t="s">
        <v>1664</v>
      </c>
      <c r="E609" s="237">
        <v>0</v>
      </c>
      <c r="F609" s="186" t="s">
        <v>393</v>
      </c>
      <c r="G609" s="40">
        <v>1</v>
      </c>
      <c r="H609" s="42">
        <v>17.99</v>
      </c>
      <c r="I609" s="269"/>
      <c r="J609" s="289">
        <f>G609*H609*49*1.22</f>
        <v>1075.4421999999997</v>
      </c>
    </row>
    <row r="610" spans="1:11" ht="15.75">
      <c r="A610" s="23" t="s">
        <v>1568</v>
      </c>
      <c r="C610" s="40"/>
      <c r="D610" s="149"/>
      <c r="E610" s="40"/>
      <c r="F610" s="90" t="s">
        <v>1569</v>
      </c>
      <c r="G610" s="188"/>
      <c r="H610" s="187"/>
      <c r="I610" s="251"/>
      <c r="J610" s="251"/>
      <c r="K610" s="230"/>
    </row>
    <row r="611" spans="1:10" ht="15.75">
      <c r="A611" s="40" t="s">
        <v>1432</v>
      </c>
      <c r="B611" s="11" t="s">
        <v>1494</v>
      </c>
      <c r="C611" s="40"/>
      <c r="D611" s="149" t="s">
        <v>1495</v>
      </c>
      <c r="E611" s="40" t="s">
        <v>38</v>
      </c>
      <c r="F611" s="41" t="s">
        <v>100</v>
      </c>
      <c r="G611" s="40">
        <v>1</v>
      </c>
      <c r="H611" s="42">
        <v>19.99</v>
      </c>
      <c r="I611" s="288">
        <f>G611*H611*49*1.17</f>
        <v>1146.0267</v>
      </c>
      <c r="J611" s="290">
        <v>24</v>
      </c>
    </row>
    <row r="612" spans="1:10" ht="15.75">
      <c r="A612" s="9" t="s">
        <v>1432</v>
      </c>
      <c r="B612" s="9" t="s">
        <v>1665</v>
      </c>
      <c r="D612" s="191" t="s">
        <v>1666</v>
      </c>
      <c r="E612" s="9" t="s">
        <v>38</v>
      </c>
      <c r="F612" s="186" t="s">
        <v>1667</v>
      </c>
      <c r="G612" s="40">
        <v>1</v>
      </c>
      <c r="H612" s="38">
        <v>39.5</v>
      </c>
      <c r="I612" s="287"/>
      <c r="J612" s="283">
        <f>G612*H612*49*0.94</f>
        <v>1819.37</v>
      </c>
    </row>
    <row r="613" spans="1:10" ht="15.75">
      <c r="A613" s="9" t="s">
        <v>357</v>
      </c>
      <c r="B613" s="11" t="s">
        <v>1668</v>
      </c>
      <c r="C613" s="40"/>
      <c r="D613" s="191" t="s">
        <v>1669</v>
      </c>
      <c r="E613" s="237"/>
      <c r="F613" s="186" t="s">
        <v>1670</v>
      </c>
      <c r="G613" s="40">
        <v>1</v>
      </c>
      <c r="H613" s="42">
        <v>25</v>
      </c>
      <c r="I613" s="284">
        <f aca="true" t="shared" si="25" ref="I613:I619">G613*H613*49*0.9</f>
        <v>1102.5</v>
      </c>
      <c r="J613" s="283"/>
    </row>
    <row r="614" spans="1:10" ht="15.75">
      <c r="A614" s="9" t="s">
        <v>1671</v>
      </c>
      <c r="B614" s="11" t="s">
        <v>1668</v>
      </c>
      <c r="C614" s="40"/>
      <c r="D614" s="191" t="s">
        <v>1669</v>
      </c>
      <c r="E614" s="237"/>
      <c r="F614" s="186" t="s">
        <v>1670</v>
      </c>
      <c r="G614" s="40">
        <v>1</v>
      </c>
      <c r="H614" s="42">
        <v>25</v>
      </c>
      <c r="I614" s="284">
        <f t="shared" si="25"/>
        <v>1102.5</v>
      </c>
      <c r="J614" s="283"/>
    </row>
    <row r="615" spans="1:10" ht="15.75">
      <c r="A615" s="9" t="s">
        <v>1308</v>
      </c>
      <c r="B615" s="11" t="s">
        <v>1668</v>
      </c>
      <c r="C615" s="40"/>
      <c r="D615" s="191" t="s">
        <v>1669</v>
      </c>
      <c r="E615" s="237"/>
      <c r="F615" s="186" t="s">
        <v>1670</v>
      </c>
      <c r="G615" s="40">
        <v>1</v>
      </c>
      <c r="H615" s="42">
        <v>25</v>
      </c>
      <c r="I615" s="287"/>
      <c r="J615" s="283">
        <f aca="true" t="shared" si="26" ref="J615:J629">G615*H615*49*0.94</f>
        <v>1151.5</v>
      </c>
    </row>
    <row r="616" spans="1:10" ht="15.75">
      <c r="A616" s="9" t="s">
        <v>1308</v>
      </c>
      <c r="B616" s="11" t="s">
        <v>1672</v>
      </c>
      <c r="C616" s="40"/>
      <c r="D616" s="191" t="s">
        <v>1673</v>
      </c>
      <c r="E616" s="237"/>
      <c r="F616" s="186" t="s">
        <v>1674</v>
      </c>
      <c r="G616" s="40">
        <v>1</v>
      </c>
      <c r="H616" s="42">
        <v>25</v>
      </c>
      <c r="I616" s="287"/>
      <c r="J616" s="283">
        <f t="shared" si="26"/>
        <v>1151.5</v>
      </c>
    </row>
    <row r="617" spans="1:10" ht="15.75">
      <c r="A617" s="9" t="s">
        <v>357</v>
      </c>
      <c r="B617" s="11" t="s">
        <v>1675</v>
      </c>
      <c r="C617" s="40"/>
      <c r="D617" s="191" t="s">
        <v>1676</v>
      </c>
      <c r="E617" s="237"/>
      <c r="F617" s="186" t="s">
        <v>1677</v>
      </c>
      <c r="G617" s="40">
        <v>1</v>
      </c>
      <c r="H617" s="42">
        <v>25</v>
      </c>
      <c r="I617" s="287"/>
      <c r="J617" s="283">
        <f t="shared" si="26"/>
        <v>1151.5</v>
      </c>
    </row>
    <row r="618" spans="1:10" ht="15.75">
      <c r="A618" s="9" t="s">
        <v>190</v>
      </c>
      <c r="B618" s="11" t="s">
        <v>1678</v>
      </c>
      <c r="C618" s="40"/>
      <c r="D618" s="191" t="s">
        <v>1679</v>
      </c>
      <c r="E618" s="237"/>
      <c r="F618" s="186" t="s">
        <v>1680</v>
      </c>
      <c r="G618" s="40">
        <v>1</v>
      </c>
      <c r="H618" s="42">
        <v>25</v>
      </c>
      <c r="I618" s="287"/>
      <c r="J618" s="283">
        <f t="shared" si="26"/>
        <v>1151.5</v>
      </c>
    </row>
    <row r="619" spans="1:10" ht="15.75">
      <c r="A619" s="9" t="s">
        <v>120</v>
      </c>
      <c r="B619" s="11" t="s">
        <v>1681</v>
      </c>
      <c r="C619" s="40"/>
      <c r="D619" s="191" t="s">
        <v>1682</v>
      </c>
      <c r="E619" s="237"/>
      <c r="F619" s="186" t="s">
        <v>1683</v>
      </c>
      <c r="G619" s="40">
        <v>1</v>
      </c>
      <c r="H619" s="42">
        <v>25</v>
      </c>
      <c r="I619" s="284">
        <f t="shared" si="25"/>
        <v>1102.5</v>
      </c>
      <c r="J619" s="283">
        <f>I619-840-195</f>
        <v>67.5</v>
      </c>
    </row>
    <row r="620" spans="1:10" ht="15.75">
      <c r="A620" s="57" t="s">
        <v>565</v>
      </c>
      <c r="B620" s="34" t="s">
        <v>1358</v>
      </c>
      <c r="D620" s="189" t="s">
        <v>1684</v>
      </c>
      <c r="E620" s="40"/>
      <c r="F620" s="186" t="s">
        <v>1359</v>
      </c>
      <c r="G620" s="40">
        <v>1</v>
      </c>
      <c r="H620" s="42">
        <v>5</v>
      </c>
      <c r="I620" s="287"/>
      <c r="J620" s="283">
        <f t="shared" si="26"/>
        <v>230.29999999999998</v>
      </c>
    </row>
    <row r="621" spans="1:10" ht="15.75">
      <c r="A621" s="192" t="s">
        <v>1612</v>
      </c>
      <c r="B621" s="193" t="s">
        <v>1685</v>
      </c>
      <c r="C621" s="192" t="s">
        <v>1686</v>
      </c>
      <c r="D621" s="249" t="s">
        <v>1687</v>
      </c>
      <c r="E621" s="192"/>
      <c r="F621" s="186" t="s">
        <v>1305</v>
      </c>
      <c r="G621" s="192">
        <v>1</v>
      </c>
      <c r="H621" s="194">
        <v>18.75</v>
      </c>
      <c r="I621" s="287"/>
      <c r="J621" s="283">
        <f t="shared" si="26"/>
        <v>863.625</v>
      </c>
    </row>
    <row r="622" spans="1:10" ht="15.75">
      <c r="A622" s="244" t="s">
        <v>1603</v>
      </c>
      <c r="B622" s="245" t="s">
        <v>1688</v>
      </c>
      <c r="C622" s="246" t="s">
        <v>1686</v>
      </c>
      <c r="D622" s="252" t="s">
        <v>1689</v>
      </c>
      <c r="E622" s="246"/>
      <c r="F622" s="186" t="s">
        <v>1690</v>
      </c>
      <c r="G622" s="246">
        <v>1</v>
      </c>
      <c r="H622" s="247">
        <v>18.75</v>
      </c>
      <c r="I622" s="287"/>
      <c r="J622" s="283">
        <f t="shared" si="26"/>
        <v>863.625</v>
      </c>
    </row>
    <row r="623" spans="1:10" ht="15.75">
      <c r="A623" s="22" t="s">
        <v>535</v>
      </c>
      <c r="B623" s="4" t="s">
        <v>1691</v>
      </c>
      <c r="C623" s="22"/>
      <c r="D623" s="191" t="s">
        <v>1692</v>
      </c>
      <c r="E623" s="22"/>
      <c r="F623" s="186" t="s">
        <v>1693</v>
      </c>
      <c r="G623" s="192">
        <v>1</v>
      </c>
      <c r="H623" s="194">
        <v>5</v>
      </c>
      <c r="I623" s="287"/>
      <c r="J623" s="283">
        <f t="shared" si="26"/>
        <v>230.29999999999998</v>
      </c>
    </row>
    <row r="624" spans="1:10" ht="15.75">
      <c r="A624" s="40" t="s">
        <v>535</v>
      </c>
      <c r="B624" s="11" t="s">
        <v>1138</v>
      </c>
      <c r="C624" s="40"/>
      <c r="D624" s="191" t="s">
        <v>1694</v>
      </c>
      <c r="E624" s="40"/>
      <c r="F624" s="186" t="s">
        <v>1140</v>
      </c>
      <c r="G624" s="22">
        <v>1</v>
      </c>
      <c r="H624" s="30">
        <v>5</v>
      </c>
      <c r="I624" s="287"/>
      <c r="J624" s="283">
        <f t="shared" si="26"/>
        <v>230.29999999999998</v>
      </c>
    </row>
    <row r="625" spans="1:10" ht="15.75">
      <c r="A625" s="244" t="s">
        <v>1603</v>
      </c>
      <c r="B625" s="245" t="s">
        <v>1695</v>
      </c>
      <c r="C625" s="246" t="s">
        <v>1614</v>
      </c>
      <c r="D625" s="246" t="s">
        <v>1696</v>
      </c>
      <c r="E625" s="246"/>
      <c r="F625" s="186" t="s">
        <v>1697</v>
      </c>
      <c r="G625" s="246">
        <v>1</v>
      </c>
      <c r="H625" s="247">
        <v>5</v>
      </c>
      <c r="I625" s="287"/>
      <c r="J625" s="283">
        <f t="shared" si="26"/>
        <v>230.29999999999998</v>
      </c>
    </row>
    <row r="626" spans="1:10" ht="15.75">
      <c r="A626" s="244" t="s">
        <v>1603</v>
      </c>
      <c r="B626" s="245" t="s">
        <v>1698</v>
      </c>
      <c r="C626" s="246" t="s">
        <v>1621</v>
      </c>
      <c r="D626" s="246" t="s">
        <v>1699</v>
      </c>
      <c r="E626" s="246"/>
      <c r="F626" s="186" t="s">
        <v>263</v>
      </c>
      <c r="G626" s="246">
        <v>1</v>
      </c>
      <c r="H626" s="247">
        <v>5</v>
      </c>
      <c r="I626" s="287"/>
      <c r="J626" s="283">
        <f t="shared" si="26"/>
        <v>230.29999999999998</v>
      </c>
    </row>
    <row r="627" spans="1:10" ht="15.75">
      <c r="A627" s="244" t="s">
        <v>1603</v>
      </c>
      <c r="B627" s="245" t="s">
        <v>1700</v>
      </c>
      <c r="C627" s="246" t="s">
        <v>1624</v>
      </c>
      <c r="D627" s="246" t="s">
        <v>1701</v>
      </c>
      <c r="E627" s="246"/>
      <c r="F627" s="186" t="s">
        <v>1702</v>
      </c>
      <c r="G627" s="246">
        <v>1</v>
      </c>
      <c r="H627" s="247">
        <v>5</v>
      </c>
      <c r="I627" s="287"/>
      <c r="J627" s="283">
        <f t="shared" si="26"/>
        <v>230.29999999999998</v>
      </c>
    </row>
    <row r="628" spans="1:10" ht="15.75">
      <c r="A628" s="192" t="s">
        <v>1612</v>
      </c>
      <c r="B628" s="193" t="s">
        <v>1703</v>
      </c>
      <c r="C628" s="192" t="s">
        <v>1605</v>
      </c>
      <c r="D628" s="192" t="s">
        <v>1704</v>
      </c>
      <c r="E628" s="192"/>
      <c r="F628" s="186" t="s">
        <v>1135</v>
      </c>
      <c r="G628" s="192">
        <v>1</v>
      </c>
      <c r="H628" s="194">
        <v>5</v>
      </c>
      <c r="I628" s="287"/>
      <c r="J628" s="283">
        <f t="shared" si="26"/>
        <v>230.29999999999998</v>
      </c>
    </row>
    <row r="629" spans="1:10" ht="15.75">
      <c r="A629" s="40" t="s">
        <v>535</v>
      </c>
      <c r="B629" s="34" t="s">
        <v>1705</v>
      </c>
      <c r="D629" s="191" t="s">
        <v>1706</v>
      </c>
      <c r="F629" s="186" t="s">
        <v>1313</v>
      </c>
      <c r="G629" s="40">
        <v>1</v>
      </c>
      <c r="H629" s="38">
        <v>5</v>
      </c>
      <c r="I629" s="287"/>
      <c r="J629" s="283">
        <f t="shared" si="26"/>
        <v>230.29999999999998</v>
      </c>
    </row>
    <row r="630" spans="1:11" ht="15">
      <c r="A630" s="62" t="s">
        <v>354</v>
      </c>
      <c r="B630" s="63" t="s">
        <v>1707</v>
      </c>
      <c r="C630" s="62" t="s">
        <v>1557</v>
      </c>
      <c r="D630" s="253" t="s">
        <v>1558</v>
      </c>
      <c r="E630" s="62" t="s">
        <v>76</v>
      </c>
      <c r="F630" s="62" t="s">
        <v>1559</v>
      </c>
      <c r="G630" s="62">
        <v>1</v>
      </c>
      <c r="H630" s="64"/>
      <c r="I630" s="98"/>
      <c r="J630" s="98"/>
      <c r="K630" s="221" t="s">
        <v>167</v>
      </c>
    </row>
    <row r="631" spans="1:11" ht="15.75">
      <c r="A631" s="254" t="s">
        <v>1048</v>
      </c>
      <c r="B631" s="255" t="s">
        <v>1708</v>
      </c>
      <c r="C631" s="254" t="s">
        <v>1709</v>
      </c>
      <c r="D631" s="240" t="s">
        <v>1710</v>
      </c>
      <c r="E631" s="254" t="s">
        <v>12</v>
      </c>
      <c r="F631" s="239" t="s">
        <v>1711</v>
      </c>
      <c r="G631" s="254">
        <v>1</v>
      </c>
      <c r="H631" s="256"/>
      <c r="I631" s="98"/>
      <c r="J631" s="98"/>
      <c r="K631" s="221" t="s">
        <v>167</v>
      </c>
    </row>
    <row r="632" spans="1:11" ht="15.75">
      <c r="A632" s="257" t="s">
        <v>779</v>
      </c>
      <c r="B632" s="63" t="s">
        <v>1499</v>
      </c>
      <c r="C632" s="258" t="s">
        <v>1500</v>
      </c>
      <c r="D632" s="102" t="s">
        <v>1501</v>
      </c>
      <c r="E632" s="259" t="s">
        <v>699</v>
      </c>
      <c r="F632" s="239" t="s">
        <v>552</v>
      </c>
      <c r="G632" s="257">
        <v>1</v>
      </c>
      <c r="H632" s="260"/>
      <c r="I632" s="46"/>
      <c r="J632" s="47"/>
      <c r="K632" s="221" t="s">
        <v>167</v>
      </c>
    </row>
    <row r="633" spans="1:11" ht="15.75">
      <c r="A633" s="33" t="s">
        <v>1648</v>
      </c>
      <c r="B633" s="87" t="s">
        <v>1712</v>
      </c>
      <c r="C633" s="33"/>
      <c r="D633" s="240" t="s">
        <v>1713</v>
      </c>
      <c r="E633" s="33" t="s">
        <v>69</v>
      </c>
      <c r="F633" s="239" t="s">
        <v>95</v>
      </c>
      <c r="G633" s="67">
        <v>1</v>
      </c>
      <c r="H633" s="88"/>
      <c r="I633" s="238"/>
      <c r="J633" s="238"/>
      <c r="K633" s="221" t="s">
        <v>167</v>
      </c>
    </row>
    <row r="634" spans="1:11" ht="15.75">
      <c r="A634" s="33" t="s">
        <v>1648</v>
      </c>
      <c r="B634" s="33"/>
      <c r="C634" s="33"/>
      <c r="D634" s="240" t="s">
        <v>1714</v>
      </c>
      <c r="E634" s="67" t="s">
        <v>69</v>
      </c>
      <c r="F634" s="67" t="s">
        <v>119</v>
      </c>
      <c r="G634" s="67">
        <v>1</v>
      </c>
      <c r="H634" s="112"/>
      <c r="I634" s="238"/>
      <c r="J634" s="238"/>
      <c r="K634" s="221" t="s">
        <v>167</v>
      </c>
    </row>
    <row r="635" spans="1:11" ht="15.75">
      <c r="A635" s="67" t="s">
        <v>190</v>
      </c>
      <c r="B635" s="107" t="s">
        <v>1564</v>
      </c>
      <c r="C635" s="67"/>
      <c r="D635" s="177" t="s">
        <v>1565</v>
      </c>
      <c r="E635" s="67" t="s">
        <v>1566</v>
      </c>
      <c r="F635" s="102" t="s">
        <v>1567</v>
      </c>
      <c r="G635" s="67">
        <v>1</v>
      </c>
      <c r="H635" s="112"/>
      <c r="I635" s="47"/>
      <c r="J635" s="47"/>
      <c r="K635" s="221" t="s">
        <v>167</v>
      </c>
    </row>
    <row r="636" spans="1:11" ht="15.75">
      <c r="A636" s="216" t="s">
        <v>387</v>
      </c>
      <c r="B636" s="63" t="s">
        <v>1352</v>
      </c>
      <c r="C636" s="217"/>
      <c r="D636" s="177" t="s">
        <v>1353</v>
      </c>
      <c r="E636" s="218">
        <v>2</v>
      </c>
      <c r="F636" s="102" t="s">
        <v>1354</v>
      </c>
      <c r="G636" s="216">
        <v>1</v>
      </c>
      <c r="H636" s="219"/>
      <c r="I636" s="79"/>
      <c r="J636" s="47"/>
      <c r="K636" s="221" t="s">
        <v>167</v>
      </c>
    </row>
    <row r="637" spans="1:11" ht="15">
      <c r="A637" s="103" t="s">
        <v>565</v>
      </c>
      <c r="B637" s="87" t="s">
        <v>1715</v>
      </c>
      <c r="C637" s="33"/>
      <c r="D637" s="33"/>
      <c r="E637" s="67"/>
      <c r="F637" s="108"/>
      <c r="G637" s="67">
        <v>1</v>
      </c>
      <c r="H637" s="112"/>
      <c r="I637" s="98"/>
      <c r="J637" s="98"/>
      <c r="K637" s="221" t="s">
        <v>167</v>
      </c>
    </row>
    <row r="638" spans="1:11" ht="15">
      <c r="A638" s="67" t="s">
        <v>535</v>
      </c>
      <c r="B638" s="107" t="s">
        <v>1716</v>
      </c>
      <c r="C638" s="67"/>
      <c r="D638" s="67"/>
      <c r="E638" s="67"/>
      <c r="F638" s="67"/>
      <c r="G638" s="62">
        <v>1</v>
      </c>
      <c r="H638" s="64"/>
      <c r="I638" s="98"/>
      <c r="J638" s="98"/>
      <c r="K638" s="221" t="s">
        <v>167</v>
      </c>
    </row>
    <row r="639" spans="1:11" ht="15">
      <c r="A639" s="261" t="s">
        <v>1603</v>
      </c>
      <c r="B639" s="262" t="s">
        <v>1717</v>
      </c>
      <c r="C639" s="263" t="s">
        <v>1617</v>
      </c>
      <c r="D639" s="263" t="s">
        <v>1718</v>
      </c>
      <c r="E639" s="263"/>
      <c r="F639" s="263"/>
      <c r="G639" s="263">
        <v>1</v>
      </c>
      <c r="H639" s="264"/>
      <c r="I639" s="265"/>
      <c r="J639" s="265"/>
      <c r="K639" s="221" t="s">
        <v>167</v>
      </c>
    </row>
    <row r="640" spans="1:11" ht="15">
      <c r="A640" s="23" t="s">
        <v>1810</v>
      </c>
      <c r="B640" s="24"/>
      <c r="C640" s="24"/>
      <c r="D640" s="28"/>
      <c r="E640" s="25"/>
      <c r="F640" s="90" t="s">
        <v>1719</v>
      </c>
      <c r="H640" s="26"/>
      <c r="I640" s="27"/>
      <c r="J640" s="27"/>
      <c r="K640" s="67"/>
    </row>
    <row r="641" spans="1:11" ht="15">
      <c r="A641" s="188" t="s">
        <v>1720</v>
      </c>
      <c r="B641" s="267" t="s">
        <v>1721</v>
      </c>
      <c r="C641" s="266"/>
      <c r="D641" t="s">
        <v>1722</v>
      </c>
      <c r="E641" s="188" t="s">
        <v>12</v>
      </c>
      <c r="F641" s="188" t="s">
        <v>1723</v>
      </c>
      <c r="G641" s="188">
        <v>1</v>
      </c>
      <c r="H641" s="268">
        <v>20.5</v>
      </c>
      <c r="I641" s="270">
        <f>G641*H641*55*0.95</f>
        <v>1071.125</v>
      </c>
      <c r="J641" s="269"/>
      <c r="K641" s="271"/>
    </row>
    <row r="642" spans="1:11" ht="15">
      <c r="A642" s="188" t="s">
        <v>1720</v>
      </c>
      <c r="B642" s="267" t="s">
        <v>1724</v>
      </c>
      <c r="C642" s="266"/>
      <c r="D642" t="s">
        <v>1725</v>
      </c>
      <c r="E642" s="188" t="s">
        <v>12</v>
      </c>
      <c r="F642" s="188" t="s">
        <v>1726</v>
      </c>
      <c r="G642" s="188">
        <v>1</v>
      </c>
      <c r="H642" s="268">
        <v>18.5</v>
      </c>
      <c r="I642" s="270">
        <f>G642*H642*55*0.95</f>
        <v>966.625</v>
      </c>
      <c r="J642" s="269"/>
      <c r="K642" s="271"/>
    </row>
    <row r="643" spans="1:11" ht="15">
      <c r="A643" s="188" t="s">
        <v>1720</v>
      </c>
      <c r="B643" s="267" t="s">
        <v>1727</v>
      </c>
      <c r="C643" s="266"/>
      <c r="D643" t="s">
        <v>1728</v>
      </c>
      <c r="E643" s="188" t="s">
        <v>76</v>
      </c>
      <c r="F643" s="188" t="s">
        <v>1729</v>
      </c>
      <c r="G643" s="188">
        <v>1</v>
      </c>
      <c r="H643" s="268">
        <v>29</v>
      </c>
      <c r="I643" s="270">
        <f>G643*H643*55*0.95</f>
        <v>1515.25</v>
      </c>
      <c r="J643" s="269"/>
      <c r="K643" s="271"/>
    </row>
    <row r="644" spans="1:11" ht="15">
      <c r="A644" s="188" t="s">
        <v>1720</v>
      </c>
      <c r="B644" s="267" t="s">
        <v>1730</v>
      </c>
      <c r="C644" s="266"/>
      <c r="D644" t="s">
        <v>1731</v>
      </c>
      <c r="E644" s="188" t="s">
        <v>76</v>
      </c>
      <c r="F644" s="188" t="s">
        <v>1726</v>
      </c>
      <c r="G644" s="188">
        <v>1</v>
      </c>
      <c r="H644" s="268">
        <v>30.5</v>
      </c>
      <c r="I644" s="270">
        <f>G644*H644*55*0.95</f>
        <v>1593.625</v>
      </c>
      <c r="J644" s="269"/>
      <c r="K644" s="271"/>
    </row>
    <row r="645" spans="1:11" ht="15">
      <c r="A645" s="188" t="s">
        <v>1732</v>
      </c>
      <c r="B645" s="267" t="s">
        <v>1733</v>
      </c>
      <c r="C645" s="266"/>
      <c r="D645" t="s">
        <v>1734</v>
      </c>
      <c r="E645" s="188" t="s">
        <v>76</v>
      </c>
      <c r="F645" s="188" t="s">
        <v>1735</v>
      </c>
      <c r="G645" s="188">
        <v>1</v>
      </c>
      <c r="H645" s="268">
        <v>34</v>
      </c>
      <c r="I645" s="269"/>
      <c r="J645" s="289">
        <f>G645*H645*55*0.99</f>
        <v>1851.3</v>
      </c>
      <c r="K645" s="271"/>
    </row>
    <row r="646" spans="1:11" ht="15">
      <c r="A646" s="188" t="s">
        <v>1732</v>
      </c>
      <c r="B646" s="267" t="s">
        <v>1736</v>
      </c>
      <c r="C646" s="266"/>
      <c r="D646" t="s">
        <v>1737</v>
      </c>
      <c r="E646" s="188" t="s">
        <v>12</v>
      </c>
      <c r="F646" s="188" t="s">
        <v>1735</v>
      </c>
      <c r="G646" s="188">
        <v>1</v>
      </c>
      <c r="H646" s="268">
        <v>15</v>
      </c>
      <c r="I646" s="269"/>
      <c r="J646" s="289">
        <f>G646*H646*55*0.99</f>
        <v>816.75</v>
      </c>
      <c r="K646" s="271"/>
    </row>
    <row r="647" spans="1:11" ht="15">
      <c r="A647" s="266" t="s">
        <v>1738</v>
      </c>
      <c r="B647" s="267" t="s">
        <v>1739</v>
      </c>
      <c r="C647" s="266"/>
      <c r="D647" t="s">
        <v>1740</v>
      </c>
      <c r="E647" s="188" t="s">
        <v>1008</v>
      </c>
      <c r="F647" s="188" t="s">
        <v>1741</v>
      </c>
      <c r="G647" s="188">
        <v>1</v>
      </c>
      <c r="H647" s="268">
        <v>34</v>
      </c>
      <c r="I647" s="270">
        <f>G647*H647*55*0.95</f>
        <v>1776.5</v>
      </c>
      <c r="J647" s="272">
        <f>2795-2704</f>
        <v>91</v>
      </c>
      <c r="K647" s="271"/>
    </row>
    <row r="648" spans="1:11" ht="15">
      <c r="A648" s="266" t="s">
        <v>1738</v>
      </c>
      <c r="B648" s="267" t="s">
        <v>1742</v>
      </c>
      <c r="C648" s="266"/>
      <c r="D648" t="s">
        <v>1743</v>
      </c>
      <c r="E648" s="188" t="s">
        <v>38</v>
      </c>
      <c r="F648" s="188" t="s">
        <v>1741</v>
      </c>
      <c r="G648" s="188">
        <v>1</v>
      </c>
      <c r="H648" s="268">
        <v>19.5</v>
      </c>
      <c r="I648" s="270">
        <f>G648*H648*55*0.95</f>
        <v>1018.875</v>
      </c>
      <c r="J648" s="269"/>
      <c r="K648" s="271"/>
    </row>
    <row r="649" spans="1:11" ht="15">
      <c r="A649" s="266" t="s">
        <v>190</v>
      </c>
      <c r="B649" s="267" t="s">
        <v>1744</v>
      </c>
      <c r="C649" s="266"/>
      <c r="D649" t="s">
        <v>1745</v>
      </c>
      <c r="E649" s="266" t="s">
        <v>62</v>
      </c>
      <c r="F649" s="266"/>
      <c r="G649" s="266">
        <v>1</v>
      </c>
      <c r="H649" s="268">
        <v>25</v>
      </c>
      <c r="I649" s="270">
        <f>G649*H649*55*0.95</f>
        <v>1306.25</v>
      </c>
      <c r="J649" s="269">
        <f>I649-1300</f>
        <v>6.25</v>
      </c>
      <c r="K649" s="271"/>
    </row>
    <row r="650" spans="1:11" ht="15">
      <c r="A650" s="266" t="s">
        <v>50</v>
      </c>
      <c r="B650" s="267" t="s">
        <v>1746</v>
      </c>
      <c r="C650" s="266"/>
      <c r="D650" t="s">
        <v>1747</v>
      </c>
      <c r="E650" s="266"/>
      <c r="F650" s="188" t="s">
        <v>1748</v>
      </c>
      <c r="G650" s="188">
        <v>1</v>
      </c>
      <c r="H650" s="268">
        <v>5</v>
      </c>
      <c r="I650" s="270">
        <f>G650*H650*55*0.95</f>
        <v>261.25</v>
      </c>
      <c r="J650" s="269"/>
      <c r="K650" s="271"/>
    </row>
    <row r="651" spans="1:11" ht="15">
      <c r="A651" s="266" t="s">
        <v>50</v>
      </c>
      <c r="B651" s="267" t="s">
        <v>1700</v>
      </c>
      <c r="C651" s="266"/>
      <c r="D651" t="s">
        <v>1701</v>
      </c>
      <c r="E651" s="266"/>
      <c r="F651" s="188" t="s">
        <v>1749</v>
      </c>
      <c r="G651" s="188">
        <v>1</v>
      </c>
      <c r="H651" s="268">
        <v>5</v>
      </c>
      <c r="I651" s="270">
        <f>G651*H651*55*0.95</f>
        <v>261.25</v>
      </c>
      <c r="J651" s="269"/>
      <c r="K651" s="271"/>
    </row>
    <row r="652" spans="1:11" ht="15">
      <c r="A652" s="266" t="s">
        <v>50</v>
      </c>
      <c r="B652" s="267" t="s">
        <v>1750</v>
      </c>
      <c r="C652" s="266"/>
      <c r="D652" t="s">
        <v>1751</v>
      </c>
      <c r="E652" s="266"/>
      <c r="F652" s="188" t="s">
        <v>1752</v>
      </c>
      <c r="G652" s="188">
        <v>1</v>
      </c>
      <c r="H652" s="268">
        <v>5</v>
      </c>
      <c r="I652" s="270">
        <f>G652*H652*55*0.95</f>
        <v>261.25</v>
      </c>
      <c r="J652" s="273"/>
      <c r="K652" s="271"/>
    </row>
    <row r="653" spans="1:11" ht="15">
      <c r="A653" s="266" t="s">
        <v>50</v>
      </c>
      <c r="B653" s="267" t="s">
        <v>1604</v>
      </c>
      <c r="C653" s="266"/>
      <c r="D653" t="s">
        <v>1606</v>
      </c>
      <c r="E653" s="266"/>
      <c r="F653" s="188" t="s">
        <v>1752</v>
      </c>
      <c r="G653" s="188">
        <v>1</v>
      </c>
      <c r="H653" s="268">
        <v>5</v>
      </c>
      <c r="I653" s="270">
        <f>G653*H653*55*0.95</f>
        <v>261.25</v>
      </c>
      <c r="J653" s="269"/>
      <c r="K653" s="271"/>
    </row>
    <row r="654" spans="1:11" ht="15">
      <c r="A654" s="266" t="s">
        <v>50</v>
      </c>
      <c r="B654" s="267" t="s">
        <v>1753</v>
      </c>
      <c r="C654" s="266"/>
      <c r="D654" t="s">
        <v>1754</v>
      </c>
      <c r="E654" s="266"/>
      <c r="F654" s="188" t="s">
        <v>861</v>
      </c>
      <c r="G654" s="188">
        <v>1</v>
      </c>
      <c r="H654" s="268">
        <v>5</v>
      </c>
      <c r="I654" s="270">
        <f>G654*H654*55*0.95</f>
        <v>261.25</v>
      </c>
      <c r="J654" s="269"/>
      <c r="K654" s="271"/>
    </row>
    <row r="655" spans="1:11" ht="15">
      <c r="A655" s="266" t="s">
        <v>50</v>
      </c>
      <c r="B655" s="267" t="s">
        <v>1755</v>
      </c>
      <c r="C655" s="266"/>
      <c r="D655" t="s">
        <v>1756</v>
      </c>
      <c r="E655" s="266"/>
      <c r="F655" s="188" t="s">
        <v>63</v>
      </c>
      <c r="G655" s="188">
        <v>1</v>
      </c>
      <c r="H655" s="268">
        <v>5</v>
      </c>
      <c r="I655" s="270">
        <f>G655*H655*55*0.95</f>
        <v>261.25</v>
      </c>
      <c r="J655" s="272">
        <f>4964-2525-2575</f>
        <v>-136</v>
      </c>
      <c r="K655" s="271"/>
    </row>
    <row r="656" spans="1:11" ht="15">
      <c r="A656" s="266" t="s">
        <v>50</v>
      </c>
      <c r="B656" s="267" t="s">
        <v>993</v>
      </c>
      <c r="C656" s="266"/>
      <c r="D656" t="s">
        <v>1757</v>
      </c>
      <c r="E656" s="266"/>
      <c r="F656" s="188" t="s">
        <v>63</v>
      </c>
      <c r="G656" s="188">
        <v>1</v>
      </c>
      <c r="H656" s="268">
        <v>5</v>
      </c>
      <c r="I656" s="270">
        <f>G656*H656*55*0.95</f>
        <v>261.25</v>
      </c>
      <c r="J656" s="272">
        <f>4964-2525-2575</f>
        <v>-136</v>
      </c>
      <c r="K656" s="271"/>
    </row>
    <row r="657" spans="1:11" ht="15">
      <c r="A657" s="266" t="s">
        <v>50</v>
      </c>
      <c r="B657" s="267" t="s">
        <v>1613</v>
      </c>
      <c r="C657" s="266"/>
      <c r="D657" t="s">
        <v>1615</v>
      </c>
      <c r="E657" s="266"/>
      <c r="F657" s="188" t="s">
        <v>63</v>
      </c>
      <c r="G657" s="188">
        <v>1</v>
      </c>
      <c r="H657" s="268">
        <v>5</v>
      </c>
      <c r="I657" s="270">
        <f>G657*H657*55*0.95</f>
        <v>261.25</v>
      </c>
      <c r="J657" s="269"/>
      <c r="K657" s="271"/>
    </row>
    <row r="658" spans="1:11" ht="15">
      <c r="A658" s="274" t="s">
        <v>50</v>
      </c>
      <c r="B658" s="267" t="s">
        <v>1758</v>
      </c>
      <c r="C658" s="266"/>
      <c r="D658" t="s">
        <v>1759</v>
      </c>
      <c r="E658" s="266"/>
      <c r="F658" s="188" t="s">
        <v>63</v>
      </c>
      <c r="G658" s="188">
        <v>1</v>
      </c>
      <c r="H658" s="268">
        <v>5</v>
      </c>
      <c r="I658" s="270">
        <f>G658*H658*55*0.95</f>
        <v>261.25</v>
      </c>
      <c r="J658" s="269"/>
      <c r="K658" s="271"/>
    </row>
    <row r="659" spans="1:11" ht="15">
      <c r="A659" s="274" t="s">
        <v>50</v>
      </c>
      <c r="B659" s="267" t="s">
        <v>1760</v>
      </c>
      <c r="C659" s="266"/>
      <c r="D659" t="s">
        <v>1761</v>
      </c>
      <c r="E659" s="266" t="s">
        <v>423</v>
      </c>
      <c r="F659" s="188" t="s">
        <v>1762</v>
      </c>
      <c r="G659" s="188">
        <v>1</v>
      </c>
      <c r="H659" s="268">
        <v>25</v>
      </c>
      <c r="I659" s="270">
        <f>G659*H659*55*0.95</f>
        <v>1306.25</v>
      </c>
      <c r="J659" s="269"/>
      <c r="K659" s="271"/>
    </row>
    <row r="660" spans="1:11" ht="15">
      <c r="A660" s="266" t="s">
        <v>50</v>
      </c>
      <c r="B660" s="267" t="s">
        <v>1763</v>
      </c>
      <c r="C660" s="266"/>
      <c r="D660" t="s">
        <v>1764</v>
      </c>
      <c r="E660" s="266" t="s">
        <v>423</v>
      </c>
      <c r="F660" s="188" t="s">
        <v>1762</v>
      </c>
      <c r="G660" s="188">
        <v>1</v>
      </c>
      <c r="H660" s="268">
        <v>25</v>
      </c>
      <c r="I660" s="270">
        <f>G660*H660*55*0.95</f>
        <v>1306.25</v>
      </c>
      <c r="J660" s="272"/>
      <c r="K660" s="271"/>
    </row>
    <row r="661" spans="1:11" ht="15">
      <c r="A661" s="188" t="s">
        <v>1765</v>
      </c>
      <c r="B661" s="267" t="s">
        <v>1766</v>
      </c>
      <c r="C661" s="266"/>
      <c r="D661" t="s">
        <v>1767</v>
      </c>
      <c r="E661" s="188" t="s">
        <v>12</v>
      </c>
      <c r="F661" s="188" t="s">
        <v>1768</v>
      </c>
      <c r="G661" s="188">
        <v>1</v>
      </c>
      <c r="H661" s="268">
        <v>37.5</v>
      </c>
      <c r="I661" s="270">
        <f>G661*H661*55*0.95</f>
        <v>1959.375</v>
      </c>
      <c r="J661" s="273"/>
      <c r="K661" s="271"/>
    </row>
    <row r="662" spans="1:11" ht="15">
      <c r="A662" s="188" t="s">
        <v>1765</v>
      </c>
      <c r="B662" s="267" t="s">
        <v>1769</v>
      </c>
      <c r="C662" s="266"/>
      <c r="D662" t="s">
        <v>1770</v>
      </c>
      <c r="E662" s="266" t="s">
        <v>12</v>
      </c>
      <c r="F662" s="188" t="s">
        <v>1771</v>
      </c>
      <c r="G662" s="188">
        <v>1</v>
      </c>
      <c r="H662" s="268">
        <v>55.5</v>
      </c>
      <c r="I662" s="270">
        <f>G662*H662*55*0.95</f>
        <v>2899.875</v>
      </c>
      <c r="J662" s="272">
        <f>859-1400</f>
        <v>-541</v>
      </c>
      <c r="K662" s="271"/>
    </row>
    <row r="663" spans="1:11" ht="15">
      <c r="A663" s="266" t="s">
        <v>1772</v>
      </c>
      <c r="B663" s="267" t="s">
        <v>1744</v>
      </c>
      <c r="C663" s="266"/>
      <c r="D663" t="s">
        <v>1745</v>
      </c>
      <c r="E663" s="266" t="s">
        <v>62</v>
      </c>
      <c r="F663" s="266"/>
      <c r="G663" s="266">
        <v>1</v>
      </c>
      <c r="H663" s="268">
        <v>25</v>
      </c>
      <c r="I663" s="269"/>
      <c r="J663" s="289">
        <f>G663*H663*55*0.99</f>
        <v>1361.25</v>
      </c>
      <c r="K663" s="271"/>
    </row>
    <row r="664" spans="1:11" ht="15">
      <c r="A664" s="266" t="s">
        <v>1772</v>
      </c>
      <c r="B664" s="267" t="s">
        <v>1773</v>
      </c>
      <c r="C664" s="266"/>
      <c r="D664" t="s">
        <v>1774</v>
      </c>
      <c r="E664" s="188" t="s">
        <v>1226</v>
      </c>
      <c r="F664" s="273" t="s">
        <v>552</v>
      </c>
      <c r="G664" s="188">
        <v>1</v>
      </c>
      <c r="H664" s="268">
        <v>33</v>
      </c>
      <c r="I664" s="269"/>
      <c r="J664" s="289">
        <f>G664*H664*55*0.99</f>
        <v>1796.85</v>
      </c>
      <c r="K664" s="271"/>
    </row>
    <row r="665" spans="1:11" ht="15">
      <c r="A665" s="266" t="s">
        <v>1772</v>
      </c>
      <c r="B665" s="267" t="s">
        <v>1775</v>
      </c>
      <c r="C665" s="266"/>
      <c r="D665" t="s">
        <v>1776</v>
      </c>
      <c r="E665" s="266" t="s">
        <v>1226</v>
      </c>
      <c r="F665" s="188" t="s">
        <v>1777</v>
      </c>
      <c r="G665" s="188">
        <v>1</v>
      </c>
      <c r="H665" s="268">
        <v>29.5</v>
      </c>
      <c r="I665" s="269"/>
      <c r="J665" s="289">
        <f>G665*H665*55*0.99</f>
        <v>1606.275</v>
      </c>
      <c r="K665" s="271"/>
    </row>
    <row r="666" spans="1:20" s="273" customFormat="1" ht="15.75" customHeight="1">
      <c r="A666" s="23" t="s">
        <v>1812</v>
      </c>
      <c r="B666" s="267"/>
      <c r="C666" s="266"/>
      <c r="F666" s="90" t="s">
        <v>1813</v>
      </c>
      <c r="I666" s="27"/>
      <c r="K666" s="271"/>
      <c r="L666" s="291"/>
      <c r="M666" s="291"/>
      <c r="N666" s="291"/>
      <c r="O666" s="291"/>
      <c r="P666" s="291"/>
      <c r="Q666" s="291"/>
      <c r="R666" s="291"/>
      <c r="S666" s="292"/>
      <c r="T666" s="292"/>
    </row>
    <row r="667" spans="1:11" ht="15.75">
      <c r="A667" s="40" t="s">
        <v>535</v>
      </c>
      <c r="B667" s="34" t="s">
        <v>1814</v>
      </c>
      <c r="D667" s="280" t="s">
        <v>1815</v>
      </c>
      <c r="E667" s="273" t="s">
        <v>76</v>
      </c>
      <c r="F667" s="186" t="s">
        <v>1392</v>
      </c>
      <c r="G667" s="9">
        <v>1</v>
      </c>
      <c r="H667" s="38">
        <v>21.25</v>
      </c>
      <c r="I667" s="269">
        <f>G667*H667*56*0.95</f>
        <v>1130.5</v>
      </c>
      <c r="J667" s="269">
        <f>G667*H667*56*0.99</f>
        <v>1178.1</v>
      </c>
      <c r="K667" s="275"/>
    </row>
    <row r="668" spans="1:11" ht="15.75">
      <c r="A668" s="273" t="s">
        <v>149</v>
      </c>
      <c r="B668" s="273" t="s">
        <v>1816</v>
      </c>
      <c r="C668" s="273"/>
      <c r="D668" s="293" t="s">
        <v>1817</v>
      </c>
      <c r="E668" s="273" t="s">
        <v>38</v>
      </c>
      <c r="F668" s="186" t="s">
        <v>1818</v>
      </c>
      <c r="G668" s="273">
        <v>1</v>
      </c>
      <c r="H668" s="281">
        <f>49.5/2</f>
        <v>24.75</v>
      </c>
      <c r="I668" s="269">
        <f>G668*H668*56*0.95</f>
        <v>1316.7</v>
      </c>
      <c r="J668" s="269">
        <f>G668*H668*56*0.99</f>
        <v>1372.14</v>
      </c>
      <c r="K668" s="271"/>
    </row>
    <row r="669" spans="1:11" ht="15.75">
      <c r="A669" s="273" t="s">
        <v>149</v>
      </c>
      <c r="B669" s="273" t="s">
        <v>1819</v>
      </c>
      <c r="C669" s="273"/>
      <c r="D669" s="293" t="s">
        <v>1820</v>
      </c>
      <c r="E669" s="273" t="s">
        <v>76</v>
      </c>
      <c r="F669" s="186" t="s">
        <v>1821</v>
      </c>
      <c r="G669" s="273">
        <v>1</v>
      </c>
      <c r="H669" s="281">
        <f>49.5/2</f>
        <v>24.75</v>
      </c>
      <c r="I669" s="269">
        <f>G669*H669*56*0.95</f>
        <v>1316.7</v>
      </c>
      <c r="J669" s="269">
        <f>G669*H669*56*0.99</f>
        <v>1372.14</v>
      </c>
      <c r="K669" s="276"/>
    </row>
    <row r="670" spans="1:11" ht="15.75">
      <c r="A670" s="273" t="s">
        <v>149</v>
      </c>
      <c r="B670" s="294" t="s">
        <v>1822</v>
      </c>
      <c r="C670" s="273"/>
      <c r="D670" s="293" t="s">
        <v>1823</v>
      </c>
      <c r="E670" s="273" t="s">
        <v>12</v>
      </c>
      <c r="F670" s="186" t="s">
        <v>1821</v>
      </c>
      <c r="G670" s="273">
        <v>1</v>
      </c>
      <c r="H670" s="281">
        <f>27/5</f>
        <v>5.4</v>
      </c>
      <c r="I670" s="269">
        <f>G670*H670*56*0.95</f>
        <v>287.28000000000003</v>
      </c>
      <c r="J670" s="269">
        <f>G670*H670*56*0.99</f>
        <v>299.37600000000003</v>
      </c>
      <c r="K670" s="271"/>
    </row>
    <row r="671" spans="1:11" ht="15.75">
      <c r="A671" s="273" t="s">
        <v>149</v>
      </c>
      <c r="B671" s="294" t="s">
        <v>1824</v>
      </c>
      <c r="C671" s="273"/>
      <c r="D671" s="293" t="s">
        <v>1825</v>
      </c>
      <c r="E671" s="273" t="s">
        <v>12</v>
      </c>
      <c r="F671" s="186" t="s">
        <v>1821</v>
      </c>
      <c r="G671" s="273">
        <v>1</v>
      </c>
      <c r="H671" s="281">
        <f>27/5</f>
        <v>5.4</v>
      </c>
      <c r="I671" s="269">
        <f>G671*H671*56*0.95</f>
        <v>287.28000000000003</v>
      </c>
      <c r="J671" s="269">
        <f>G671*H671*56*0.99</f>
        <v>299.37600000000003</v>
      </c>
      <c r="K671" s="271"/>
    </row>
    <row r="672" spans="1:11" ht="15.75">
      <c r="A672" s="266" t="s">
        <v>190</v>
      </c>
      <c r="B672" s="267" t="s">
        <v>1787</v>
      </c>
      <c r="C672" s="266"/>
      <c r="D672" s="277" t="s">
        <v>1788</v>
      </c>
      <c r="E672" s="188" t="s">
        <v>69</v>
      </c>
      <c r="F672" s="186" t="s">
        <v>1789</v>
      </c>
      <c r="G672" s="188">
        <v>1</v>
      </c>
      <c r="H672" s="268">
        <f>27/5</f>
        <v>5.4</v>
      </c>
      <c r="I672" s="269">
        <f>G672*H672*56*0.95</f>
        <v>287.28000000000003</v>
      </c>
      <c r="J672" s="269">
        <f>G672*H672*56*0.99</f>
        <v>299.37600000000003</v>
      </c>
      <c r="K672" s="271"/>
    </row>
    <row r="673" spans="1:11" ht="15">
      <c r="A673" s="266" t="s">
        <v>190</v>
      </c>
      <c r="B673" s="267" t="s">
        <v>1790</v>
      </c>
      <c r="C673" s="266"/>
      <c r="D673" s="279" t="s">
        <v>1791</v>
      </c>
      <c r="E673" s="188" t="s">
        <v>1792</v>
      </c>
      <c r="F673" s="188" t="s">
        <v>1793</v>
      </c>
      <c r="G673" s="188">
        <v>1</v>
      </c>
      <c r="H673" s="268">
        <v>22</v>
      </c>
      <c r="I673" s="269">
        <f>G673*H673*56*0.95</f>
        <v>1170.3999999999999</v>
      </c>
      <c r="J673" s="269">
        <f>G673*H673*56*0.99</f>
        <v>1219.68</v>
      </c>
      <c r="K673" s="271"/>
    </row>
    <row r="674" spans="1:11" ht="15">
      <c r="A674" t="s">
        <v>617</v>
      </c>
      <c r="B674" s="273" t="s">
        <v>124</v>
      </c>
      <c r="C674" s="273"/>
      <c r="D674" s="273" t="s">
        <v>1826</v>
      </c>
      <c r="E674" s="273" t="s">
        <v>12</v>
      </c>
      <c r="F674" s="205" t="s">
        <v>623</v>
      </c>
      <c r="G674" s="273">
        <v>1</v>
      </c>
      <c r="H674" s="281">
        <v>6.99</v>
      </c>
      <c r="I674" s="269">
        <f>G674*H674*56*1.17</f>
        <v>457.98479999999995</v>
      </c>
      <c r="J674" s="269">
        <f>G674*H674*56*1.22</f>
        <v>477.5568</v>
      </c>
      <c r="K674" s="271"/>
    </row>
    <row r="675" spans="1:11" ht="30">
      <c r="A675" s="273" t="s">
        <v>354</v>
      </c>
      <c r="B675" s="294" t="s">
        <v>1827</v>
      </c>
      <c r="C675" s="273"/>
      <c r="D675" s="293" t="s">
        <v>1828</v>
      </c>
      <c r="E675" s="295" t="s">
        <v>1274</v>
      </c>
      <c r="F675" s="186" t="s">
        <v>1829</v>
      </c>
      <c r="G675" s="273">
        <v>1</v>
      </c>
      <c r="H675" s="281">
        <v>39.5</v>
      </c>
      <c r="I675" s="269">
        <f>G675*H675*56*0.95</f>
        <v>2101.4</v>
      </c>
      <c r="J675" s="269">
        <f>G675*H675*56*0.99</f>
        <v>2189.88</v>
      </c>
      <c r="K675" s="271"/>
    </row>
    <row r="676" spans="1:11" ht="15.75">
      <c r="A676" s="273" t="s">
        <v>354</v>
      </c>
      <c r="B676" s="294" t="s">
        <v>1830</v>
      </c>
      <c r="C676" s="273"/>
      <c r="D676" s="293" t="s">
        <v>1831</v>
      </c>
      <c r="E676" s="273" t="s">
        <v>69</v>
      </c>
      <c r="F676" s="186" t="s">
        <v>1832</v>
      </c>
      <c r="G676" s="273">
        <v>1</v>
      </c>
      <c r="H676" s="281">
        <v>39.5</v>
      </c>
      <c r="I676" s="269">
        <f>G676*H676*56*0.95</f>
        <v>2101.4</v>
      </c>
      <c r="J676" s="269">
        <f>G676*H676*56*0.99</f>
        <v>2189.88</v>
      </c>
      <c r="K676" s="271"/>
    </row>
    <row r="677" spans="1:11" ht="30">
      <c r="A677" s="273" t="s">
        <v>354</v>
      </c>
      <c r="B677" s="294" t="s">
        <v>1833</v>
      </c>
      <c r="C677" s="273"/>
      <c r="D677" s="293" t="s">
        <v>1834</v>
      </c>
      <c r="E677" s="273" t="s">
        <v>38</v>
      </c>
      <c r="F677" s="186" t="s">
        <v>1835</v>
      </c>
      <c r="G677" s="273">
        <v>1</v>
      </c>
      <c r="H677" s="281">
        <v>39.5</v>
      </c>
      <c r="I677" s="269">
        <f>G677*H677*56*0.95</f>
        <v>2101.4</v>
      </c>
      <c r="J677" s="269">
        <f>G677*H677*56*0.99</f>
        <v>2189.88</v>
      </c>
      <c r="K677" s="271"/>
    </row>
    <row r="678" spans="1:11" ht="15.75">
      <c r="A678" s="273" t="s">
        <v>503</v>
      </c>
      <c r="B678" s="273" t="s">
        <v>1836</v>
      </c>
      <c r="C678" s="273"/>
      <c r="D678" s="273" t="s">
        <v>1837</v>
      </c>
      <c r="E678" s="273" t="s">
        <v>423</v>
      </c>
      <c r="F678" s="186" t="s">
        <v>552</v>
      </c>
      <c r="G678" s="273">
        <v>1</v>
      </c>
      <c r="H678" s="281">
        <v>33</v>
      </c>
      <c r="I678" s="269">
        <f>G678*H678*56*0.95</f>
        <v>1755.6</v>
      </c>
      <c r="J678" s="269">
        <f>G678*H678*56*0.99</f>
        <v>1829.52</v>
      </c>
      <c r="K678" s="271"/>
    </row>
    <row r="679" spans="1:11" ht="15.75">
      <c r="A679" t="s">
        <v>688</v>
      </c>
      <c r="B679" s="273" t="s">
        <v>1838</v>
      </c>
      <c r="C679" s="273"/>
      <c r="D679" s="293" t="s">
        <v>1825</v>
      </c>
      <c r="E679" s="273" t="s">
        <v>423</v>
      </c>
      <c r="F679" s="186" t="s">
        <v>1839</v>
      </c>
      <c r="G679" s="273">
        <v>1</v>
      </c>
      <c r="H679" s="281">
        <f>27/5</f>
        <v>5.4</v>
      </c>
      <c r="I679" s="269">
        <f>G679*H679*56*0.95</f>
        <v>287.28000000000003</v>
      </c>
      <c r="J679" s="269">
        <f>G679*H679*56*0.99</f>
        <v>299.37600000000003</v>
      </c>
      <c r="K679" s="271"/>
    </row>
    <row r="680" spans="1:11" ht="15.75">
      <c r="A680" s="273" t="s">
        <v>225</v>
      </c>
      <c r="B680" s="273" t="s">
        <v>1840</v>
      </c>
      <c r="C680" s="273"/>
      <c r="D680" s="280" t="s">
        <v>1841</v>
      </c>
      <c r="E680" s="273" t="s">
        <v>76</v>
      </c>
      <c r="F680" s="186" t="s">
        <v>1842</v>
      </c>
      <c r="G680" s="273">
        <v>1</v>
      </c>
      <c r="H680" s="281">
        <v>14.99</v>
      </c>
      <c r="I680" s="270">
        <f>G680*H680*56*1.17</f>
        <v>982.1448</v>
      </c>
      <c r="J680" s="269"/>
      <c r="K680" s="271"/>
    </row>
    <row r="681" spans="1:11" ht="15.75">
      <c r="A681" s="273" t="s">
        <v>225</v>
      </c>
      <c r="B681" s="273" t="s">
        <v>1840</v>
      </c>
      <c r="C681" s="273"/>
      <c r="D681" s="280" t="s">
        <v>1843</v>
      </c>
      <c r="E681" s="273" t="s">
        <v>38</v>
      </c>
      <c r="F681" s="186" t="s">
        <v>1842</v>
      </c>
      <c r="G681" s="273">
        <v>1</v>
      </c>
      <c r="H681" s="281">
        <v>7.99</v>
      </c>
      <c r="I681" s="270">
        <f>G681*H681*56*1.17</f>
        <v>523.5047999999999</v>
      </c>
      <c r="J681" s="269">
        <f>1506-1460</f>
        <v>46</v>
      </c>
      <c r="K681" s="273"/>
    </row>
    <row r="682" spans="1:11" ht="15.75">
      <c r="A682" s="273" t="s">
        <v>1765</v>
      </c>
      <c r="B682" s="273" t="s">
        <v>1844</v>
      </c>
      <c r="C682" s="273"/>
      <c r="D682" s="280" t="s">
        <v>1845</v>
      </c>
      <c r="E682" s="273" t="s">
        <v>1846</v>
      </c>
      <c r="F682" s="186" t="s">
        <v>1847</v>
      </c>
      <c r="G682" s="273">
        <v>1</v>
      </c>
      <c r="H682" s="281">
        <v>25</v>
      </c>
      <c r="I682" s="270">
        <f>G682*H682*56*0.95</f>
        <v>1330</v>
      </c>
      <c r="J682" s="269">
        <f>I682-1700</f>
        <v>-370</v>
      </c>
      <c r="K682" s="273"/>
    </row>
    <row r="683" spans="1:11" ht="15">
      <c r="A683" s="266" t="s">
        <v>1806</v>
      </c>
      <c r="B683" s="267" t="s">
        <v>1807</v>
      </c>
      <c r="C683" s="266"/>
      <c r="D683" t="s">
        <v>1808</v>
      </c>
      <c r="E683" s="266">
        <v>12</v>
      </c>
      <c r="F683" s="296" t="s">
        <v>1809</v>
      </c>
      <c r="G683" s="266">
        <v>1</v>
      </c>
      <c r="H683" s="268">
        <v>23.99</v>
      </c>
      <c r="I683" s="270">
        <f>G683*H683*56*1.17</f>
        <v>1571.8247999999996</v>
      </c>
      <c r="J683" s="269">
        <f>I683-1404</f>
        <v>167.82479999999964</v>
      </c>
      <c r="K683" s="273"/>
    </row>
    <row r="684" spans="1:10" ht="15">
      <c r="A684" s="266" t="s">
        <v>1772</v>
      </c>
      <c r="B684" s="267" t="s">
        <v>1773</v>
      </c>
      <c r="C684" s="266" t="s">
        <v>1780</v>
      </c>
      <c r="D684" t="s">
        <v>1781</v>
      </c>
      <c r="E684" s="188" t="s">
        <v>69</v>
      </c>
      <c r="F684" s="188" t="s">
        <v>1782</v>
      </c>
      <c r="G684" s="188">
        <v>1</v>
      </c>
      <c r="H684" s="268">
        <v>16</v>
      </c>
      <c r="I684" s="269">
        <f>G684*H684*56*0.95</f>
        <v>851.1999999999999</v>
      </c>
      <c r="J684" s="269">
        <f>G684*H684*56*0.99</f>
        <v>887.04</v>
      </c>
    </row>
    <row r="685" spans="1:10" ht="15">
      <c r="A685" s="266" t="s">
        <v>1772</v>
      </c>
      <c r="B685" s="267" t="s">
        <v>1783</v>
      </c>
      <c r="C685" s="266"/>
      <c r="D685" t="s">
        <v>1784</v>
      </c>
      <c r="E685" s="188" t="s">
        <v>69</v>
      </c>
      <c r="F685" s="296" t="s">
        <v>1785</v>
      </c>
      <c r="G685" s="188">
        <v>1</v>
      </c>
      <c r="H685" s="268">
        <v>20</v>
      </c>
      <c r="I685" s="269">
        <f>G685*H685*56*0.95</f>
        <v>1064</v>
      </c>
      <c r="J685" s="269">
        <f>G685*H685*56*0.99</f>
        <v>1108.8</v>
      </c>
    </row>
    <row r="686" spans="1:10" ht="15">
      <c r="A686" s="266" t="s">
        <v>1772</v>
      </c>
      <c r="B686" s="267" t="s">
        <v>1783</v>
      </c>
      <c r="C686" s="266"/>
      <c r="D686" t="s">
        <v>1786</v>
      </c>
      <c r="E686" s="188" t="s">
        <v>69</v>
      </c>
      <c r="F686" s="296" t="s">
        <v>1785</v>
      </c>
      <c r="G686" s="188">
        <v>1</v>
      </c>
      <c r="H686" s="268">
        <v>19</v>
      </c>
      <c r="I686" s="269">
        <f>G686*H686*56*0.95</f>
        <v>1010.8</v>
      </c>
      <c r="J686" s="269">
        <f>G686*H686*56*0.99</f>
        <v>1053.36</v>
      </c>
    </row>
    <row r="687" spans="1:10" ht="15">
      <c r="A687" s="266" t="s">
        <v>1772</v>
      </c>
      <c r="B687" s="267" t="s">
        <v>1797</v>
      </c>
      <c r="C687" s="266"/>
      <c r="D687" t="s">
        <v>1798</v>
      </c>
      <c r="E687" s="188" t="s">
        <v>1226</v>
      </c>
      <c r="F687" s="188" t="s">
        <v>1799</v>
      </c>
      <c r="G687" s="188">
        <v>1</v>
      </c>
      <c r="H687" s="268">
        <f>27/5</f>
        <v>5.4</v>
      </c>
      <c r="I687" s="269">
        <f>G687*H687*56*0.95</f>
        <v>287.28000000000003</v>
      </c>
      <c r="J687" s="269">
        <f>G687*H687*56*0.99</f>
        <v>299.37600000000003</v>
      </c>
    </row>
    <row r="688" spans="1:10" ht="15.75">
      <c r="A688" s="266" t="s">
        <v>1772</v>
      </c>
      <c r="B688" s="267" t="s">
        <v>1442</v>
      </c>
      <c r="C688" s="266"/>
      <c r="D688" s="280" t="s">
        <v>1803</v>
      </c>
      <c r="E688" s="188" t="s">
        <v>1226</v>
      </c>
      <c r="F688" s="186" t="s">
        <v>738</v>
      </c>
      <c r="G688" s="188">
        <v>1</v>
      </c>
      <c r="H688" s="268">
        <f>27/5</f>
        <v>5.4</v>
      </c>
      <c r="I688" s="269">
        <f>G688*H688*56*0.95</f>
        <v>287.28000000000003</v>
      </c>
      <c r="J688" s="269">
        <f>G688*H688*56*0.99</f>
        <v>299.37600000000003</v>
      </c>
    </row>
    <row r="689" spans="1:10" ht="15.75">
      <c r="A689" s="266" t="s">
        <v>1772</v>
      </c>
      <c r="B689" s="267" t="s">
        <v>1800</v>
      </c>
      <c r="C689" s="266"/>
      <c r="D689" s="277" t="s">
        <v>1801</v>
      </c>
      <c r="E689" s="188" t="s">
        <v>1226</v>
      </c>
      <c r="F689" s="186" t="s">
        <v>1802</v>
      </c>
      <c r="G689" s="188">
        <v>1</v>
      </c>
      <c r="H689" s="268">
        <f>27/5</f>
        <v>5.4</v>
      </c>
      <c r="I689" s="269">
        <f>G689*H689*56*0.95</f>
        <v>287.28000000000003</v>
      </c>
      <c r="J689" s="269">
        <f>G689*H689*56*0.99</f>
        <v>299.37600000000003</v>
      </c>
    </row>
    <row r="690" spans="1:10" ht="15.75">
      <c r="A690" s="266" t="s">
        <v>1772</v>
      </c>
      <c r="B690" s="267" t="s">
        <v>1804</v>
      </c>
      <c r="C690" s="266"/>
      <c r="D690" s="277" t="s">
        <v>1805</v>
      </c>
      <c r="E690" s="188" t="s">
        <v>1226</v>
      </c>
      <c r="F690" s="186" t="s">
        <v>240</v>
      </c>
      <c r="G690" s="188">
        <v>1</v>
      </c>
      <c r="H690" s="268">
        <f>27/5</f>
        <v>5.4</v>
      </c>
      <c r="I690" s="269">
        <f>G690*H690*56*0.95</f>
        <v>287.28000000000003</v>
      </c>
      <c r="J690" s="269">
        <f>G690*H690*56*0.99</f>
        <v>299.37600000000003</v>
      </c>
    </row>
    <row r="691" ht="15">
      <c r="F691" s="90" t="s">
        <v>1811</v>
      </c>
    </row>
    <row r="692" spans="1:11" ht="30">
      <c r="A692" s="188" t="s">
        <v>354</v>
      </c>
      <c r="B692" s="267" t="s">
        <v>1848</v>
      </c>
      <c r="C692" s="266"/>
      <c r="D692" s="293" t="s">
        <v>1849</v>
      </c>
      <c r="E692" s="40" t="s">
        <v>1342</v>
      </c>
      <c r="F692" s="278" t="s">
        <v>1850</v>
      </c>
      <c r="G692" s="273">
        <v>1</v>
      </c>
      <c r="H692" s="281">
        <v>39.5</v>
      </c>
      <c r="I692" s="269">
        <f>G692*H692*56*0.95</f>
        <v>2101.4</v>
      </c>
      <c r="J692" s="269">
        <f>G692*H692*56*0.99</f>
        <v>2189.88</v>
      </c>
      <c r="K692" s="271"/>
    </row>
    <row r="693" spans="1:11" ht="15.75">
      <c r="A693" s="188" t="s">
        <v>354</v>
      </c>
      <c r="B693" s="267" t="s">
        <v>1851</v>
      </c>
      <c r="C693" s="266"/>
      <c r="D693" s="277" t="s">
        <v>1852</v>
      </c>
      <c r="E693" s="40" t="s">
        <v>69</v>
      </c>
      <c r="F693" s="278" t="s">
        <v>1853</v>
      </c>
      <c r="G693" s="188">
        <v>1</v>
      </c>
      <c r="H693" s="268">
        <f>27/5</f>
        <v>5.4</v>
      </c>
      <c r="I693" s="269">
        <f>G693*H693*56*0.95</f>
        <v>287.28000000000003</v>
      </c>
      <c r="J693" s="269">
        <f>G693*H693*56*0.99</f>
        <v>299.37600000000003</v>
      </c>
      <c r="K693" s="271"/>
    </row>
    <row r="694" spans="1:11" ht="15">
      <c r="A694" s="266" t="s">
        <v>50</v>
      </c>
      <c r="B694" s="267" t="s">
        <v>1778</v>
      </c>
      <c r="C694" s="266"/>
      <c r="D694"/>
      <c r="E694" s="266"/>
      <c r="F694" s="188"/>
      <c r="G694" s="188">
        <v>1</v>
      </c>
      <c r="H694" s="268">
        <v>5</v>
      </c>
      <c r="I694" s="269">
        <f>G694*H694*55*0.95</f>
        <v>261.25</v>
      </c>
      <c r="J694" s="269">
        <f>G694*H694*55*0.99</f>
        <v>272.25</v>
      </c>
      <c r="K694" s="276" t="s">
        <v>1779</v>
      </c>
    </row>
    <row r="695" spans="1:11" ht="15.75">
      <c r="A695" s="266" t="s">
        <v>1772</v>
      </c>
      <c r="B695" s="267" t="s">
        <v>1794</v>
      </c>
      <c r="C695" s="266"/>
      <c r="D695" s="277" t="s">
        <v>1795</v>
      </c>
      <c r="E695" s="188" t="s">
        <v>1226</v>
      </c>
      <c r="F695" s="278" t="s">
        <v>1796</v>
      </c>
      <c r="G695" s="188">
        <v>1</v>
      </c>
      <c r="H695" s="281">
        <f>27/5</f>
        <v>5.4</v>
      </c>
      <c r="I695" s="269">
        <f>G695*H695*55*0.95</f>
        <v>282.15</v>
      </c>
      <c r="J695" s="269">
        <f>G695*H695*55*0.99</f>
        <v>294.03</v>
      </c>
      <c r="K695" s="271" t="s">
        <v>167</v>
      </c>
    </row>
    <row r="696" spans="1:11" ht="15.75">
      <c r="A696" t="s">
        <v>688</v>
      </c>
      <c r="B696" s="271" t="s">
        <v>1854</v>
      </c>
      <c r="C696" s="273"/>
      <c r="D696" s="293" t="s">
        <v>1855</v>
      </c>
      <c r="E696" s="273" t="s">
        <v>423</v>
      </c>
      <c r="F696" s="186" t="s">
        <v>903</v>
      </c>
      <c r="G696" s="273">
        <v>1</v>
      </c>
      <c r="H696" s="281">
        <f>27/5</f>
        <v>5.4</v>
      </c>
      <c r="I696" s="269">
        <f>G696*H696*55*0.95</f>
        <v>282.15</v>
      </c>
      <c r="J696" s="269">
        <f>G696*H696*55*0.99</f>
        <v>294.03</v>
      </c>
      <c r="K696" s="275" t="s">
        <v>1856</v>
      </c>
    </row>
    <row r="697" spans="1:11" ht="15.75">
      <c r="A697" s="273" t="s">
        <v>1765</v>
      </c>
      <c r="B697" s="297" t="s">
        <v>1857</v>
      </c>
      <c r="C697" s="291"/>
      <c r="D697" s="293" t="s">
        <v>1825</v>
      </c>
      <c r="E697" s="291" t="s">
        <v>12</v>
      </c>
      <c r="F697" s="278" t="s">
        <v>1839</v>
      </c>
      <c r="G697" s="273">
        <v>1</v>
      </c>
      <c r="H697" s="281">
        <f>27/5</f>
        <v>5.4</v>
      </c>
      <c r="I697" s="269">
        <f>G697*H697*55*0.95</f>
        <v>282.15</v>
      </c>
      <c r="J697" s="269">
        <f>G697*H697*55*0.99</f>
        <v>294.03</v>
      </c>
      <c r="K697" s="273"/>
    </row>
  </sheetData>
  <sheetProtection formatCells="0" formatColumns="0" formatRows="0" insertColumns="0" insertRows="0" deleteColumns="0" deleteRows="0" sort="0"/>
  <autoFilter ref="A1:K639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B53" r:id="rId30" display="https://www.victoriassecret.com/clearance/swim/cheeky-hipkini-bottom-beach-sexy?ProductID=205978&amp;CatalogueType=OLS"/>
    <hyperlink ref="B45" r:id="rId31" display="https://www.victoriassecret.com/panties/cheekies-and-cheekinis/rose-lace-cheekster-panty-pink?ProductID=152113&amp;CatalogueType=OLS"/>
    <hyperlink ref="B46" r:id="rId32" display="https://www.victoriassecret.com/panties/cheekies-and-cheekinis/lace-trim-mini-cheekster-panty-pink?ProductID=163933&amp;CatalogueType=OLS"/>
    <hyperlink ref="B47" r:id="rId33" display="https://www.victoriassecret.com/panties/cheekies-and-cheekinis/lace-trim-mini-cheekster-panty-pink?ProductID=163933&amp;CatalogueType=OLS"/>
    <hyperlink ref="B48" r:id="rId34" display="https://www.victoriassecret.com/panties/5-for-26-styles/no-show-thong-panty-pink?ProductID=196392&amp;CatalogueType=OLS"/>
    <hyperlink ref="B37" r:id="rId35" display="https://www.victoriassecret.com/sale/dresses-sale/double-v-dress?ProductID=196515&amp;CatalogueType=OLS"/>
    <hyperlink ref="B38" r:id="rId36" display="https://www.victoriassecret.com/swimwear/shop-by-size/paisley-push-up-halter-beach-sexy?ProductID=189717&amp;CatalogueType=OLS"/>
    <hyperlink ref="B39" r:id="rId37" display="https://www.victoriassecret.com/swimwear/shop-by-size/paisley-push-up-halter-beach-sexy?ProductID=189717&amp;CatalogueType=OLS"/>
    <hyperlink ref="B57" r:id="rId38" display="https://www.victoriassecret.com/clothing/all-tops-c/long-sleeve-v-neck-tee-vintage-tees?ProductID=168154&amp;CatalogueType=OLS"/>
    <hyperlink ref="B42" r:id="rId39" display="https://www.victoriassecret.com/clothing/pants-denim/vs-mid-rise-barely-flare-jean?ProductID=201527&amp;CatalogueType=OLS"/>
    <hyperlink ref="B43" r:id="rId40" display="https://www.victoriassecret.com/sale/clothing/ruched-minidress?ProductID=199487&amp;CatalogueType=OLS&amp;swatchImage=3SW"/>
    <hyperlink ref="B59" r:id="rId41" display="https://www.victoriassecret.com/sale/panties-special/no-show-cheekster-panty-pink?ProductID=196383&amp;CatalogueType=OLS"/>
    <hyperlink ref="B60" r:id="rId42" display="https://www.victoriassecret.com/sale/panties-special/lace-trim-thong-panty-pink?ProductID=169413&amp;CatalogueType=OLS"/>
    <hyperlink ref="B61" r:id="rId43" display="https://www.victoriassecret.com/sale/panties-special/no-show-thong-panty-pink?ProductID=196392&amp;CatalogueType=OLS"/>
    <hyperlink ref="B62" r:id="rId44" display="https://www.victoriassecret.com/sale/panties-special/rose-lace-cheekster-panty-pink?ProductID=195917&amp;CatalogueType=OLS"/>
    <hyperlink ref="B63" r:id="rId45" display="https://www.victoriassecret.com/sale/panties-special/no-show-cheekster-panty-pink?ProductID=196383&amp;CatalogueType=OLS"/>
    <hyperlink ref="B64" r:id="rId46" display="https://www.victoriassecret.com/sale/panties-special/leopard-lace-thong-panty-pink?ProductID=203347&amp;CatalogueType=OLS"/>
    <hyperlink ref="B65" r:id="rId47" display="https://www.victoriassecret.com/sale/panties-special/leopard-lace-thong-panty-pink?ProductID=203347&amp;CatalogueType=OLS"/>
    <hyperlink ref="B66" r:id="rId48" display="https://www.victoriassecret.com/sale/panties-special/no-show-cheekster-panty-pink?ProductID=196383&amp;CatalogueType=OLS"/>
    <hyperlink ref="B67" r:id="rId49" display="https://www.victoriassecret.com/sale/panties-special/rose-lace-cheekster-panty-pink?ProductID=152113&amp;CatalogueType=OLS"/>
    <hyperlink ref="B56" r:id="rId50" display="https://www.victoriassecret.com/clearance/clothing/ponte-racer-legging?ProductID=166396&amp;CatalogueType=OLS"/>
    <hyperlink ref="B40" r:id="rId51" display="https://www.victoriassecret.com/swimwear/shop-by-size/ruffle-push-up-triangle-top-beach-sexy?ProductID=189743&amp;CatalogueType=OLS"/>
    <hyperlink ref="B41" r:id="rId52" display="https://www.victoriassecret.com/swimwear/shop-by-size/ruffle-push-up-triangle-top-beach-sexy?ProductID=189743&amp;CatalogueType=OLS"/>
    <hyperlink ref="B51" r:id="rId53" display="https://www.victoriassecret.com/clearance/clothing/oversized-swing-top?ProductID=151570&amp;CatalogueType=OLS"/>
    <hyperlink ref="B49" r:id="rId54" display="https://www.victoriassecret.com/pink/sale-and-specials-clearance/fresh-freesia-body-lotion-pink?ProductID=195076&amp;CatalogueType=OLS"/>
    <hyperlink ref="B50" r:id="rId55" display="https://www.victoriassecret.com/pink/sale-and-specials-clearance/ruched-cheeky-bikini-pink?ProductID=108877&amp;CatalogueType=OLS"/>
    <hyperlink ref="B44" r:id="rId56" display="https://www.victoriassecret.com/clearance/pink/ruched-side-bikini-bottom-pink?ProductID=203172&amp;CatalogueType=OLS"/>
    <hyperlink ref="B52" r:id="rId57" display="https://www.victoriassecret.com/clearance/clothing/long-sleeve-v-neck-tee?ProductID=194439&amp;CatalogueType=OLS"/>
    <hyperlink ref="B58" r:id="rId58" display="https://www.victoriassecret.com/clothing/buy-more-and-save-tees/long-lean-tee-vintage-tees?ProductID=198109&amp;CatalogueType=OLS"/>
    <hyperlink ref="B55" r:id="rId59" display="https://www.victoriassecret.com/clearance/clothing/long-sleeve-top-the-lace-collection?ProductID=196525&amp;CatalogueType=OLS"/>
    <hyperlink ref="B54" r:id="rId60" display="https://www.victoriassecret.com/bras/shop-all-bras/victoria39s-secret-darling-demi-push-up-bra-angels-by-victorias-secret?ProductID=206007&amp;CatalogueType=OLS"/>
    <hyperlink ref="B90" r:id="rId61" display="https://www.victoriassecret.com/sale/panties/rose-lace-cheekster-panty-pink?ProductID=152113&amp;CatalogueType=OLS"/>
    <hyperlink ref="B88" r:id="rId62" display="https://www.victoriassecret.com/beauty/all-body-care/love-spell-smoothing-body-scrub-vs-fantasies?ProductID=166546&amp;CatalogueType=OLS"/>
    <hyperlink ref="B89" r:id="rId63" display="https://www.victoriassecret.com/beauty/all-body-care/aqua-kiss-smoothing-body-scrub-vs-fantasies?ProductID=154952&amp;CatalogueType=OLS"/>
    <hyperlink ref="B71" r:id="rId64" display="https://www.victoriassecret.com/panties/3-for-33-styles/chantilly-lace-cheekini-panty-very-sexy?ProductID=190138&amp;CatalogueType=OLS"/>
    <hyperlink ref="B74" r:id="rId65" display="https://www.victoriassecret.com/panties/5-for-26-styles/lace-waist-cheeky-panty-cotton-lingerie?ProductID=157660&amp;CatalogueType=OLS"/>
    <hyperlink ref="B80" r:id="rId66" display="https://www.victoriassecret.com/sale/bras-special/lace-waist-hiphugger-panty-cotton-lingerie?ProductID=180504&amp;CatalogueType=OLS"/>
    <hyperlink ref="B79" r:id="rId67" display="https://www.victoriassecret.com/sale/bras-special/lace-waist-hiphugger-panty-cotton-lingerie?ProductID=180504&amp;CatalogueType=OLS"/>
    <hyperlink ref="B82" r:id="rId68" display="https://www.victoriassecret.com/sale/bras-special/lace-waist-hiphugger-panty-cotton-lingerie?ProductID=180504&amp;CatalogueType=OLS"/>
    <hyperlink ref="B83" r:id="rId69" display="https://www.victoriassecret.com/sale/bras-special/lace-waist-hiphugger-panty-cotton-lingerie?ProductID=180504&amp;CatalogueType=OLS"/>
    <hyperlink ref="B81" r:id="rId70" display="https://www.victoriassecret.com/sale/bras-special/lace-waist-hiphugger-panty-cotton-lingerie?ProductID=180504&amp;CatalogueType=OLS"/>
    <hyperlink ref="B73" r:id="rId71" display="https://www.victoriassecret.com/sale/dresses-sale/ruched-minidress?ProductID=199487&amp;CatalogueType=OLS"/>
    <hyperlink ref="B70" r:id="rId72" display="https://www.victoriassecret.com/panties/3-for-33-styles/lace-trim-cheeky-panty-sexy-little-things?ProductID=197136&amp;CatalogueType=OLS"/>
    <hyperlink ref="B96" r:id="rId73" display="https://www.victoriassecret.com/sale/bras-special/strappy-back-demi-bra-cotton-lingerie?ProductID=207483&amp;CatalogueType=OLS"/>
    <hyperlink ref="B97" r:id="rId74" display="https://www.victoriassecret.com/sale/bras-special/front-close-demi-bra-sexy-tee?ProductID=180186&amp;CatalogueType=OLS"/>
    <hyperlink ref="B91" r:id="rId75" display="https://www.victoriassecret.com/sale/panties-special/lace-waist-cheeky-panty-cotton-lingerie?ProductID=157660&amp;CatalogueType=OLS"/>
    <hyperlink ref="B92" r:id="rId76" display="https://www.victoriassecret.com/sale/bras-special/front-close-push-up-bra-sexy-tee?ProductID=180183&amp;CatalogueType=OLS"/>
    <hyperlink ref="B93" r:id="rId77" display="https://www.victoriassecret.com/sale/bras/strappy-back-push-up-bra-cotton-lingerie?ProductID=207467&amp;CatalogueType=OLS"/>
    <hyperlink ref="B94" r:id="rId78" display="https://www.victoriassecret.com/sale/bras-special/push-up-bra-cotton-lingerie?ProductID=203106&amp;CatalogueType=OLS"/>
    <hyperlink ref="B95" r:id="rId79" display="https://www.victoriassecret.com/bras/top-rated/push-up-bra-sexy-tee?ProductID=207437&amp;CatalogueType=OLS"/>
    <hyperlink ref="B77" r:id="rId80" display="https://www.victoriassecret.com/panties/cheekies-and-cheekinis/victoriarsquos-secret-darling-mesh-thong-panty-angels-by-victorias-secret?ProductID=199836&amp;CatalogueType=OLS"/>
    <hyperlink ref="B78" r:id="rId81" display="https://www.victoriassecret.com//panties/shop-all-panties/no-show-sexy-cheeky-panty?ProductID=198782&amp;CatalogueType=OLS"/>
    <hyperlink ref="B86" r:id="rId82" display="https://www.victoriassecret.com/panties/shop-all-panties/no-show-sexy-hiphugger-panty?ProductID=198778&amp;CatalogueType=OLS"/>
    <hyperlink ref="B87" r:id="rId83" display="https://www.victoriassecret.com/panties/3-for-33-styles/dream-angels-lace-trim-cheekini-panty-angels-by-victorias-secret?ProductID=200689&amp;CatalogueType=OLS"/>
    <hyperlink ref="B85" r:id="rId84" display="https://www.victoriassecret.com/bras/shop-by-size/perfect-lace-push-up-bra-pink?ProductID=193603&amp;CatalogueType=OLS"/>
    <hyperlink ref="B84" r:id="rId85" display="https://www.victoriassecret.com/clothing/jackets-and-coats/quilted-faux-fur-trim-puffer?ProductID=149749&amp;CatalogueType=OLS"/>
    <hyperlink ref="B69" r:id="rId86" display="https://www.victoriassecret.com/beauty/all-makeup/kissaholic-aphrodisiac-lip-stain-booty-parlor?ProductID=101092&amp;CatalogueType=OLS"/>
    <hyperlink ref="B72" r:id="rId87" display="https://www.victoriassecret.com/beauty/vs-fantasies-bodycare-specials/mango-temptation-hydrating-body-lotion-vs-fantasies?ProductID=154865&amp;CatalogueType=OLS"/>
    <hyperlink ref="B76" r:id="rId88" display="https://www.victoriassecret.com/clothing/dresses-c/knit-turtleneck-dress?ProductID=65055&amp;CatalogueType=OLS"/>
    <hyperlink ref="B75" r:id="rId89" display="https://www.victoriassecret.com/beauty/vs-fantasies-bodycare-specials/secret-charm-daily-body-wash-vs-fantasies?ProductID=154929&amp;CatalogueType=OLS"/>
    <hyperlink ref="B104" r:id="rId90" display="https://www.victoriassecret.com/sale/panties/ruched-back-hiphugger-panty-cotton-lingerie?ProductID=202077&amp;CatalogueType=OLS"/>
    <hyperlink ref="B120" r:id="rId91" display="https://www.victoriassecret.com/sale/panties-special/lace-waist-cheeky-panty-cotton-lingerie?ProductID=157660&amp;CatalogueType=OLS"/>
    <hyperlink ref="B118" r:id="rId92" display="https://www.victoriassecret.com/sale/panties-special/low-rise-bikini-panty-cotton-lingerie?ProductID=181439&amp;CatalogueType=OLS"/>
    <hyperlink ref="B119" r:id="rId93" display="https://www.victoriassecret.com/sale/panties-special/lace-waist-cheeky-panty-cotton-lingerie?ProductID=202914&amp;CatalogueType=OLS"/>
    <hyperlink ref="B111" r:id="rId94" display="https://www.victoriassecret.com/sale/panties-special/lace-waist-cheeky-panty-cotton-lingerie?ProductID=157660&amp;CatalogueType=OLS"/>
    <hyperlink ref="B110" r:id="rId95" display="https://www.victoriassecret.com/sale/panties-special/lace-waist-cheeky-panty-cotton-lingerie?ProductID=202914&amp;CatalogueType=OLS"/>
    <hyperlink ref="B116" r:id="rId96" display="https://www.victoriassecret.com/sale/panties-special/low-rise-bikini-panty-cotton-lingerie?ProductID=181439&amp;CatalogueType=OLS"/>
    <hyperlink ref="B113" r:id="rId97" display="https://www.victoriassecret.com/sale/panties-special/rose-lace-cheekster-panty-pink?ProductID=195917&amp;CatalogueType=OLS"/>
    <hyperlink ref="B121" r:id="rId98" display="https://www.victoriassecret.com/sale/panties-special/hiphugger-panty-cotton-lingerie?ProductID=202751&amp;CatalogueType=OLS"/>
    <hyperlink ref="B115" r:id="rId99" display="https://www.victoriassecret.com/sale/panties-special/low-rise-bikini-panty-cotton-lingerie?ProductID=181439&amp;CatalogueType=OLS"/>
    <hyperlink ref="B114" r:id="rId100" display="https://www.victoriassecret.com/sale/panties-special/rose-lace-cheekster-panty-pink?ProductID=195917&amp;CatalogueType=OLS"/>
    <hyperlink ref="B117" r:id="rId101" display="https://www.victoriassecret.com/pink/panties-specials-mobile/leopard-lace-thong-panty-pink?ProductID=203347&amp;CatalogueType=OLS"/>
    <hyperlink ref="B112" r:id="rId102" display="https://www.victoriassecret.com//panties/cotton-panties/lace-waist-cheeky-panty-cotton-lingerie?ProductID=157660&amp;CatalogueType=OLS"/>
    <hyperlink ref="B101" r:id="rId103" display="https://www.victoriassecret.com/bras/lingerie-extras/low-back-straps-style-secrets?ProductID=178229&amp;CatalogueType=OLS"/>
    <hyperlink ref="B100" r:id="rId104" display="https://www.victoriassecret.com/clothing/dresses-c/ribbed-sweaterdress-a-kiss-of-cashmere?ProductID=140852&amp;CatalogueType=OLS"/>
    <hyperlink ref="B122" r:id="rId105" display="https://www.victoriassecret.com/sale/swim/bandeau-beach-sexy?ProductID=184107&amp;CatalogueType=OLS"/>
    <hyperlink ref="B123" r:id="rId106" display="https://www.victoriassecret.com/sale/swim/strappy-bottom-beach-sexy?ProductID=184108&amp;CatalogueType=OLS"/>
    <hyperlink ref="B124" r:id="rId107" display="https://www.victoriassecret.com/panties/shop-all-panties/fearless-cheekini-panty-very-sexy?ProductID=206268&amp;CatalogueType=OLS&amp;swatchImage=2FD"/>
    <hyperlink ref="B125" r:id="rId108" display="https://www.victoriassecret.com/bras/shop-all-bras/fearless-demi-push-up-bra-very-sexy?ProductID=207203&amp;CatalogueType=OLS"/>
    <hyperlink ref="B126" r:id="rId109" display="https://www.victoriassecret.com/clearance/clothing/embellished-bra-top?ProductID=203228&amp;CatalogueType=OLS"/>
    <hyperlink ref="B103" r:id="rId110" display="https://www.victoriassecret.com/shoes/uggs/classic-tall-boot-ugg-australia?ProductID=168529&amp;CatalogueType=OLS"/>
    <hyperlink ref="B99" r:id="rId111" display="https://www.victoriassecret.com/swimwear/cover-ups/wrap-cover-up?ProductID=168607&amp;CatalogueType=OLS"/>
    <hyperlink ref="B105" r:id="rId112" display="https://www.victoriassecret.com/clothing/kiss-of-cashmere/modern-sweatpant-a-kiss-of-cashmere?ProductID=65042&amp;CatalogueType=OLS"/>
    <hyperlink ref="B102" r:id="rId113" display="https://www.victoriassecret.com/catalogue/catalogue/hipster-bottom-forever-sexy?ProductID=178203&amp;CatalogueType=OLS&amp;cqo=true&amp;cqoCat=JP"/>
    <hyperlink ref="B127" r:id="rId114" display="https://www.victoriassecret.com/swimwear/bikinis/the-itsy-bottom-beach-sexy?ProductID=205331&amp;CatalogueType=OLS"/>
    <hyperlink ref="B128" r:id="rId115" display="https://www.victoriassecret.com/swimwear/bikinis/the-itsy-bottom-beach-sexy?ProductID=205331&amp;CatalogueType=OLS"/>
    <hyperlink ref="B129" r:id="rId116" display="https://www.victoriassecret.com/clearance/swim/crisscross-strap-bandeau-very-sexy?ProductID=193876&amp;CatalogueType=OLS"/>
    <hyperlink ref="B161" r:id="rId117" display="https://www.victoriassecret.com/sale/panties-special/lace-waist-hiphugger-panty-cotton-lingerie?ProductID=202746&amp;CatalogueType=OLS"/>
    <hyperlink ref="B160" r:id="rId118" display="https://www.victoriassecret.com/panties/fabulous-by-victorias-secret-hidden/lace-waist-hiphugger-panty-cotton-lingerie?ProductID=202746&amp;CatalogueType=OLS"/>
    <hyperlink ref="B140" r:id="rId119" display="https://www.victoriassecret.com/sale/bras/push-up-bra-cotton-lingerie?ProductID=203106&amp;CatalogueType=OLS"/>
    <hyperlink ref="B144" r:id="rId120" display="https://www.victoriassecret.com/panties/3-for-33-styles/hiphugger-panty-body-by-victoria?ProductID=208601&amp;CatalogueType=OLS"/>
    <hyperlink ref="B141" r:id="rId121" display="https://www.victoriassecret.com/sale/bras-special/multi-way-bra-cotton-lingerie?ProductID=203117&amp;CatalogueType=OLS"/>
    <hyperlink ref="B162" r:id="rId122" display="https://www.victoriassecret.com/beauty/all-makeup/sparkle-gloss-lip-shine-beauty-rush?ProductID=165133&amp;CatalogueType=OLS"/>
    <hyperlink ref="B137" r:id="rId123" display="https://www.victoriassecret.com/pink/sale-and-specials-clearance/lace-back-bikini-panty-pink?ProductID=185404&amp;CatalogueType=OLS"/>
    <hyperlink ref="B163" r:id="rId124" display="https://www.victoriassecret.com/beauty/all-makeup/shiny-kiss-flavored-gloss-beauty-rush?ProductID=195787&amp;CatalogueType=OLS"/>
    <hyperlink ref="B133" r:id="rId125" display="https://www.victoriassecret.com/panties/3-for-33-styles/cheekini-panty-body-by-victoria?ProductID=198794&amp;CatalogueType=OLS"/>
    <hyperlink ref="B147" r:id="rId126" display="https://www.victoriassecret.com/bras/push-up/push-up-bra-body-by-victoria?ProductID=208551&amp;CatalogueType=OLS"/>
    <hyperlink ref="B146" r:id="rId127" display="https://www.victoriassecret.com/clothing/all-tops/long-sleeve-crewneck-essential-tees?ProductID=197113&amp;CatalogueType=OLS"/>
    <hyperlink ref="B136" r:id="rId128" display="https://www.victoriassecret.com/bras/2-for-42-victorias-secret-pink/allover-lace-thong-panty-pink?ProductID=203181&amp;CatalogueType=OLS"/>
    <hyperlink ref="B145" r:id="rId129" display="https://www.victoriassecret.com/bras/push-up/thong-panty-body-by-victoria?ProductID=202497&amp;CatalogueType=OLS"/>
    <hyperlink ref="B149" r:id="rId130" display="https://www.victoriassecret.com/beauty/all-makeup/color-shine-gloss-beauty-rush?ProductID=199353&amp;CatalogueType=OLS"/>
    <hyperlink ref="B150" r:id="rId131" display="https://www.victoriassecret.com/beauty/all-makeup/color-shine-gloss-beauty-rush?ProductID=199353&amp;CatalogueType=OLS"/>
    <hyperlink ref="B151" r:id="rId132" display="https://www.victoriassecret.com/panties/5-for-26-styles/hiphugger-panty-cotton-lingerie?ProductID=209911&amp;CatalogueType=OLS"/>
    <hyperlink ref="B152" r:id="rId133" display="https://www.victoriassecret.com/panties/5-for-26-styles/bikini-panty-cotton-lingerie?ProductID=212020&amp;CatalogueType=OLS"/>
    <hyperlink ref="B157" r:id="rId134" display="https://www.victoriassecret.com/clothing/dresses-c/zip-front-shirtdress-a-kiss-of-cashmere?ProductID=199468&amp;CatalogueType=OLS"/>
    <hyperlink ref="B142" r:id="rId135" display="https://www.victoriassecret.com/panties/5-for-26-styles/low-rise-bikini-panty-cotton-lingerie?ProductID=210316&amp;CatalogueType=OLS"/>
    <hyperlink ref="B143" r:id="rId136" display="https://www.victoriassecret.com/clearance/clothing/the-christie-flare-pant-in-seasonless-stretch?ProductID=167066&amp;CatalogueType=OLS"/>
    <hyperlink ref="B148" r:id="rId137" display="https://www.victoriassecret.com/clothing/sweaters/lace-trim-pullover?ProductID=199430&amp;CatalogueType=OLS"/>
    <hyperlink ref="B134" r:id="rId138" display="https://www.victoriassecret.com/sale/clothing/keyhole-bra-top?ProductID=168551&amp;CatalogueType=OLS"/>
    <hyperlink ref="B135" r:id="rId139" display="https://www.victoriassecret.com/sale/clothing/lace-trim-plunge-dress-?ProductID=193036&amp;CatalogueType=OLS"/>
    <hyperlink ref="B138" r:id="rId140" display="https://www.victoriassecret.com/clearance/clothing/knife-pleat-maxi-dress-?ProductID=193821&amp;CatalogueType=OLS"/>
    <hyperlink ref="B193" r:id="rId141" display="https://www.victoriassecret.com/sale/clothing/ruched-minidress?ProductID=199487&amp;CatalogueType=OLS"/>
    <hyperlink ref="B186" r:id="rId142" display="https://www.victoriassecret.com/pink/bras-push-up/perfect-lace-push-up-bra-pink?ProductID=208669&amp;CatalogueType=OLS"/>
    <hyperlink ref="B175" r:id="rId143" display="https://www.victoriassecret.com/clearance/panties/cheekster-panty-pink?ProductID=185420&amp;CatalogueType=OLS"/>
    <hyperlink ref="B170" r:id="rId144" display="https://www.victoriassecret.com/clearance/clothing/knit-maxi-dress-a-kiss-of-cashmere?ProductID=153593&amp;CatalogueType=OLS"/>
    <hyperlink ref="B171" r:id="rId145" display="https://www.victoriassecret.com/clearance/clothing/foldover-multi-way-maxi-dress?ProductID=175676&amp;CatalogueType=OLS"/>
    <hyperlink ref="B169" r:id="rId146" display="https://www.victoriassecret.com/sale/clothing/the-henley-essential-tees?ProductID=197111&amp;CatalogueType=OLS"/>
    <hyperlink ref="B207" r:id="rId147" display="https://www.victoriassecret.com/sale/clothing/the-supermodel-sweatshirt-dress?ProductID=199729&amp;CatalogueType=OLS"/>
    <hyperlink ref="B187" r:id="rId148" display="https://www.victoriassecret.com/pink/panties/rose-lace-cheekster-panty-pink?ProductID=195916&amp;CatalogueType=OLS"/>
    <hyperlink ref="B188" r:id="rId149" display="https://www.victoriassecret.com/pink/panties/rose-lace-cheekster-panty-pink?ProductID=195916&amp;CatalogueType=OLS"/>
    <hyperlink ref="B189" r:id="rId150" display="https://www.victoriassecret.com/pink/panties/rose-lace-cheekster-panty-pink?ProductID=195916&amp;CatalogueType=OLS"/>
    <hyperlink ref="B190" r:id="rId151" display="https://www.victoriassecret.com/pink/panties/rose-lace-cheekster-panty-pink?ProductID=195916&amp;CatalogueType=OLS"/>
    <hyperlink ref="B191" r:id="rId152" display="https://www.victoriassecret.com/pink/panties/rose-lace-cheekster-panty-pink?ProductID=195916&amp;CatalogueType=OLS"/>
    <hyperlink ref="B168" r:id="rId153" display="https://www.victoriassecret.com/clearance/swim/triangle-top-beach-sexy?ProductID=169015&amp;CatalogueType=OLS"/>
    <hyperlink ref="B167" r:id="rId154" display="https://www.victoriassecret.com/clearance/swim/embellished-bottom-forever-sexy?ProductID=169602&amp;CatalogueType=OLS"/>
    <hyperlink ref="B166" r:id="rId155" display="https://www.victoriassecret.com/clearance/swim/convertible-halter-forever-sexy?ProductID=181774&amp;CatalogueType=OLS"/>
    <hyperlink ref="B202" r:id="rId156" display="https://www.victoriassecret.com/clothing/all-tops-c/the-supermodel-sweatshirt?ProductID=202096&amp;CatalogueType=OLS"/>
    <hyperlink ref="B201" r:id="rId157" display="https://www.victoriassecret.com/clothing/tops-and-tees-sale/boho-keyhole-blouse?ProductID=179862&amp;CatalogueType=OLS"/>
    <hyperlink ref="B203" r:id="rId158" display="https://www.victoriassecret.com/catalogue/perfect-coverage-bra-body-by-victoria?ProductID=191106&amp;CatalogueType=OLS&amp;cqo=true&amp;cqoCat=FZ"/>
    <hyperlink ref="B204" r:id="rId159" display="https://www.victoriassecret.com/catalogue/demi-bra-body-by-victoria?ProductID=191096&amp;CatalogueType=OLS&amp;cqo=true&amp;cqoCat=FZ"/>
    <hyperlink ref="B205" r:id="rId160" display="https://www.victoriassecret.com/catalogue/the-pillowtalk-tank-pajama?ProductID=191018&amp;CatalogueType=OLS&amp;cqo=true&amp;cqoCat=FZ"/>
    <hyperlink ref="B206" r:id="rId161" display="https://www.victoriassecret.com/catalogue/cap-sleeve-henley-tee-essential-tees?ProductID=185950&amp;CatalogueType=OLS&amp;cqo=true&amp;cqoCat=FW"/>
    <hyperlink ref="B183" r:id="rId162" display="https://www.victoriassecret.com/clearance/swim/flower-accent-triangle-top-beach-sexy?ProductID=160076&amp;CatalogueType=OLS"/>
    <hyperlink ref="B184" r:id="rId163" display="https://www.victoriassecret.com/clearance/swim/flower-accent-triangle-top-beach-sexy?ProductID=160076&amp;CatalogueType=OLS"/>
    <hyperlink ref="B208" r:id="rId164" display="https://www.victoriassecret.com/clearance/swim/mesh-inset-bandeau-very-sexy?ProductID=178260&amp;CatalogueType=OLS"/>
    <hyperlink ref="B209" r:id="rId165" display="https://www.victoriassecret.com/clearance/swim/mesh-low-rise-bottom-very-sexy?ProductID=192803&amp;CatalogueType=OLS"/>
    <hyperlink ref="B174" r:id="rId166" display="https://www.victoriassecret.com/clearance/swim/cheeky-bottom-beach-sexy?ProductID=183624&amp;CatalogueType=OLS"/>
    <hyperlink ref="B173" r:id="rId167" display="https://www.victoriassecret.com/clearance/swim/the-getaway-string-bottom-beach-sexy?ProductID=207557&amp;CatalogueType=OLS"/>
    <hyperlink ref="B172" r:id="rId168" display="https://www.victoriassecret.com/clearance/clothing/ruffle-hem-bra-top?ProductID=199156&amp;CatalogueType=OLS"/>
    <hyperlink ref="B199" r:id="rId169" display="https://www.victoriassecret.com/swimwear/bikinis/fringe-triangle-top-very-sexy?ProductID=210022&amp;CatalogueType=OLS"/>
    <hyperlink ref="B192" r:id="rId170" display="https://www.victoriassecret.com/clothing/sweaters/popcorn-stitch-crewneck-pullover-sweater?ProductID=211495&amp;CatalogueType=OLS"/>
    <hyperlink ref="B176" r:id="rId171" display="https://www.victoriassecret.com/clearance/swim/ruched-bandeau-top-pink?ProductID=188458&amp;CatalogueType=OLS"/>
    <hyperlink ref="B177" r:id="rId172" display="https://www.victoriassecret.com/clearance/swim/ruched-cheeky-bikini-bottom-pink?ProductID=188470&amp;CatalogueType=OLS"/>
    <hyperlink ref="B194" r:id="rId173" display="https://www.victoriassecret.com/catalogue/the-supermodel-sweatshirt?ProductID=185860&amp;CatalogueType=OLS&amp;cqo=true&amp;cqoCat=FW"/>
    <hyperlink ref="B165" r:id="rId174" display="https://www.victoriassecret.com/clothing/all-sale-and-specials/vs-siren-high-rise-skinny-jean?ProductID=210332&amp;CatalogueType=OLS"/>
    <hyperlink ref="B197" r:id="rId175" display="https://www.victoriassecret.com/clearance/clothing/embroidered-bell-sleeve-dress?ProductID=181050&amp;CatalogueType=OLS"/>
    <hyperlink ref="B195" r:id="rId176" display="https://www.victoriassecret.com/clearance/clothing/the-multi-way-dress-a-kiss-of-cashmere?ProductID=143819&amp;CatalogueType=OLS,"/>
    <hyperlink ref="B196" r:id="rId177" display="https://www.victoriassecret.com/clearance/clothing/cotton-crochet-trim-tank?ProductID=112863&amp;CatalogueType=OLS,"/>
    <hyperlink ref="B198" r:id="rId178" display="https://www.victoriassecret.com/clearance/clothing/track-short?ProductID=179947&amp;CatalogueType=OLS,"/>
    <hyperlink ref="B185" r:id="rId179" display="https://www.victoriassecret.com/clearance/clothing/knit-turtleneck-dress?ProductID=65055&amp;CatalogueType=OLS"/>
    <hyperlink ref="B212" r:id="rId180" display="https://www.victoriassecret.com/clearance/clothing/mixed-media-tee-dress?ProductID=184895&amp;CatalogueType=OLS"/>
    <hyperlink ref="B218" r:id="rId181" display="https://www.victoriassecret.com/sale/panties-special/seamless-bikini-panty-pink?ProductID=207758&amp;CatalogueType=OLS"/>
    <hyperlink ref="B213" r:id="rId182" display="https://www.victoriassecret.com/clearance/clothing/drapey-tank?ProductID=151096&amp;CatalogueType=OLS"/>
    <hyperlink ref="B217" r:id="rId183" display="https://www.victoriassecret.com/clothing/dresses-c/ruched-minidress?ProductID=199487&amp;CatalogueType=OLS"/>
    <hyperlink ref="B221" r:id="rId184" display="https://www.victoriassecret.com/clothing/dresses-sale/henley-minidress-easy-mixers?ProductID=199406&amp;CatalogueType=OLS "/>
    <hyperlink ref="B214" r:id="rId185" display="https://www.victoriassecret.com/pink/bras-top-rated/perfect-lace-push-up-bra-pink?ProductID=193603&amp;CatalogueType=OLS"/>
    <hyperlink ref="B219" r:id="rId186" display="https://www.victoriassecret.com/pink/panties/leopard-lace-cheekster-panty-pink?ProductID=203019&amp;CatalogueType=OLS"/>
    <hyperlink ref="B215" r:id="rId187" display="https://www.victoriassecret.com/panties/5-for-26-styles/low-rise-bikini-panty-cotton-lingerie?ProductID=210316&amp;CatalogueType=OLS"/>
    <hyperlink ref="B216" r:id="rId188" display="https://www.victoriassecret.com/panties/5-for-26-styles/low-rise-bikini-panty-cotton-lingerie?ProductID=210316&amp;CatalogueType=OLS"/>
    <hyperlink ref="B220" r:id="rId189" display="https://www.victoriassecret.com/clearance/swim/looped-hipkini-bottom-beach-sexy?ProductID=180208&amp;CatalogueType=OLS"/>
    <hyperlink ref="B210" r:id="rId190" display="https://www.victoriassecret.com/sale/clothing/the-vs-denim-shirt?ProductID=179860&amp;CatalogueType=OLS."/>
    <hyperlink ref="B211" r:id="rId191" display="https://www.victoriassecret.com/clearance/swim/banded-low-rise-bottom-beach-sexy?ProductID=180289&amp;CatalogueType=OLS"/>
    <hyperlink ref="B223" r:id="rId192" display="https://www.victoriassecret.com/clothing/dresses-c/knit-turtleneck-dress?ProductID=65055&amp;CatalogueType=OLS"/>
    <hyperlink ref="B222" r:id="rId193" display="https://www.victoriassecret.com/clothing/dresses-c/knit-turtleneck-dress?ProductID=65055&amp;CatalogueType=OLS"/>
    <hyperlink ref="B200" r:id="rId194" display="https://www.victoriassecret.com/swimwear/bikinis/fringe-triangle-top-very-sexy?ProductID=210022&amp;CatalogueType=OLS"/>
    <hyperlink ref="B250" r:id="rId195" display="https://www.victoriassecret.com/beauty/vs-fantasies-bodycare-specials/aqua-kiss-ultra-moisturizing-hand-and-body-cream-vs-fantasies?ProductID=154889&amp;CatalogueType=OLS"/>
    <hyperlink ref="B231" r:id="rId196" display="https://www.victoriassecret.com/clearance/swim/bandeau-beach-sexy?ProductID=185185&amp;CatalogueType=OLS"/>
    <hyperlink ref="B244" r:id="rId197" display="https://www.victoriassecret.com/pink/all-bras/wear-everywhere-push-up-bra-pink?ProductID=211943&amp;CatalogueType=OLS"/>
    <hyperlink ref="B246" r:id="rId198" display="https://www.victoriassecret.com//pink/campus-basics-shop/lace-trim-hipster-panty-pink?ProductID=212616&amp;CatalogueType=OLS"/>
    <hyperlink ref="B245" r:id="rId199" display="https://www.victoriassecret.com/pink/all-bras/wear-everywhere-push-up-bra-pink?ProductID=211943&amp;CatalogueType=OLS"/>
    <hyperlink ref="B247" r:id="rId200" display="https://www.victoriassecret.com/clearance/clothing/two-button-jacket?ProductID=199315&amp;CatalogueType=OLS"/>
    <hyperlink ref="B248" r:id="rId201" display="https://www.victoriassecret.com/clearance/swim/the-getaway-halter-beach-sexy?ProductID=205981&amp;CatalogueType=OLS"/>
    <hyperlink ref="B249" r:id="rId202" display="https://www.victoriassecret.com/clearance/swim/the-getaway-string-bottom-beach-sexy?ProductID=207557&amp;CatalogueType=OLS"/>
    <hyperlink ref="B277" r:id="rId203" display="https://www.victoriassecret.com/beauty/vs-fantasies-bodycare-specials/aqua-kiss-hydrating-body-lotion-vs-fantasies?ProductID=154872&amp;CatalogueType=OLS"/>
    <hyperlink ref="B278" r:id="rId204" display="https://www.victoriassecret.com/beauty/makeup-specials/give-me-sugar-flavored-shine-beauty-rush?ProductID=209322&amp;CatalogueType=OLS"/>
    <hyperlink ref="B279" r:id="rId205" display="https://www.victoriassecret.com/panties/5-for-26-styles/no-show-thong-panty-pink?ProductID=212446&amp;CatalogueType=OLS"/>
    <hyperlink ref="B280" r:id="rId206" display="https://www.victoriassecret.com/panties/5-for-26-styles/lace-waist-cheeky-panty-cotton-lingerie?ProductID=212032&amp;CatalogueType=OLS"/>
    <hyperlink ref="B281" r:id="rId207" display="https://www.victoriassecret.com/panties/5-for-26-styles/curved-hem-hipster-panty-pink?ProductID=212406&amp;CatalogueType=OLS"/>
    <hyperlink ref="B262" r:id="rId208" display="https://www.victoriassecret.com/pink/all-bras/wear-everywhere-push-up-bra-pink?ProductID=211490&amp;CatalogueType=OLS"/>
    <hyperlink ref="B263" r:id="rId209" display="https://www.victoriassecret.com/clearance/swim/convertible-halter-one-piece-forever-sexy?ProductID=180075&amp;CatalogueType=OLS"/>
    <hyperlink ref="B225" r:id="rId210" display="https://www.victoriassecret.com/catalogue/push-up-lounge-bra-pink?ProductID=188464&amp;CatalogueType=OLS&amp;cqo=true&amp;cqoCat=FW"/>
    <hyperlink ref="B270" r:id="rId211" display="https://www.victoriassecret.com/clearance/clothing/vs-siren-mid-rise-skinny-jean?ProductID=150191&amp;CatalogueType=OLS,"/>
    <hyperlink ref="B283" r:id="rId212" display="https://www.victoriassecret.com/beauty/vs-fantasies-bodycare-specials/secret-charm-deep-softening-body-butter-vs-fantasies?ProductID=154934&amp;CatalogueType=OLS"/>
    <hyperlink ref="B284" r:id="rId213" display="https://www.victoriassecret.com/beauty/vs-fantasies-bodycare-specials/aqua-kiss-deep-softening-body-butter-vs-fantasies?ProductID=154946&amp;CatalogueType=OLS"/>
    <hyperlink ref="B271" r:id="rId214" display="https://www.victoriassecret.com/clothing/dresses-sale/strapless-midi-dress-essential-tees?ProductID=199868&amp;CatalogueType=OLS"/>
    <hyperlink ref="B268" r:id="rId215" display="https://www.victoriassecret.com/sleepwear/pajamas/dreamer-flannel-pajama?ProductID=202920&amp;CatalogueType=OLS"/>
    <hyperlink ref="B269" r:id="rId216" display="https://www.victoriassecret.com/clearance/clothing/vs-siren-mid-rise-skinny-jean?ProductID=193049&amp;CatalogueType=OLS"/>
    <hyperlink ref="B251" r:id="rId217" display="https://www.victoriassecret.com/panties/5-for-26-styles/lace-cheekster-panty-pink?ProductID=195899&amp;CatalogueType=OLS"/>
    <hyperlink ref="B252" r:id="rId218" display="https://www.victoriassecret.com/panties/5-for-26-styles/rose-lace-cheekster-panty-pink?ProductID=152113&amp;CatalogueType=OLS"/>
    <hyperlink ref="B253" r:id="rId219" display="https://www.victoriassecret.com/panties/5-for-26-styles/allover-lace-thong-panty-pink?ProductID=197069&amp;CatalogueType=OLS"/>
    <hyperlink ref="B237" r:id="rId220" display="https://www.victoriassecret.com/panties/5-for-26-styles/cheekster-panty-pink?ProductID=212310&amp;CatalogueType=OLS"/>
    <hyperlink ref="B287" r:id="rId221" display="https://www.victoriassecret.com/panties/5-for-26-styles/lace-waist-cheeky-panty-cotton-lingerie?ProductID=212032&amp;CatalogueType=OLS"/>
    <hyperlink ref="B288" r:id="rId222" display="https://www.victoriassecret.com/panties/5-for-26-styles/lace-waist-cheeky-panty-cotton-lingerie?ProductID=212032&amp;CatalogueType=OLS"/>
    <hyperlink ref="B289" r:id="rId223" display="https://www.victoriassecret.com/panties/5-for-26-styles/lace-waist-cheeky-panty-cotton-lingerie?ProductID=212032&amp;CatalogueType=OLS"/>
    <hyperlink ref="B282" r:id="rId224" display="https://www.victoriassecret.com/clothing/dresses-sale/strapless-midi-dress-essential-tees?ProductID=199868&amp;CatalogueType=OLS"/>
    <hyperlink ref="B254" r:id="rId225" display="https://www.victoriassecret.com/panties/5-for-26-styles/low-rise-bikini-panty-cotton-lingerie?ProductID=210316&amp;CatalogueType=OLS"/>
    <hyperlink ref="B285" r:id="rId226" display="https://www.victoriassecret.com/beauty/vs-fantasies-bodycare-specials/amber-romance-deep-softening-body-butter-vs-fantasies?ProductID=154943&amp;CatalogueType=OLS"/>
    <hyperlink ref="B286" r:id="rId227" display="https://www.victoriassecret.com/beauty/vs-fantasies-bodycare-specials/such-a-flirt-deep-softening-body-butter-vs-fantasies?ProductID=154941&amp;CatalogueType=OLS"/>
    <hyperlink ref="B226" r:id="rId228" display="https://www.victoriassecret.com/beauty/makeup-specials/sparkle-gloss-lip-shine-beauty-rush?ProductID=182621&amp;CatalogueType=OLS"/>
    <hyperlink ref="B291" r:id="rId229" display="https://www.victoriassecret.com/beauty/makeup-specials/sparkle-gloss-lip-shine-beauty-rush?ProductID=182621&amp;CatalogueType=OLS"/>
    <hyperlink ref="B292" r:id="rId230" display="https://www.victoriassecret.com/beauty/makeup-specials/give-me-sugar-flavored-shine-beauty-rush?ProductID=209322&amp;CatalogueType=OLS"/>
    <hyperlink ref="B233" r:id="rId231" display="https://www.victoriassecret.com/sale/beauty/flavored-lip-scrub-beauty-rush?ProductID=199349&amp;CatalogueType=OLS"/>
    <hyperlink ref="B265" r:id="rId232" display="https://www.victoriassecret.com/panties/5-for-26-styles/floral-lace-trim-thong-panty-pink?ProductID=195912&amp;CatalogueType=OLS"/>
    <hyperlink ref="B266" r:id="rId233" display="https://www.victoriassecret.com/panties/5-for-26-styles/allover-tropical-floral-lace-thong-pink?ProductID=180302&amp;CatalogueType=OLS"/>
    <hyperlink ref="B267" r:id="rId234" display="https://www.victoriassecret.com/panties/5-for-26-styles/leopard-lace-mini-cheekster-panty-pink?ProductID=212514&amp;CatalogueType=OLS"/>
    <hyperlink ref="B238" r:id="rId235" display="https://www.victoriassecret.com/panties/5-for-26-styles/cheekster-panty-pink?ProductID=212310&amp;CatalogueType=OLS"/>
    <hyperlink ref="B240" r:id="rId236" display="https://www.victoriassecret.com/panties/5-for-26-styles/cheekster-panty-pink?ProductID=212310&amp;CatalogueType=OLS"/>
    <hyperlink ref="B241" r:id="rId237" display="https://www.victoriassecret.com/panties/5-for-26-styles/cheekster-panty-pink?ProductID=212310&amp;CatalogueType=OLS"/>
    <hyperlink ref="B258" r:id="rId238" display="https://www.victoriassecret.com/panties/5-for-26-styles/ruched-back-hiphugger-panty-cotton-lingerie?ProductID=212003&amp;CatalogueType=OLS"/>
    <hyperlink ref="B259" r:id="rId239" display="https://www.victoriassecret.com/panties/5-for-26-styles/hiphugger-panty-cotton-lingerie?ProductID=212007&amp;CatalogueType=OLS"/>
    <hyperlink ref="B260" r:id="rId240" display="https://www.victoriassecret.com/panties/5-for-26-styles/bikini-panty-allover-lace-from-cotton-lingerie?ProductID=212018&amp;CatalogueType=OLS"/>
    <hyperlink ref="B261" r:id="rId241" display="https://www.victoriassecret.com/panties/5-for-26-styles/ruched-back-hiphugger-panty-cotton-lingerie?ProductID=212003&amp;CatalogueType=OLS"/>
    <hyperlink ref="B272" r:id="rId242" display="https://www.victoriassecret.com/clearance/swim/strappy-add-2-cups-push-up-halter-bombshell-swim-tops?ProductID=178470&amp;CatalogueType=OLS."/>
    <hyperlink ref="B273" r:id="rId243" display="https://www.victoriassecret.com/clearance/swim/strappy-string-bottom-very-sexy?ProductID=209146&amp;CatalogueType=OLS."/>
    <hyperlink ref="B264" r:id="rId244" display="https://www.victoriassecret.com/beauty/vs-fantasies-bodycare-specials/mango-temptation-ultra-moisturizing-hand-and-body-cream-vs-fantasies?ProductID=154885&amp;CatalogueType=OLS"/>
    <hyperlink ref="B228" r:id="rId245" display="https://www.victoriassecret.com/beauty/vs-fantasies-bodycare-specials/strawberries-champagne-ultra-moisturizing-hand-and-body-cream-vs-fantasies?ProductID=154895&amp;CatalogueType=OLS"/>
    <hyperlink ref="B297" r:id="rId246" display="https://www.victoriassecret.com/panties/5-for-26-styles/lace-trim-hipster-panty-pink?ProductID=124093&amp;CatalogueType=OLS"/>
    <hyperlink ref="B296" r:id="rId247" display="https://www.victoriassecret.com/panties/5-for-26-styles/lace-waist-hiphugger-panty-cotton-lingerie?ProductID=212031&amp;CatalogueType=OLS"/>
    <hyperlink ref="B298" r:id="rId248" display="https://www.victoriassecret.com/panties/5-for-26-styles/string-bikini-panty-cotton-lingerie?ProductID=211990&amp;CatalogueType=OLS"/>
    <hyperlink ref="B299" r:id="rId249" display="https://www.victoriassecret.com/sale/panties-special/lace-waist-bikini-panty-cotton-lingerie?ProductID=211999&amp;CatalogueType=OLS"/>
    <hyperlink ref="B300" r:id="rId250" display="https://www.victoriassecret.com/sleepwear/sleepshirts-and-nighties/dreamer-flannel-slip?ProductID=212206&amp;CatalogueType=OLS"/>
    <hyperlink ref="B301" r:id="rId251" display="https://www.victoriassecret.com/catalogue/catalogue/ribbed-bateau-sweater?ProductID=208438&amp;CatalogueType=OLS&amp;cqo=true&amp;cqoCat=KN"/>
    <hyperlink ref="B302" r:id="rId252" display="https://www.victoriassecret.com/catalogue/ribbed-scoopneck-sweater-?ProductID=208333&amp;CatalogueType=OLS&amp;cqo=true&amp;cqoCat=KN"/>
    <hyperlink ref="B295" r:id="rId253" display="https://www.victoriassecret.com/clearance/clothing/knot-front-dress?ProductID=181111&amp;CatalogueType=OLS,"/>
    <hyperlink ref="B396" r:id="rId254" display="https://www.victoriassecret.com/catalogue/the-long-lean-cardi?ProductID=198240&amp;CatalogueType=OLS&amp;cqo=true&amp;cqoCat=CH"/>
    <hyperlink ref="B397" r:id="rId255" display="https://www.victoriassecret.com/clearance/accessories/swim-tote-?ProductID=209086&amp;CatalogueType=OLS"/>
    <hyperlink ref="B395" r:id="rId256" display="https://www.victoriassecret.com/panties/5-for-26-styles/lace-waist-hiphugger-panty-cotton-lingerie?ProductID=180504&amp;CatalogueType=OLS"/>
    <hyperlink ref="B402" r:id="rId257" display="https://www.victoriassecret.com/clothing/sexy-steals-pants-shorts/vs-siren-mid-rise-skinny-jean?ProductID=201699&amp;CatalogueType=OLS"/>
    <hyperlink ref="B399" r:id="rId258" display="https://www.victoriassecret.com/bras/very-sexy/lace-strappy-back-push-up-bra-very-sexy?ProductID=212327&amp;CatalogueType=OLS"/>
    <hyperlink ref="B400" r:id="rId259" display="https://www.victoriassecret.com/bras/very-sexy/chantilly-lace-strappy-thong-panty-very-sexy?ProductID=181737&amp;CatalogueType=OLS"/>
    <hyperlink ref="B406" r:id="rId260" display="https://www.victoriassecret.com/bras/t-shirt-bra-offer/perfect-shape-bra-the-t-shirt?ProductID=217098&amp;CatalogueType=OLS"/>
    <hyperlink ref="B407" r:id="rId261" display="https://www.victoriassecret.com/catalogue/knit-turtleneck-dress?ProductID=208280&amp;CatalogueType=OLS&amp;cqo=true&amp;cqoCat=KN"/>
    <hyperlink ref="B405" r:id="rId262" display="https://www.victoriassecret.com/catalogue/ribbed-v-neck-sweater?ProductID=208329&amp;CatalogueType=OLS&amp;cqo=true&amp;cqoCat=KN"/>
    <hyperlink ref="B409" r:id="rId263" display="https://www.victoriassecret.com/beauty/vs-fantasies-bodycare-specials/love-spell-deep-softening-body-butter-vs-fantasies?ProductID=166526&amp;CatalogueType=OLS"/>
    <hyperlink ref="B403" r:id="rId264" display="https://www.victoriassecret.com/beauty/makeup-specials/give-me-sugar-flavored-gloss-beauty-rush?ProductID=209318&amp;CatalogueType=OLS"/>
    <hyperlink ref="B404" r:id="rId265" display="https://www.victoriassecret.com/beauty/makeup-specials/color-shine-gloss-beauty-rush?ProductID=199353&amp;CatalogueType=OLS"/>
    <hyperlink ref="B412" r:id="rId266" display="https://www.victoriassecret.com/beauty/makeup-specials/give-me-sugar-flavored-shine-beauty-rush?ProductID=209322&amp;CatalogueType=OLS"/>
    <hyperlink ref="B413" r:id="rId267" display="https://www.victoriassecret.com/beauty/makeup-specials/give-me-sugar-flavored-gloss-beauty-rush?ProductID=209318&amp;CatalogueType=OLS"/>
    <hyperlink ref="B414" r:id="rId268" display="https://www.victoriassecret.com/beauty/makeup-specials/color-shine-gloss-beauty-rush?ProductID=199353&amp;CatalogueType=OLS"/>
    <hyperlink ref="B415" r:id="rId269" display="https://www.victoriassecret.com/beauty/makeup-specials/limited-edition-gilded-glow-flavored-gloss-beauty-rush?ProductID=199378&amp;CatalogueType=OLS"/>
    <hyperlink ref="B417" r:id="rId270" display="https://www.victoriassecret.com/beauty/vs-fantasies-bodycare-specials/aqua-kiss-ultra-moisturizing-hand-and-body-cream-vs-fantasies?ProductID=154889&amp;CatalogueType=OLS"/>
    <hyperlink ref="B418" r:id="rId271" display="https://www.victoriassecret.com/beauty/vs-fantasies-bodycare-specials/sensual-blush-hydrating-body-lotion-vs-fantasies?ProductID=154861&amp;CatalogueType=OLS"/>
    <hyperlink ref="B319" r:id="rId272" display="https://www.victoriassecret.com/clearance/clothing/ponte-racer-legging?ProductID=166396&amp;CatalogueType=OLS"/>
    <hyperlink ref="B313" r:id="rId273" display="https://www.victoriassecret.com/clothing/dresses-c/ruched-minidress?ProductID=199487&amp;CatalogueType=OLS"/>
    <hyperlink ref="B318" r:id="rId274" display="https://www.victoriassecret.com/clothing/dresses-sale/henley-minidress-easy-mixers?ProductID=199406&amp;CatalogueType=OLS "/>
    <hyperlink ref="B308" r:id="rId275" display="https://www.victoriassecret.com/clothing/dresses-c/knit-turtleneck-dress?ProductID=65055&amp;CatalogueType=OLS"/>
    <hyperlink ref="B321" r:id="rId276" display="https://www.victoriassecret.com/catalogue/fleece-crop-pant?ProductID=198565&amp;CatalogueType=OLS&amp;cqo=true&amp;cqoCat=CH"/>
    <hyperlink ref="B326" r:id="rId277" display="https://www.victoriassecret.com/catalogue/short-sleeve-sweater?ProductID=198282&amp;CatalogueType=OLS&amp;cqo=true&amp;cqoCat=CH"/>
    <hyperlink ref="B312" r:id="rId278" display="https://www.victoriassecret.com/clearance/swim/fringe-one-piece-pink?ProductID=141289&amp;CatalogueType=OLS"/>
    <hyperlink ref="B320" r:id="rId279" display="https://www.victoriassecret.com/catalogue/drop-shoulder-sweater?ProductID=198278&amp;CatalogueType=OLS&amp;cqo=true&amp;cqoCat=CH"/>
    <hyperlink ref="B322" r:id="rId280" display="https://www.victoriassecret.com/catalogue/trend-legging?ProductID=198291&amp;CatalogueType=OLS&amp;cqo=true&amp;cqoCat=CH"/>
    <hyperlink ref="B311" r:id="rId281" display="https://www.victoriassecret.com/clothing/all-sale-and-specials/the-multi-way-dress-a-kiss-of-cashmere?ProductID=143819&amp;CatalogueType=OLS"/>
    <hyperlink ref="B315" r:id="rId282" display="https://www.victoriassecret.com/clearance/swim/crochet-trim-bottom-beach-sexy?ProductID=182259&amp;CatalogueType=OLS"/>
    <hyperlink ref="B316" r:id="rId283" display="https://www.victoriassecret.com/clearance/swim/flounce-bandeau-top-pink?ProductID=141205&amp;CatalogueType=OLS"/>
    <hyperlink ref="B323" r:id="rId284" display="https://www.victoriassecret.com/clothing/dresses-c/drop-waist-sweaterdress-a-kiss-of-cashmere?ProductID=139268&amp;CatalogueType=OLS"/>
    <hyperlink ref="B309" r:id="rId285" display="https://www.victoriassecret.com/catalogue/colorblock-sequin-top-beach-sexy?ProductID=198339&amp;CatalogueType=OLS&amp;cqo=true&amp;cqoCat=CH"/>
    <hyperlink ref="B310" r:id="rId286" display="https://www.victoriassecret.com/catalogue/colorblock-sequin-top-beach-sexy?ProductID=198339&amp;CatalogueType=OLS&amp;cqo=true&amp;cqoCat=CH"/>
    <hyperlink ref="B314" r:id="rId287" display="https://www.victoriassecret.com/clearance/clothing/boyfriend-shirtdress?ProductID=202810&amp;CatalogueType=OLS"/>
    <hyperlink ref="B317" r:id="rId288" display="https://www.victoriassecret.com/sale/clothing/crewneck-sweater-essential-sweaters?ProductID=199418&amp;CatalogueType=OLS"/>
    <hyperlink ref="B307" r:id="rId289" display="https://www.victoriassecret.com/clearance/1265270232214/limited-edition-ocean-fragrance-mist-sexy-escape?ProductID=179971&amp;CatalogueType=OLS"/>
    <hyperlink ref="B306" r:id="rId290" display="https://www.victoriassecret.com/clearance/swim/fabulous-push-up-triangle-top-beach-sexy?ProductID=179465&amp;CatalogueType=OLS"/>
    <hyperlink ref="B411" r:id="rId291" display="https://www.victoriassecret.com/clothing/dresses-c/ruched-minidress?ProductID=199487&amp;CatalogueType=OLS"/>
    <hyperlink ref="B347" r:id="rId292" display="https://www.victoriassecret.com/clothing/tunics-tops-leggings/miniskirt?ProductID=126678&amp;CatalogueType=OLS"/>
    <hyperlink ref="B335" r:id="rId293" display="https://www.victoriassecret.com/clearance/clothing/boyfriend-shirtdress?ProductID=202810&amp;CatalogueType=OLS"/>
    <hyperlink ref="B349" r:id="rId294" display="https://www.victoriassecret.com/panties/5-for-26-styles/leopard-lace-cheekster-panty-pink?ProductID=199929&amp;CatalogueType=OLS"/>
    <hyperlink ref="B334" r:id="rId295" display="https://www.victoriassecret.com/clearance/panties/string-bikini-panty-cotton-lingerie?ProductID=182934&amp;CatalogueType=OLS"/>
    <hyperlink ref="B348" r:id="rId296" display="https://www.victoriassecret.com/sleepwear/our-top-pj-picks-b/the-sleepover-knit-pajama?ProductID=207368&amp;CatalogueType=OLS"/>
    <hyperlink ref="B339" r:id="rId297" display="https://www.victoriassecret.com/clearance/clothing/vs-hipster-bootcut-pant-in-corduroy?ProductID=143421&amp;CatalogueType=OLS"/>
    <hyperlink ref="B338" r:id="rId298" display="https://www.victoriassecret.com/victorias-secret-sport/shop-all/supersmooth-fleece-pullover-victorias-secret-sport?ProductID=209418&amp;CatalogueType=OLS"/>
    <hyperlink ref="B337" r:id="rId299" display="https://www.victoriassecret.com/clothing/all-tops-c/graphic-fleece-tunic?ProductID=201687&amp;CatalogueType=OLS"/>
    <hyperlink ref="B330" r:id="rId300" display="https://www.victoriassecret.com/clothing/all-sale-and-specials/cap-sleeve-jacquard-sweaterdress-a-kiss-of-cashmere?ProductID=202095&amp;CatalogueType=OLS"/>
    <hyperlink ref="B336" r:id="rId301" display="https://www.victoriassecret.com/swimwear/bikinis/ruched-hipkini-beach-sexy?ProductID=205404&amp;CatalogueType=OLS"/>
    <hyperlink ref="B331" r:id="rId302" display="https://www.victoriassecret.com/swimwear/bikinis/push-up-bandeau-beach-sexy?ProductID=212226&amp;CatalogueType=OLS"/>
    <hyperlink ref="B340" r:id="rId303" display="https://www.victoriassecret.com/clothing/all-tops-c/the-long-sleeve-v-neck-essential-tees?ProductID=188083&amp;CatalogueType=OLS"/>
    <hyperlink ref="B350" r:id="rId304" display="https://www.victoriassecret.com/panties/5-for-26-styles/curved-hem-hipster-panty-pink?ProductID=203033&amp;CatalogueType=OLS"/>
    <hyperlink ref="B351" r:id="rId305" display="https://www.victoriassecret.com/panties/5-for-26-styles/lace-waist-cheekini-panty-cotton-lingerie?ProductID=212024&amp;CatalogueType=OLS"/>
    <hyperlink ref="B352" r:id="rId306" display="https://www.victoriassecret.com/panties/5-for-26-styles/hiphugger-panty-cotton-lingerie?ProductID=212007&amp;CatalogueType=OLS"/>
    <hyperlink ref="B341" r:id="rId307" display="https://www.victoriassecret.com/beauty/shop-all-beauty/such-a-flirt-hydrating-body-lotion-vs-fantasies?ProductID=154878&amp;CatalogueType=OLS"/>
    <hyperlink ref="B342" r:id="rId308" display="https://www.victoriassecret.com/beauty/shop-all-beauty/such-a-flirt-ultra-moisturizing-hand-and-body-cream-vs-fantasies?ProductID=154898&amp;CatalogueType=OLS"/>
    <hyperlink ref="B343" r:id="rId309" display="https://www.victoriassecret.com/beauty/shop-all-beauty/such-a-flirt-daily-body-wash-vs-fantasies?ProductID=154944&amp;CatalogueType=OLS"/>
    <hyperlink ref="B344" r:id="rId310" display="https://www.victoriassecret.com/beauty/shop-all-beauty/amber-romance-daily-body-wash-vs-fantasies?ProductID=154921&amp;CatalogueType=OLS"/>
    <hyperlink ref="B345" r:id="rId311" display="https://www.victoriassecret.com/beauty/shop-all-beauty/mango-temptation-deep-softening-body-butter-vs-fantasies?ProductID=154939&amp;CatalogueType=OLS"/>
    <hyperlink ref="B353" r:id="rId312" display="https://www.victoriassecret.com/beauty/vs-fantasies-bodycare-specials/love-spell-deep-softening-body-butter-vs-fantasies?ProductID=166526&amp;CatalogueType=OLS"/>
    <hyperlink ref="B333" r:id="rId313" display="https://www.victoriassecret.com/beauty/vs-fantasies-bodycare-specials/coconut-passion-hydrating-body-lotion-vs-fantasies?ProductID=154870&amp;CatalogueType=OLS"/>
    <hyperlink ref="B332" r:id="rId314" display="https://www.victoriassecret.com/clearance/swim/double-string-bottom-beach-sexy?ProductID=178569&amp;CatalogueType=OLS"/>
    <hyperlink ref="B380" r:id="rId315" display="https://www.victoriassecret.com/clothing/dresses-c/knit-turtleneck-dress?ProductID=65055&amp;CatalogueType=OLS"/>
    <hyperlink ref="B394" r:id="rId316" display="https://www.victoriassecret.com/clothing/dresses-c/knit-turtleneck-dress?ProductID=65055&amp;CatalogueType=OLS"/>
    <hyperlink ref="B378" r:id="rId317" display="https://www.victoriassecret.com/panties/5-for-26-styles/low-rise-bikini-panty-cotton-lingerie?ProductID=210316&amp;CatalogueType=OLS"/>
    <hyperlink ref="B379" r:id="rId318" display="https://www.victoriassecret.com/panties/5-for-26-styles/low-rise-bikini-panty-cotton-lingerie?ProductID=210316&amp;CatalogueType=OLS"/>
    <hyperlink ref="B370" r:id="rId319" display="https://www.victoriassecret.com/panties/5-for-26-styles/bikini-panty-cotton-lingerie?ProductID=212021&amp;CatalogueType=OLS"/>
    <hyperlink ref="B393" r:id="rId320" display="https://www.victoriassecret.com/clearance/clothing/skinny-moto-pant?ProductID=201928&amp;CatalogueType=OLS"/>
    <hyperlink ref="B386" r:id="rId321" display="https://www.victoriassecret.com/clothing/dresses-c/open-back-lace-dress?ProductID=83885&amp;CatalogueType=OLS"/>
    <hyperlink ref="B357" r:id="rId322" display="https://www.victoriassecret.com/clothing/dresses-c/knit-turtleneck-dress?ProductID=65055&amp;CatalogueType=OLS"/>
    <hyperlink ref="B358" r:id="rId323" display="https://www.victoriassecret.com/clothing/dresses-c/ribbed-sweaterdress?ProductID=199458&amp;CatalogueType=OLS"/>
    <hyperlink ref="B359" r:id="rId324" display="https://www.victoriassecret.com/clearance/panties/no-show-sexy-bikini-panty-body-by-victoria?ProductID=169262&amp;CatalogueType=OLS"/>
    <hyperlink ref="B360" r:id="rId325" display="https://www.victoriassecret.com/clearance/panties/bikini-panty-cotton-lingerie?ProductID=185377&amp;CatalogueType=OLS"/>
    <hyperlink ref="B372" r:id="rId326" display="https://www.victoriassecret.com/panties/bikinis/low-rise-bikini-panty-cotton-lingerie?ProductID=210316&amp;CatalogueType=OLS"/>
    <hyperlink ref="B373" r:id="rId327" display="https://www.victoriassecret.com/panties/bikinis/low-rise-bikini-panty-cotton-lingerie?ProductID=210316&amp;CatalogueType=OLS"/>
    <hyperlink ref="B374" r:id="rId328" display="https://www.victoriassecret.com/panties/bikinis/low-rise-bikini-panty-cotton-lingerie?ProductID=210316&amp;CatalogueType=OLS"/>
    <hyperlink ref="B375" r:id="rId329" display="https://www.victoriassecret.com/panties/bikinis/low-rise-bikini-panty-cotton-lingerie?ProductID=210316&amp;CatalogueType=OLS"/>
    <hyperlink ref="B376" r:id="rId330" display="https://www.victoriassecret.com/panties/bikinis/low-rise-bikini-panty-cotton-lingerie?ProductID=210316&amp;CatalogueType=OLS"/>
    <hyperlink ref="B371" r:id="rId331" display="https://www.victoriassecret.com/clearance/clothing/bootcut-fleece-pant?ProductID=198022&amp;CatalogueType=OLS"/>
    <hyperlink ref="B369" r:id="rId332" display="https://www.victoriassecret.com/clearance/clothing/oversized-swing-top?ProductID=151570&amp;CatalogueType=OLS"/>
    <hyperlink ref="B362" r:id="rId333" display="https://www.victoriassecret.com/beauty/vs-fantasies-bodycare-specials/passion-struck-fragrance-mist-vs-fantasies?ProductID=166486&amp;CatalogueType=OLS"/>
    <hyperlink ref="B356" r:id="rId334" display="https://www.victoriassecret.com/beauty/vs-fantasies-bodycare-specials/amber-romance-travel-size-fragrance-mist-vs-fantasies?ProductID=154969&amp;CatalogueType=OLS"/>
    <hyperlink ref="B363" r:id="rId335" display="https://www.victoriassecret.com/sale/panties-special/allover-lace-mini-cheekster-panty-pink?ProductID=197070&amp;CatalogueType=OLS"/>
    <hyperlink ref="B364" r:id="rId336" display="https://www.victoriassecret.com/sale/panties-special/allover-lace-thong-panty-pink?ProductID=197069&amp;CatalogueType=OLS"/>
    <hyperlink ref="B365" r:id="rId337" display="https://www.victoriassecret.com/sale/panties-special/lace-trim-thong-panty-pink?ProductID=169413&amp;CatalogueType=OLS"/>
    <hyperlink ref="B366" r:id="rId338" display="https://www.victoriassecret.com/sale/panties-special/lace-trim-thong-panty-pink?ProductID=169413&amp;CatalogueType=OLS"/>
    <hyperlink ref="B367" r:id="rId339" display="https://www.victoriassecret.com/sale/panties-special/low-rise-bikini-panty-cotton-lingerie?ProductID=210316&amp;CatalogueType=OLS"/>
    <hyperlink ref="B389" r:id="rId340" display="https://www.victoriassecret.com/clearance/swim/shirred-hipster-forever-sexy?ProductID=178316&amp;CatalogueType=OLS"/>
    <hyperlink ref="B390" r:id="rId341" display="https://www.victoriassecret.com/clearance/swim/push-up-triangle-top-very-sexy?ProductID=155924&amp;CatalogueType=OLS"/>
    <hyperlink ref="B384" r:id="rId342" display="https://www.victoriassecret.com/beauty/shop-all-beauty/pure-daydream-eau-de-toilette-vs-fantasies?ProductID=154960&amp;CatalogueType=OLS"/>
    <hyperlink ref="B383" r:id="rId343" display="https://www.victoriassecret.com/beauty/shop-all-beauty/amber-romance-eau-de-toilette-vs-fantasies?ProductID=154959&amp;CatalogueType=OLS"/>
    <hyperlink ref="B382" r:id="rId344" display="https://www.victoriassecret.com/beauty/shop-all-beauty/love-spell-eau-de-toilette-vs-fantasies?ProductID=166567&amp;CatalogueType=OLS"/>
    <hyperlink ref="B381" r:id="rId345" display="https://www.victoriassecret.com/beauty/shop-all-beauty/such-a-flirt-eau-de-toilette-vs-fantasies?ProductID=154971&amp;CatalogueType=OLS"/>
    <hyperlink ref="B392" r:id="rId346" display="https://www.victoriassecret.com/beauty/vs-fantasies-bodycare-specials/love-spell-eau-de-toilette-vs-fantasies?ProductID=166567&amp;CatalogueType=OLS"/>
    <hyperlink ref="B355" r:id="rId347" display="https://www.victoriassecret.com/beauty/vs-fantasies-bodycare-specials/amber-romance-eau-de-toilette-vs-fantasies?ProductID=154959&amp;CatalogueType=OLS"/>
    <hyperlink ref="B377" r:id="rId348" display="https://www.victoriassecret.com/beauty/fragrance/heavenly-travel-angel-mist-victorias-secret?ProductID=183543&amp;CatalogueType=OLS"/>
    <hyperlink ref="B391" r:id="rId349" display="https://www.victoriassecret.com/beauty/fragrance/scandalous-eau-de-parfum-rollerball-victorias-secret?ProductID=209254&amp;CatalogueType=OLS"/>
    <hyperlink ref="B368" r:id="rId350" display="https://www.victoriassecret.com/beauty/fragrance/scandalous-eau-de-parfum-rollerball-victorias-secret?ProductID=209254&amp;CatalogueType=OLS"/>
    <hyperlink ref="B361" r:id="rId351" display="https://www.victoriassecret.com/beauty/fragrance/scandalous-eau-de-parfum-rollerball-victorias-secret?ProductID=209254&amp;CatalogueType=OLS"/>
    <hyperlink ref="B436" r:id="rId352" display="https://www.victoriassecret.com/panties/3-for-33-styles/strappy-v-string-panty-very-sexy?ProductID=212334&amp;CatalogueType=OLS"/>
    <hyperlink ref="B442" r:id="rId353" display="https://www.victoriassecret.com/panties/the-lacie/hiphugger-panty-the-lacie?ProductID=188072&amp;CatalogueType=OLS"/>
    <hyperlink ref="B422" r:id="rId354" display="https://www.victoriassecret.com/clearance/swim/add-2-cups-push-up-halter-bombshell-swim-tops?ProductID=188017&amp;CatalogueType=OLS"/>
    <hyperlink ref="B423" r:id="rId355" display="https://www.victoriassecret.com/clearance/swim/ruched-side-bottom-very-sexy?ProductID=192812&amp;CatalogueType=OLS"/>
    <hyperlink ref="B434" r:id="rId356" display="https://www.victoriassecret.com/clearance/panties/cheekini-panty-the-lacie?ProductID=182964&amp;CatalogueType=OLS"/>
    <hyperlink ref="B435" r:id="rId357" display="https://www.victoriassecret.com/clearance/panties/lace-waist-hiphugger-panty-cotton-lingerie?ProductID=211801&amp;CatalogueType=OLS"/>
    <hyperlink ref="B430" r:id="rId358" display="https://www.victoriassecret.com/sleepwear/pajamas/the-afterhours-satin-pajama?ProductID=215979&amp;CatalogueType=OLS"/>
    <hyperlink ref="B431" r:id="rId359" display="https://www.victoriassecret.com/sleepwear/babydolls-and-slips/satin-slip-dream-angels?ProductID=213108&amp;CatalogueType=OLS"/>
    <hyperlink ref="B424" r:id="rId360" display="https://www.victoriassecret.com/sale/clothing/the-essential-shirt?ProductID=169732&amp;CatalogueType=OLS"/>
    <hyperlink ref="B425" r:id="rId361" display="https://www.victoriassecret.com/clearance/victorias-secret-sport/knockout-by-victoria39s-secret-tight-victorias-secret-sport?ProductID=190402&amp;CatalogueType=OLS&amp;swatchImage=K78"/>
    <hyperlink ref="B455" r:id="rId362" display="https://www.victoriassecret.com/panties/the-lacie/ultra-low-rise-cheeky-panty-the-lacie?ProductID=215673&amp;CatalogueType=OLS"/>
    <hyperlink ref="B454" r:id="rId363" display="https://www.victoriassecret.com/panties/the-lacie/ultra-low-rise-cheeky-panty-the-lacie?ProductID=215673&amp;CatalogueType=OLS"/>
    <hyperlink ref="B449" r:id="rId364" display="https://www.victoriassecret.com/clearance/clothing/suede-zipper-legging?ProductID=199509&amp;CatalogueType=OLS"/>
    <hyperlink ref="B451" r:id="rId365" display="https://www.victoriassecret.com/clothing/all-tops-c/the-essential-bra-top?ProductID=168351&amp;CatalogueType=OLS"/>
    <hyperlink ref="B452" r:id="rId366" display="https://www.victoriassecret.com/clothing/all-tops-c/the-essential-bra-top?ProductID=168351&amp;CatalogueType=OLS"/>
    <hyperlink ref="B453" r:id="rId367" display="https://www.victoriassecret.com/clothing/all-tops-c/the-essential-bra-top?ProductID=168351&amp;CatalogueType=OLS"/>
    <hyperlink ref="B443" r:id="rId368" display="https://www.victoriassecret.com/panties/shop-all-panties/lace-waist-brief-panty-cotton-lingerie?ProductID=168795&amp;CatalogueType=OLS"/>
    <hyperlink ref="B444" r:id="rId369" display="https://www.victoriassecret.com/panties/shop-all-panties/lace-waist-brief-panty-cotton-lingerie?ProductID=168795&amp;CatalogueType=OLS"/>
    <hyperlink ref="B445" r:id="rId370" display="https://www.victoriassecret.com/panties/5-for-26-styles/hiphugger-panty-cotton-lingerie?ProductID=212008&amp;CatalogueType=OLS"/>
    <hyperlink ref="B446" r:id="rId371" display="https://www.victoriassecret.com/panties/5-for-26-styles/hiphugger-panty-cotton-lingerie?ProductID=212008&amp;CatalogueType=OLS"/>
    <hyperlink ref="B433" r:id="rId372" display="https://www.victoriassecret.com/swimwear/halter/metallic-triangle-top-very-sexy?ProductID=160138&amp;CatalogueType=OLS"/>
    <hyperlink ref="B429" r:id="rId373" display="https://www.victoriassecret.com/sleepwear/babydolls-and-slips/georgette-halter-babydoll-very-sexy?ProductID=5585&amp;CatalogueType=OLS"/>
    <hyperlink ref="B439" r:id="rId374" display="https://www.victoriassecret.com/sale/panty-special/thong-panty-allover-lace-from-cotton-lingerie?ProductID=212013&amp;CatalogueType=OLS"/>
    <hyperlink ref="B427" r:id="rId375" display="https://www.victoriassecret.com/sale/clothing/open-back-lace-dress?ProductID=65376&amp;CatalogueType=OLS"/>
    <hyperlink ref="B421" r:id="rId376" display="https://www.victoriassecret.com/clearance/clothing/skinny-moto-pant?ProductID=201928&amp;CatalogueType=OLS"/>
    <hyperlink ref="B450" r:id="rId377" display="https://www.victoriassecret.com/catalogue/victoria39s-secret-darling-demi-push-up-bra-dream-angels?ProductID=198252&amp;CatalogueType=OLS&amp;cqo=true&amp;cqoCat=CH"/>
    <hyperlink ref="B484" r:id="rId378" display="https://www.victoriassecret.com/clearance/clothing/pleated-colorblock-shift-dress?ProductID=167966&amp;CatalogueType=OLS"/>
    <hyperlink ref="B486" r:id="rId379" display="https://www.victoriassecret.com/beauty/shop-all-beauty/winter-cranberry-fragrance-mist-vs-fantasies?ProductID=214881&amp;CatalogueType=OLS"/>
    <hyperlink ref="B493" r:id="rId380" display="https://www.victoriassecret.com/panties/5-for-26-styles/ruched-back-hiphugger-panty-cotton-lingerie?ProductID=215495&amp;CatalogueType=OLS"/>
    <hyperlink ref="B488" r:id="rId381" display="https://www.victoriassecret.com/panties/5-for-26-styles/bikini-panty-allover-lace-from-cotton-lingerie?ProductID=212018&amp;CatalogueType=OLS"/>
    <hyperlink ref="B495" r:id="rId382" display="https://www.victoriassecret.com/catalogue/dream-angels-demi-bra-dream-angels?ProductID=198242&amp;CatalogueType=OLS&amp;cqo=true&amp;cqoCat=CH"/>
    <hyperlink ref="B491" r:id="rId383" display="https://www.victoriassecret.com/panties/5-for-26-styles/lace-waist-cheeky-panty-cotton-lingerie?ProductID=157660&amp;CatalogueType=OLS"/>
    <hyperlink ref="B490" r:id="rId384" display="https://www.victoriassecret.com/panties/5-for-26-styles/ruched-back-hiphugger-panty-cotton-lingerie?ProductID=215496&amp;CatalogueType=OLS"/>
    <hyperlink ref="B489" r:id="rId385" display="https://www.victoriassecret.com/beauty/vs-fantasies-bodycare-specials/warm-ginger-ultra-moisturizing-hand-and-body-cream-vs-fantasies?ProductID=214889&amp;CatalogueType=OLS"/>
    <hyperlink ref="B494" r:id="rId386" display="https://www.victoriassecret.com/sale/panties-special/low-rise-bikini-panty-cotton-lingerie?ProductID=215489&amp;CatalogueType=OLS"/>
    <hyperlink ref="B483" r:id="rId387" display="https://www.victoriassecret.com/panties/5-for-26-styles/ruched-back-hiphugger-panty-cotton-lingerie?ProductID=215496&amp;CatalogueType=OLS"/>
    <hyperlink ref="B492" r:id="rId388" display="https://www.victoriassecret.com/panties/shop-all-panties/ruched-back-hiphugger-panty-cotton-lingerie?ProductID=215494&amp;CatalogueType=OLS"/>
    <hyperlink ref="B464" r:id="rId389" display="https://www.victoriassecret.com//beauty/shop-all-beauty/amber-romance-eau-de-toilette-vs-fantasies?ProductID=154959&amp;CatalogueType=OLS&amp;search=true"/>
    <hyperlink ref="B465" r:id="rId390" display="https://www.victoriassecret.com/beauty/shop-all-beauty/for-him-travel-all-over-deo-body-spray-very-sexy?ProductID=178493&amp;CatalogueType=OLS"/>
    <hyperlink ref="B475" r:id="rId391" display="https://www.victoriassecret.com/beauty/shop-all-beauty/eau-de-parfum-gift-set-victorias-secret?ProductID=209212&amp;CatalogueType=OLS"/>
    <hyperlink ref="B476" r:id="rId392" display="https://www.victoriassecret.com/panties/5-for-26-styles/ruched-back-hiphugger-panty-cotton-lingerie?ProductID=215496&amp;CatalogueType=OLS"/>
    <hyperlink ref="B477" r:id="rId393" display="https://www.victoriassecret.com/panties/5-for-26-styles/cotton-basics-hipster-panty-pink?ProductID=216068&amp;CatalogueType=OLS"/>
    <hyperlink ref="B466" r:id="rId394" display="https://www.victoriassecret.com/clearance/panties/rose-lace-cheekster-panty-pink?ProductID=213536&amp;CatalogueType=OLS,"/>
    <hyperlink ref="B467" r:id="rId395" display="https://www.victoriassecret.com/clearance/panties/leopard-lace-cheekster-panty-pink?ProductID=213544&amp;CatalogueType=OLS"/>
    <hyperlink ref="B469" r:id="rId396" display="https://www.victoriassecret.com/clothing/sweaters/ribbed-crewneck-pullover-sweater?ProductID=206434&amp;CatalogueType=OLS"/>
    <hyperlink ref="B470" r:id="rId397" display="https://www.victoriassecret.com/panties/5-for-26-styles/itsy-panty-cotton-lingerie?ProductID=215569&amp;CatalogueType=OLS"/>
    <hyperlink ref="B471" r:id="rId398" display="https://www.victoriassecret.com/panties/5-for-26-styles/itsy-panty-cotton-lingerie?ProductID=215569&amp;CatalogueType=OLS"/>
    <hyperlink ref="B461" r:id="rId399" display="https://www.victoriassecret.com/panties/5-for-26-styles/bikini-panty-cotton-lingerie?ProductID=212020&amp;CatalogueType=OLS"/>
    <hyperlink ref="B462" r:id="rId400" display="https://www.victoriassecret.com/panties/5-for-26-styles/lace-waist-bikini-panty-cotton-lingerie?ProductID=211999&amp;CatalogueType=OLS"/>
    <hyperlink ref="B463" r:id="rId401" display="https://www.victoriassecret.com/panties/5-for-26-styles/lace-waist-bikini-panty-cotton-lingerie?ProductID=211999&amp;CatalogueType=OLS"/>
    <hyperlink ref="B479" r:id="rId402" display="https://www.victoriassecret.com/beauty/vs-fantasies-bodycare-specials/amber-romance-eau-de-toilette-vs-fantasies?ProductID=154959&amp;CatalogueType=OLS"/>
    <hyperlink ref="B480" r:id="rId403" display="https://www.victoriassecret.com/beauty/vs-fantasies-bodycare-specials/total-attraction-body-wash-vs-fantasies?ProductID=210242&amp;CatalogueType=OLS"/>
    <hyperlink ref="B481" r:id="rId404" display="https://www.victoriassecret.com/beauty/vs-fantasies-bodycare-specials/passion-struck-body-wash-vs-fantasies?ProductID=166488&amp;CatalogueType=OLS"/>
    <hyperlink ref="B482" r:id="rId405" display="https://www.victoriassecret.com/beauty/vs-fantasies-bodycare-specials/such-a-flirt-ultra-moisturizing-hand-and-body-cream-vs-fantasies?ProductID=154898&amp;CatalogueType=OLS"/>
    <hyperlink ref="B472" r:id="rId406" display="https://www.victoriassecret.com/beauty/vs-fantasies-bodycare-specials/love-spell-eau-de-toilette-vs-fantasies?ProductID=166567&amp;CatalogueType=OLS"/>
    <hyperlink ref="B474" r:id="rId407" display="https://www.victoriassecret.com/clearance/panties/leopard-lace-cheekster-panty-pink?ProductID=213544&amp;CatalogueType=OLS"/>
    <hyperlink ref="B497" r:id="rId408" display="https://www.victoriassecret.com/panties/5-for-26-styles/lace-trim-boyshort-panty-pink?ProductID=94132&amp;CatalogueType=OLS"/>
    <hyperlink ref="B507" r:id="rId409" display="https://www.victoriassecret.com/sale/clothing/ribbed-turtleneck-sweater?ProductID=206429&amp;CatalogueType=OLS"/>
    <hyperlink ref="B513" r:id="rId410" display="https://www.victoriassecret.com/sale/clothing/ribbed-turtleneck-sweater?ProductID=206429&amp;CatalogueType=OLS"/>
    <hyperlink ref="B500" r:id="rId411" display="https://www.victoriassecret.com/panties/5-for-26-styles/lace-waist-cheeky-panty-cotton-lingerie?ProductID=212032&amp;CatalogueType=OLS"/>
    <hyperlink ref="B501" r:id="rId412" display="https://www.victoriassecret.com/panties/5-for-26-styles/lace-waist-thong-panty-cotton-lingerie?ProductID=211996&amp;CatalogueType=OLS"/>
    <hyperlink ref="B502" r:id="rId413" display="https://www.victoriassecret.com/panties/5-for-26-styles/lace-waist-cheeky-panty-cotton-lingerie?ProductID=212032&amp;CatalogueType=OLS"/>
    <hyperlink ref="B503" r:id="rId414" display="https://www.victoriassecret.com/panties/5-for-26-styles/leopard-lace-mini-cheekster-panty-pink?ProductID=212514&amp;CatalogueType=OLS"/>
    <hyperlink ref="B510" r:id="rId415" display="https://www.victoriassecret.com/panties/5-for-26-styles/low-rise-bikini-panty-cotton-lingerie?ProductID=215489&amp;CatalogueType=OLS"/>
    <hyperlink ref="B511" r:id="rId416" display="https://www.victoriassecret.com/bras/2-for-42-victorias-secret-pink/wear-everywhere-push-up-bra-pink?ProductID=212276&amp;CatalogueType=OLS"/>
    <hyperlink ref="B516" r:id="rId417" display="https://www.victoriassecret.com/panties/5-for-26-styles/hiphugger-panty-cotton-lingerie?ProductID=212007&amp;CatalogueType=OLS"/>
    <hyperlink ref="B515" r:id="rId418" display="https://www.victoriassecret.com/panties/5-for-26-styles/hiphugger-panty-cotton-lingerie?ProductID=212007&amp;CatalogueType=OLS"/>
    <hyperlink ref="B508" r:id="rId419" display="https://www.victoriassecret.com/panties/shop-all-panties/hiphugger-panty-cotton-lingerie?ProductID=200671&amp;CatalogueType=OLS"/>
    <hyperlink ref="B512" r:id="rId420" display="https://www.victoriassecret.com/panties/5-for-26-styles/hiphugger-panty-cotton-lingerie?ProductID=212008&amp;CatalogueType=OLS"/>
    <hyperlink ref="B542" r:id="rId421" display="https://www.victoriassecret.com/clearance/clothing/the-beach-pant-in-linen?ProductID=185398&amp;CatalogueType=OLS."/>
    <hyperlink ref="B543" r:id="rId422" display="https://www.victoriassecret.com/clearance/swim/cheeky-hipkini-bottom-very-sexy?ProductID=205970&amp;CatalogueType=OLS"/>
    <hyperlink ref="B544" r:id="rId423" display="https://www.victoriassecret.com/clearance/swim/twist-bandeau-top-very-sexy?ProductID=209145&amp;CatalogueType=OLS"/>
    <hyperlink ref="B530" r:id="rId424" display="https://www.victoriassecret.com/clearance/swim/string-bottom-very-sexy?ProductID=193878&amp;CatalogueType=OLS"/>
    <hyperlink ref="B531" r:id="rId425" display="https://www.victoriassecret.com/clearance/swim/string-bottom-very-sexy?ProductID=193931&amp;CatalogueType=OLS"/>
    <hyperlink ref="B532" r:id="rId426" display="https://www.victoriassecret.com/clearance/swim/bandeau-very-sexy?ProductID=164776&amp;CatalogueType=OLS"/>
    <hyperlink ref="B549" r:id="rId427" display="https://www.victoriassecret.com/sleepwear/sleepshirts-and-nighties/the-angel-sleep-tee-by-victoriarsquos-secret?ProductID=202196&amp;CatalogueType=OLS"/>
    <hyperlink ref="B550" r:id="rId428" display="https://www.victoriassecret.com/sleepwear/sleepshirts-and-nighties/the-angel-sleep-tee-by-victoriarsquos-secret?ProductID=212407&amp;CatalogueType=OLS"/>
    <hyperlink ref="B538" r:id="rId429" display="https://www.victoriassecret.com//swimwear/bikinis/the-strappy-front-bandeau-beach-sexy?ProductID=205347&amp;CatalogueType=OLS&amp;search=true"/>
    <hyperlink ref="B539" r:id="rId430" display="https://www.victoriassecret.com//swimwear/bottoms-guide/cheeky-low-rise-bottom-beach-sexy?ProductID=205410&amp;CatalogueType=OLS&amp;search=true"/>
    <hyperlink ref="B541" r:id="rId431" display="https://www.victoriassecret.com/clothing/sweaters/the-swing-sweater-a-kiss-of-cashmere?ProductID=208808&amp;CatalogueType=OLS"/>
    <hyperlink ref="B545" r:id="rId432" display="https://www.victoriassecret.com/swimwear/shop-by-size/bandeau-beach-sexy?ProductID=184107&amp;CatalogueType=OLS"/>
    <hyperlink ref="B546" r:id="rId433" display="https://www.victoriassecret.com/swimwear/shop-by-size/strappy-bottom-beach-sexy?ProductID=184108&amp;CatalogueType=OLS"/>
    <hyperlink ref="B547" r:id="rId434" display="https://www.victoriassecret.com/bras/holiday-lingerie-free-spirit/ruched-back-hiphugger-panty-cotton-lingerie?ProductID=216960&amp;CatalogueType=OLS"/>
    <hyperlink ref="B548" r:id="rId435" display="https://www.victoriassecret.com/bras/holiday-lingerie-free-spirit/ruched-back-hiphugger-panty-cotton-lingerie?ProductID=216960&amp;CatalogueType=OLS"/>
    <hyperlink ref="B528" r:id="rId436" display="https://www.victoriassecret.com/sale/bras/front-close-racerback-push-up-bra-cotton-lingerie?ProductID=186549&amp;CatalogueType=OLS"/>
    <hyperlink ref="B529" r:id="rId437" display="https://www.victoriassecret.com/sale/bras/multi-way-bra-cotton-lingerie?ProductID=203117&amp;CatalogueType=OLS"/>
    <hyperlink ref="B533" r:id="rId438" display="https://www.victoriassecret.com/catalogue/add-2-cups-push-up-bra-bombshell?ProductID=193949&amp;CatalogueType=OLS&amp;cqo=true&amp;cqoCat=CG"/>
    <hyperlink ref="B521" r:id="rId439" display="https://www.victoriassecret.com/sale/panties/lace-waist-bikini-panty-cotton-lingerie?ProductID=168810&amp;CatalogueType=OLS&amp;swatchImage=3YU"/>
    <hyperlink ref="B522" r:id="rId440" display="https://www.victoriassecret.com/sale/panties/lace-waist-bikini-panty-cotton-lingerie?ProductID=168810&amp;CatalogueType=OLS&amp;swatchImage=3YU"/>
    <hyperlink ref="B567" r:id="rId441" display="https://www.victoriassecret.com/sale/yoga-pants-and-leggings/the-most-loved-yoga-legging?ProductID=211203&amp;CatalogueType=OLS"/>
    <hyperlink ref="B568" r:id="rId442" display="https://www.victoriassecret.com/sale/panties/lace-trim-cheeky-panty-sexy-little-things?ProductID=215643&amp;CatalogueType=OLS"/>
    <hyperlink ref="B569" r:id="rId443" display="https://www.victoriassecret.com/sale/panties/lace-trim-cheeky-panty-sexy-little-things?ProductID=215643&amp;CatalogueType=OLS"/>
    <hyperlink ref="B552" r:id="rId444" display="https://www.victoriassecret.com/swimwear/specials/unforgettable-one-piece-forever-sexy?ProductID=206508&amp;CatalogueType=OLS"/>
    <hyperlink ref="B554" r:id="rId445" display="https://www.victoriassecret.com/sale/swim/push-up-bandeau-beach-sexy?ProductID=206650&amp;CatalogueType=OLS"/>
    <hyperlink ref="B555" r:id="rId446" display="https://www.victoriassecret.com/sale/swim/push-up-bandeau-beach-sexy?ProductID=206650&amp;CatalogueType=OLS"/>
    <hyperlink ref="B557" r:id="rId447" display="https://www.victoriassecret.com/swimwear/specials/bandeau-very-sexy?ProductID=206236&amp;CatalogueType=OLS"/>
    <hyperlink ref="B553" r:id="rId448" display="https://www.victoriassecret.com/panties/the-lacie/the-brief-panty-the-lacie?ProductID=212547&amp;CatalogueType=OLS"/>
    <hyperlink ref="B562" r:id="rId449" display="https://www.victoriassecret.com/bras/push-up/ring-strappy-back-push-up-bra-very-sexy?ProductID=216168&amp;CatalogueType=OLS"/>
    <hyperlink ref="B558" r:id="rId450" display="https://www.victoriassecret.com/sleepwear/pajamas/the-fireside-long-jane-pajama?ProductID=215870&amp;CatalogueType=OLS,"/>
    <hyperlink ref="B559" r:id="rId451" display="https://www.victoriassecret.com/sleepwear/pajamas/the-fireside-long-jane-pajama?ProductID=215870&amp;CatalogueType=OLS,"/>
    <hyperlink ref="B563" r:id="rId452" display="https://www.victoriassecret.com/sleepwear/our-most-loved-pjs-c/the-dreamer-henley-pajama?ProductID=215645&amp;CatalogueType=OLS"/>
    <hyperlink ref="B564" r:id="rId453" display="https://www.victoriassecret.com/sleepwear/our-most-loved-pjs-c/the-dreamer-henley-pajama?ProductID=215645&amp;CatalogueType=OLS"/>
    <hyperlink ref="B556" r:id="rId454" display="https://www.victoriassecret.com/sale/swim/push-up-bandeau-beach-sexy?ProductID=206650&amp;CatalogueType=OLS"/>
    <hyperlink ref="B560" r:id="rId455" display="https://www.victoriassecret.com/sale/clothing/ribbed-crewneck-pullover-sweater?ProductID=206434&amp;CatalogueType=OLS"/>
    <hyperlink ref="B637" r:id="rId456" display="https://www.victoriassecret.com/beauty/shop-all-beauty/warm-ginger-fragrance-mist-vs-fantasies?ProductID=214878&amp;CatalogueType=OLS"/>
    <hyperlink ref="B620" r:id="rId457" display="https://www.victoriassecret.com/beauty/shop-all-beauty/winter-cranberry-fragrance-mist-vs-fantasies?ProductID=214881&amp;CatalogueType=OLS"/>
    <hyperlink ref="B636" r:id="rId458" display="https://www.victoriassecret.com/clearance/clothing/pleated-colorblock-shift-dress?ProductID=167966&amp;CatalogueType=OLS"/>
    <hyperlink ref="B606" r:id="rId459" display="https://www.victoriassecret.com/catalogue/long-sleeve-studio-tee-victorias-secret-sport?ProductID=191014&amp;CatalogueType=OLS&amp;cqo=true&amp;cqoCat=FZ"/>
    <hyperlink ref="B599" r:id="rId460" display="https://www.victoriassecret.com/beauty/vs-fantasies-bodycare-specials/snow-mint-ultra-moisturizing-hand-and-body-cream-vs-fantasies?ProductID=214891&amp;CatalogueType=OLS"/>
    <hyperlink ref="B632" r:id="rId461" display="https://www.victoriassecret.com/clearance/clothing/cross-front-bra-top-dress?ProductID=182193&amp;CatalogueType=OLS"/>
    <hyperlink ref="B607" r:id="rId462" display="https://www.victoriassecret.com/clearance/panties/lace-waist-cheeky-panty-cotton-lingerie?ProductID=159103&amp;CatalogueType=OLS"/>
    <hyperlink ref="B571" r:id="rId463" display="https://www.victoriassecret.com/clothing/all-yoga-lounge-c/the-supermodel-sweatshirt?ProductID=211713&amp;CatalogueType=OLS"/>
    <hyperlink ref="B611" r:id="rId464" display="https://www.victoriassecret.com/sale/clothing/cut-out-peplum-top?ProductID=199620&amp;CatalogueType=OLS"/>
    <hyperlink ref="B635" r:id="rId465" display="https://www.victoriassecret.com/clearance/pink/athletic-short-pink?ProductID=187390&amp;CatalogueType=OLS"/>
    <hyperlink ref="B581" r:id="rId466" display="https://www.victoriassecret.com/swimwear/specials/the-getaway-halter-beach-sexy?ProductID=217857&amp;CatalogueType=OLS"/>
    <hyperlink ref="B633" r:id="rId467" display="https://www.victoriassecret.com/clearance/clothing/faux-leather-zip-front-sweaterdress-a-kiss-of-cashmere?ProductID=206270&amp;CatalogueType=OLS"/>
    <hyperlink ref="B587" r:id="rId468" display="https://www.victoriassecret.com/clothing/sale-sweaters/ribbed-crewneck-pullover-sweater?ProductID=206434&amp;CatalogueType=OLS"/>
    <hyperlink ref="B631" r:id="rId469" display="https://www.victoriassecret.com/pink/graphic-tee-1/limited-edition-high-low-tee-pink?ProductID=216857&amp;CatalogueType=OLS"/>
    <hyperlink ref="B591" r:id="rId470" display="https://www.victoriassecret.com/beauty/vs-fantasies-bodycare-specials/love-spell-smoothing-body-scrub-vs-fantasies?ProductID=166546&amp;CatalogueType=OLS"/>
    <hyperlink ref="B592" r:id="rId471" display="https://www.victoriassecret.com/beauty/vs-fantasies-bodycare-specials/pure-seduction-body-smoothing-body-scrub-vs-fantasies?ProductID=166545&amp;CatalogueType=OLS"/>
    <hyperlink ref="B628" r:id="rId472" display="https://www.victoriassecret.com/beauty/vs-fantasies-bodycare-specials/passion-struck-foaming-body-wash-and-shave-gel-vs-fantasies?ProductID=166719&amp;CatalogueType=OLS"/>
    <hyperlink ref="B593" r:id="rId473" display="https://www.victoriassecret.com/beauty/vs-fantasies-bodycare-specials/aqua-kiss-body-wash-vs-fantasies?ProductID=154933&amp;CatalogueType=OLS"/>
    <hyperlink ref="B594" r:id="rId474" display="https://www.victoriassecret.com/beauty/vs-fantasies-bodycare-specials/strawberries-champagne-daily-body-wash-vs-fantasies?ProductID=154926&amp;CatalogueType=OLS"/>
    <hyperlink ref="B595" r:id="rId475" display="https://www.victoriassecret.com/beauty/vs-fantasies-bodycare-specials/secret-escape-buffing-body-wash-vs-fantasies?ProductID=195054&amp;CatalogueType=OLS"/>
    <hyperlink ref="B597" r:id="rId476" display="https://www.victoriassecret.com/beauty/vs-fantasies-bodycare-specials/coconut-passion-daily-body-wash-vs-fantasies?ProductID=154927&amp;CatalogueType=OLS"/>
    <hyperlink ref="B598" r:id="rId477" display="https://www.victoriassecret.com/beauty/vs-fantasies-bodycare-specials/pear-glac-daily-body-wash-vs-fantasies?ProductID=154931&amp;CatalogueType=OLS"/>
    <hyperlink ref="B621" r:id="rId478" display="https://www.victoriassecret.com/beauty/fragrance/eau-de-parfum-gift-set-victorias-secret?ProductID=209212&amp;CatalogueType=OLS"/>
    <hyperlink ref="B603" r:id="rId479" display="https://www.victoriassecret.com/clearance/clothing/tuxedo-legging-with-faux-leather?ProductID=199506&amp;CatalogueType=OLS"/>
    <hyperlink ref="B580" r:id="rId480" display="https://www.victoriassecret.com/sale/clothing/popcorn-stitch-crewneck-pullover-sweater?ProductID=201492&amp;CatalogueType=OLS"/>
    <hyperlink ref="B583" r:id="rId481" display="https://www.victoriassecret.com/beauty/shop-all-beauty/glam-and-go-portable-makeup-palette-vs-makeup?ProductID=199270&amp;CatalogueType=OLS"/>
    <hyperlink ref="B586" r:id="rId482" display="https://www.victoriassecret.com/panties/3-for-33-styles/thong-panty-the-lacie?ProductID=188071&amp;CatalogueType=OLS"/>
    <hyperlink ref="B585" r:id="rId483" display="https://www.victoriassecret.com/panties/3-for-33-styles/thong-panty-the-lacie?ProductID=188071&amp;CatalogueType=OLS"/>
    <hyperlink ref="B584" r:id="rId484" display="https://www.victoriassecret.com/panties/3-for-33-styles/thong-panty-the-lacie?ProductID=188071&amp;CatalogueType=OLS"/>
    <hyperlink ref="B630" r:id="rId485" display="https://www.victoriassecret.com//pink/bras-top-rated/the-date-push-up-bra-pink?ProductID=212254&amp;CatalogueType=OLS&amp;search=true"/>
    <hyperlink ref="B575" r:id="rId486" display="https://www.victoriassecret.com//panties/shop-all-panties/lace-trim-cheeky-panty-sexy-little-things?ProductID=213465&amp;CatalogueType=OLS&amp;search=true"/>
    <hyperlink ref="B576" r:id="rId487" display="https://www.victoriassecret.com/sleepwear/our-most-loved-pjs-c/the-dreamer-henley-pajama?ProductID=215645&amp;CatalogueType=OLS"/>
    <hyperlink ref="B577" r:id="rId488" display="https://www.victoriassecret.com/sleepwear/our-most-loved-pjs-c/the-dreamer-henley-pajama?ProductID=215645&amp;CatalogueType=OLS"/>
    <hyperlink ref="B605" r:id="rId489" display="https://www.victoriassecret.com/catalogue/catalogue/the-cotton-mayfair-pajama?ProductID=191064&amp;CatalogueType=OLS&amp;cqo=true&amp;cqoCat=FZ"/>
    <hyperlink ref="A622" r:id="rId490" display="Angorka "/>
    <hyperlink ref="A625" r:id="rId491" display="Angorka "/>
    <hyperlink ref="A639" r:id="rId492" display="Angorka "/>
    <hyperlink ref="A588" r:id="rId493" display="Angorka "/>
    <hyperlink ref="A626" r:id="rId494" display="Angorka "/>
    <hyperlink ref="A627" r:id="rId495" display="Angorka "/>
    <hyperlink ref="A589" r:id="rId496" display="Angorka "/>
    <hyperlink ref="A590" r:id="rId497" display="Angorka "/>
    <hyperlink ref="B622" r:id="rId498" display="https://www.victoriassecret.com/beauty/gift-sets/night-gift-set-victorias-secret?ProductID=209205&amp;CatalogueType=OLS"/>
    <hyperlink ref="B625" r:id="rId499" display="https://www.victoriassecret.com/beauty/vs-fantasies-bodycare-specials/endless-love-fragrance-mist-vs-fantasies?ProductID=154904&amp;CatalogueType=OLS"/>
    <hyperlink ref="B588" r:id="rId500" display="https://www.victoriassecret.com/beauty/vs-fantasies-bodycare-specials/moonlight-dream-body-wash-vs-fantasies?ProductID=154937&amp;CatalogueType=OLS"/>
    <hyperlink ref="B639" r:id="rId501" display="https://www.victoriassecret.com/beauty/vs-fantasies-bodycare-specials/snow-mint-fragrance-mist-vs-fantasies?ProductID=214882&amp;CatalogueType=OLS"/>
    <hyperlink ref="B589" r:id="rId502" display="https://www.victoriassecret.com/beauty/vs-fantasies-bodycare-specials/aqua-kiss-hydrating-body-lotion-vs-fantasies?ProductID=154872&amp;CatalogueType=OLS"/>
    <hyperlink ref="B590" r:id="rId503" display="https://www.victoriassecret.com/beauty/vs-fantasies-bodycare-specials/sensual-blush-hydrating-body-lotion-vs-fantasies?ProductID=154861&amp;CatalogueType=OLS"/>
    <hyperlink ref="B626" r:id="rId504" display="https://www.victoriassecret.com/beauty/vs-fantasies-bodycare-specials/secret-charm-fragrance-mist-vs-fantasies?ProductID=154906&amp;CatalogueType=OLS"/>
    <hyperlink ref="B627" r:id="rId505" display="https://www.victoriassecret.com/beauty/vs-fantasies-bodycare-specials/true-escape-fragrance-mist-vs-fantasies?ProductID=154916&amp;CatalogueType=OLS"/>
    <hyperlink ref="B601" r:id="rId506" display="https://www.victoriassecret.com/clothing/all-tops-c/the-silk-shirt?ProductID=201825&amp;CatalogueType=OLS"/>
    <hyperlink ref="B573" r:id="rId507" display="https://www.victoriassecret.com//panties/shop-all-panties/lace-trim-cheeky-panty-sexy-little-things?ProductID=213465&amp;CatalogueType=OLS&amp;search=true"/>
    <hyperlink ref="B600" r:id="rId508" display="https://www.victoriassecret.com/beauty/vs-fantasies-bodycare-specials/coconut-passion-shimmer-lotion-vs-fantasies?ProductID=217214&amp;CatalogueType=OLS"/>
    <hyperlink ref="B596" r:id="rId509" display="https://www.victoriassecret.com//pink/vs-sport-bras-mobile/knockout-by-victorias-secret-high-rise-capri-victorias-secret-sport?ProductID=169837&amp;CatalogueType=OLS&amp;search=true"/>
    <hyperlink ref="B613" r:id="rId510" display="https://www.victoriassecret.com/beauty/25-eau-de-parfum/eau-de-parfum-victorias-secret-bombshell?ProductID=219937&amp;CatalogueType=OLS"/>
    <hyperlink ref="B614" r:id="rId511" display="https://www.victoriassecret.com/beauty/25-eau-de-parfum/eau-de-parfum-victorias-secret-bombshell?ProductID=219937&amp;CatalogueType=OLS"/>
    <hyperlink ref="B615" r:id="rId512" display="https://www.victoriassecret.com/beauty/25-eau-de-parfum/eau-de-parfum-victorias-secret-bombshell?ProductID=219937&amp;CatalogueType=OLS"/>
    <hyperlink ref="B616" r:id="rId513" display="https://www.victoriassecret.com/beauty/25-eau-de-parfum/dark-orchid-eau-de-parfum-victorias-secret-seduction?ProductID=219968&amp;CatalogueType=OLS"/>
    <hyperlink ref="B617" r:id="rId514" display="https://www.victoriassecret.com/beauty/25-eau-de-parfum/love-is-heavenly-eau-de-parfum-dream-angels?ProductID=65589&amp;CatalogueType=OLS"/>
    <hyperlink ref="B618" r:id="rId515" display="https://www.victoriassecret.com/beauty/25-eau-de-parfum/noir-eau-de-parfum-sexy-little-things?ProductID=219954&amp;CatalogueType=OLS"/>
    <hyperlink ref="B619" r:id="rId516" display="https://www.victoriassecret.com/beauty/25-eau-de-parfum/eau-de-parfum-angels-only?ProductID=219964&amp;CatalogueType=OLS"/>
    <hyperlink ref="B623" r:id="rId517" display="https://www.victoriassecret.com/beauty/vs-fantasies-bodycare-specials/dreamy-vanilla-fragrance-mist-vs-fantasies?ProductID=214880&amp;CatalogueType=OLS"/>
    <hyperlink ref="B638" r:id="rId518" display="https://www.victoriassecret.com/beauty/vs-fantasies-bodycare-specials/frosted-apple-fragrance-mist-vs-fantasies?ProductID=214879&amp;CatalogueType=OLS"/>
    <hyperlink ref="B624" r:id="rId519" display="https://www.victoriassecret.com/beauty/vs-fantasies-bodycare-specials/pear-glace-fragrance-mist-vs-fantasies?ProductID=154914&amp;CatalogueType=OLS"/>
    <hyperlink ref="B629" r:id="rId520" display="https://www.victoriassecret.com/beauty/vs-fantasies-bodycare-specials/total-attraction-fragrance-mist-vs-fantasies?ProductID=210244&amp;CatalogueType=OLS"/>
    <hyperlink ref="B647" r:id="rId521" display="https://www.victoriassecret.com//swimwear/specials/tie-front-tankini-forever-sexy?ProductID=150761&amp;CatalogueType=OLS&amp;search=true"/>
    <hyperlink ref="B648" r:id="rId522" display="https://www.victoriassecret.com/swimwear/specials/foldover-bottom-forever-sexy?ProductID=206910&amp;CatalogueType=OLS"/>
    <hyperlink ref="B683" r:id="rId523" display="https://www.victoriassecret.com//clothing/all-sale-and-specials/the-chino-pant?ProductID=215127&amp;CatalogueType=OLS&amp;search=true"/>
    <hyperlink ref="B684" r:id="rId524" display="https://www.victoriassecret.com/sale/swim/jeweled-floral-bandeau-beach-sexy?ProductID=189719&amp;CatalogueType=OLS"/>
    <hyperlink ref="B685" r:id="rId525" display="https://www.victoriassecret.com/sale/swim/neon-paisley-push-up-triangle-top-beach-sexy?ProductID=189711&amp;CatalogueType=OLS"/>
    <hyperlink ref="B672" r:id="rId526" display="https://www.victoriassecret.com/pink/panties/seamless-bikini-panty-pink?ProductID=218859&amp;CatalogueType=OLS"/>
    <hyperlink ref="B673" r:id="rId527" display="https://www.victoriassecret.com/sale/swim/the-push-up-bandeau-beach-sexy?ProductID=212270&amp;CatalogueType=OLS"/>
    <hyperlink ref="B687" r:id="rId528" display="https://www.victoriassecret.com/pink/panties/tropical-floral-lace-thong-pink?ProductID=217366&amp;CatalogueType=OLS"/>
    <hyperlink ref="B689" r:id="rId529" display="https://www.victoriassecret.com/pink/panties/geo-mesh-cheekster-panty-pink?ProductID=217371&amp;CatalogueType=OLS"/>
    <hyperlink ref="B688" r:id="rId530" display="https://www.victoriassecret.com/pink/panties/cheekster-panty-pink?ProductID=213474&amp;CatalogueType=OLS"/>
    <hyperlink ref="B690" r:id="rId531" display="https://www.victoriassecret.com/pink/panties/no-show-cheekster-panty-pink?ProductID=196382&amp;CatalogueType=OLS"/>
    <hyperlink ref="B694" r:id="rId532" display="https://www.victoriassecret.com/beauty/vs-fantasies-bodycare-specials/secret-charm-eau-de-toilette-vs-fantasies?ProductID=154967&amp;CatalogueType=OLS"/>
    <hyperlink ref="B695" r:id="rId533" display="https://www.victoriassecret.com/pink/panties/floral-lace-trim-thong-panty-pink?ProductID=168346&amp;CatalogueType=OLS"/>
    <hyperlink ref="B696" r:id="rId534" display="https://www.victoriassecret.com/panties/5-for-27-styles/lace-waist-bikini-panty-cotton-lingerie?ProductID=220267&amp;CatalogueType=OLS"/>
  </hyperlinks>
  <printOptions/>
  <pageMargins left="0.7" right="0.7" top="0.75" bottom="0.75" header="0.3" footer="0.3"/>
  <pageSetup horizontalDpi="600" verticalDpi="600" orientation="portrait" paperSize="9" r:id="rId5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2014-12-10T12:25:44Z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