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185" windowWidth="25605" windowHeight="156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'Лист1'!$A$1:$S$323</definedName>
  </definedNames>
  <calcPr fullCalcOnLoad="1" refMode="R1C1"/>
</workbook>
</file>

<file path=xl/sharedStrings.xml><?xml version="1.0" encoding="utf-8"?>
<sst xmlns="http://schemas.openxmlformats.org/spreadsheetml/2006/main" count="1749" uniqueCount="844">
  <si>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</si>
  <si>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</si>
  <si>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</si>
  <si>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</si>
  <si>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</si>
  <si>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</si>
  <si>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</si>
  <si>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</si>
  <si>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</si>
  <si>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</si>
  <si>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</si>
  <si>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https://www.victoriassecret.com/panties/shop-all-panties/lace-trim-cheeky-panty-very-sexy?ProductID=220568&amp;CatalogueType=OLS</t>
  </si>
  <si>
    <t>М</t>
  </si>
  <si>
    <t>VERY SEXY
LACE-TRIM CHEEKY PANTY</t>
  </si>
  <si>
    <t>https://www.victoriassecret.com/panties/shop-all-panties/lace-waist-shortie-panty-cotton-lingerie?ProductID=139971&amp;CatalogueType=OLS</t>
  </si>
  <si>
    <t>COTTON LINGERIE
LACE-WAIST SHORTIE PANTY</t>
  </si>
  <si>
    <t>https://www.victoriassecret.com/sleepwear/pajamas/the-dreamer-henley-pajama?ProductID=199647&amp;CatalogueType=OLS</t>
  </si>
  <si>
    <t>THE DREAMER HENLEY PAJAMA</t>
  </si>
  <si>
    <t>DREAM ANGELS
DEMI BRA</t>
  </si>
  <si>
    <t>36C</t>
  </si>
  <si>
    <t>https://www.victoriassecret.com/sale/clearancebras/demi-bra-dream-angels?ProductID=220626&amp;CatalogueType=OLS</t>
  </si>
  <si>
    <t>VERY SEXY
SCANDALOUS BALCONET PUSH-UP BRA</t>
  </si>
  <si>
    <t>https://www.victoriassecret.com/sale/clearancebras/scandalous-balconet-push-up-bra-very-sexy?ProductID=223838&amp;CatalogueType=OLS</t>
  </si>
  <si>
    <t>34B</t>
  </si>
  <si>
    <t>https://www.victoriassecret.com/sleepwear/pajamas/the-mayfair-tee-jama?ProductID=221987&amp;CatalogueType=OLS</t>
  </si>
  <si>
    <t>NEW! THE MAYFAIR TEE-JAMA</t>
  </si>
  <si>
    <t>THE LACIE
ULTRA-LOW RISE CHEEKY PANTY</t>
  </si>
  <si>
    <t>https://www.victoriassecret.com/panties/3-for-33-styles/ultra-low-rise-cheeky-panty-the-lacie?ProductID=220542&amp;CatalogueType=OLS</t>
  </si>
  <si>
    <t>S</t>
  </si>
  <si>
    <t>VERY SEXY
CHANTILLY LACE CHEEKY PANTY</t>
  </si>
  <si>
    <t>https://www.victoriassecret.com/panties/3-for-33-styles/chantilly-lace-cheeky-panty-very-sexy?ProductID=215622&amp;CatalogueType=OLS</t>
  </si>
  <si>
    <t>Neff241288</t>
  </si>
  <si>
    <t>DREAM ANGELS
MULTI-WAY BRA</t>
  </si>
  <si>
    <t>Black/Ivory Cross Dye</t>
  </si>
  <si>
    <t>https://www.victoriassecret.com/sale/clearancebras/multi-way-bra-dream-angels?ProductID=220040&amp;CatalogueType=OLS</t>
  </si>
  <si>
    <t>М regular</t>
  </si>
  <si>
    <t>https://www.victoriassecret.com/panties/3-for-33-styles/hiphugger-panty-body-by-victoria?ProductID=226292&amp;CatalogueType=OLS</t>
  </si>
  <si>
    <t>Svetlana.Kulkova</t>
  </si>
  <si>
    <t>Daisy Print (3VB)</t>
  </si>
  <si>
    <t>L</t>
  </si>
  <si>
    <t>JH-334-621 </t>
  </si>
  <si>
    <t>https://www.victoriassecret.com/victorias-secret-sport/all-tops/high-neck-tank-vs-sport?ProductID=199891&amp;CatalogueType=OLS</t>
  </si>
  <si>
    <t>Black Pearl/Animal Mesh (3VG)</t>
  </si>
  <si>
    <t>JH-322-274</t>
  </si>
  <si>
    <t>https://www.victoriassecret.com/panties/5-for-27-styles/high-leg-brief-panty-allover-lace-from-cotton-lingerie?ProductID=225098&amp;CatalogueType=OLS</t>
  </si>
  <si>
    <t>Pink Rocket (G38)</t>
  </si>
  <si>
    <t>JH-322-508 </t>
  </si>
  <si>
    <t>https://www.victoriassecret.com/panties/5-for-27-styles/lace-cheekster-panty-pink?ProductID=195899&amp;CatalogueType=OLS</t>
  </si>
  <si>
    <t>JH-301-877</t>
  </si>
  <si>
    <t>Buff With Peach (B15)</t>
  </si>
  <si>
    <t>https://www.victoriassecret.com/bras/bra-sale/hiphugger-panty-cotton-lingerie?ProductID=216941&amp;CatalogueType=OLS</t>
  </si>
  <si>
    <t>JH-313-838</t>
  </si>
  <si>
    <t>Colorful Leopard (43H)</t>
  </si>
  <si>
    <t>https://www.victoriassecret.com/sale/clearancebras/perfect-lace-strapless-bra-pink?ProductID=193602&amp;CatalogueType=OLS</t>
  </si>
  <si>
    <t>Airis*</t>
  </si>
  <si>
    <t>White (L20)</t>
  </si>
  <si>
    <t>JI-319-530</t>
  </si>
  <si>
    <t>JH-324-350</t>
  </si>
  <si>
    <t>https://www.victoriassecret.com/pink/dorm-category-pillows/pillowcase-set?ProductID=224485&amp;CatalogueType=OLS</t>
  </si>
  <si>
    <t>Berry Ikat (5Z6)</t>
  </si>
  <si>
    <t>OS</t>
  </si>
  <si>
    <t>https://www.victoriassecret.com/sale/swim/paisley-banded-low-rise-bottom-beach-sexy?ProductID=91203&amp;CatalogueType=OLS</t>
  </si>
  <si>
    <t>M</t>
  </si>
  <si>
    <t>Dark Multi Paisley (48V)</t>
  </si>
  <si>
    <t>S.R</t>
  </si>
  <si>
    <t>https://www.victoriassecret.com/sleepwear/shop-all-sleep/lace-side-satin-slip-very-sexy?ProductID=198927&amp;CatalogueType=OLS</t>
  </si>
  <si>
    <t>Neon Nectar (39S)</t>
  </si>
  <si>
    <t>Neon Nectar Lace W/ Cut Out Back (39S)</t>
  </si>
  <si>
    <t>VERY SEX LACE-SIDE SATIN SLIP </t>
  </si>
  <si>
    <t>VERY SEXY PUSH-UP BRA </t>
  </si>
  <si>
    <t>https://www.victoriassecret.com/bras/shop-all-bras/push-up-bra-very-sexy?ProductID=220197&amp;CatalogueType=OLS</t>
  </si>
  <si>
    <t>https://www.victoriassecret.com/sale/clearancepanties/lace-cheeky-panty-very-sexy?ProductID=57694&amp;CatalogueType=OLS</t>
  </si>
  <si>
    <t>Nude (DJ5)</t>
  </si>
  <si>
    <t xml:space="preserve">VERY SEXYLACE CHEEKY PANTY </t>
  </si>
  <si>
    <t>JI-290-255</t>
  </si>
  <si>
    <t>https://www.victoriassecret.com/clothing/sale-on-fleece/the-hoodie?ProductID=201530&amp;CatalogueType=OLS.</t>
  </si>
  <si>
    <t>JH-319-249</t>
  </si>
  <si>
    <t>Lu Lu</t>
  </si>
  <si>
    <t>https://www.victoriassecret.com/sale/clearancepanties/lace-waist-cheeky-panty-cotton-lingerie?ProductID=159103&amp;CatalogueType=OLS</t>
  </si>
  <si>
    <t>Yliano4ka</t>
  </si>
  <si>
    <t xml:space="preserve">С06 или 3WZ </t>
  </si>
  <si>
    <t>JI-315-641</t>
  </si>
  <si>
    <t>https://www.victoriassecret.com/sale/clearancebras/lace-strappy-back-push-up-bra-very-sexy?ProductID=220695&amp;CatalogueType=OLS</t>
  </si>
  <si>
    <t>JI-324-522</t>
  </si>
  <si>
    <t>ponka100</t>
  </si>
  <si>
    <t>Studded Heart/Black (6SH)</t>
  </si>
  <si>
    <t>https://www.victoriassecret.com/swimwear/specials/paisley-push-up-halter-beach-sexy?ProductID=189717&amp;CatalogueType=OLS</t>
  </si>
  <si>
    <t>JH-280-258</t>
  </si>
  <si>
    <t>Multicolor Neon (Y89)</t>
  </si>
  <si>
    <t>JH-280-406</t>
  </si>
  <si>
    <t>АленаЧ</t>
  </si>
  <si>
    <t>JH-325-079</t>
  </si>
  <si>
    <t>Bright Cherry Jingle Bell (E51)</t>
  </si>
  <si>
    <t>JH-325-119</t>
  </si>
  <si>
    <t>JH-304-355</t>
  </si>
  <si>
    <t>White (DK9)</t>
  </si>
  <si>
    <t>Light Nude (608)</t>
  </si>
  <si>
    <t>Estimated Ship: Feb. 14</t>
  </si>
  <si>
    <t>Ink Blot (K95)</t>
  </si>
  <si>
    <t>Estimated Ship: Feb. 13</t>
  </si>
  <si>
    <t>Black (DL3)</t>
  </si>
  <si>
    <t>Bright Cherry (3YU)</t>
  </si>
  <si>
    <t>JH-294-513</t>
  </si>
  <si>
    <t>JH-327-238</t>
  </si>
  <si>
    <t>Order Date: 1/8/2015</t>
  </si>
  <si>
    <t>JH-311-282</t>
  </si>
  <si>
    <t>https://www.victoriassecret.com/clothing/all-sale-and-specials/vs-slim-boyfriend-short?ProductID=213475&amp;CatalogueType=OLS</t>
  </si>
  <si>
    <t>Tie-Dye (DR7)</t>
  </si>
  <si>
    <t>доставка</t>
  </si>
  <si>
    <t>итог.% предоплата</t>
  </si>
  <si>
    <t>итог.% постоплата</t>
  </si>
  <si>
    <t>скидка=22%</t>
  </si>
  <si>
    <t>итого=заказ+доставка-скидка</t>
  </si>
  <si>
    <t>заказ за вычетом скидки</t>
  </si>
  <si>
    <t>доставка+орг% по предоплате</t>
  </si>
  <si>
    <t>доставка+орг% по постоплате</t>
  </si>
  <si>
    <t>предварительный курс $</t>
  </si>
  <si>
    <t>ВЫКУПЛЕНО 8 ЯНВАРЯ</t>
  </si>
  <si>
    <t>Order Date: 1/9/2015</t>
  </si>
  <si>
    <t>JH-331-127</t>
  </si>
  <si>
    <t>M.R</t>
  </si>
  <si>
    <t>Iris/Sunny Plaid (4HW)</t>
  </si>
  <si>
    <t>JH-325-123</t>
  </si>
  <si>
    <t>Iconic Stripes Prints (HC8)</t>
  </si>
  <si>
    <t>JH-317-989</t>
  </si>
  <si>
    <t>Brilliant Purple/Harbor Blue Cross Dye (3VT)</t>
  </si>
  <si>
    <t>JH-329-616</t>
  </si>
  <si>
    <t>Silver Bay (4B8)</t>
  </si>
  <si>
    <t>https://www.victoriassecret.com/panties/3-for-33-styles/dot-mesh-cheeky-panty-very-sexy?ProductID=218680&amp;CatalogueType=OLS</t>
  </si>
  <si>
    <t>JH-329-613</t>
  </si>
  <si>
    <t>Lullaby Pink (S36)</t>
  </si>
  <si>
    <t>Estimated Ship: Jan. 24</t>
  </si>
  <si>
    <t>https://www.victoriassecret.com/panties/5-for-27-styles/itsy-panty-cotton-lingerie?ProductID=220278&amp;CatalogueType=OLS</t>
  </si>
  <si>
    <t>JH-326-924</t>
  </si>
  <si>
    <t>Pink Stripe (3UZ)</t>
  </si>
  <si>
    <t>Pink Stripe Logo Print (AN4)</t>
  </si>
  <si>
    <t>https://www.victoriassecret.com/panties/5-for-27-styles/cheekster-panty-pink?ProductID=213473&amp;CatalogueType=OLS</t>
  </si>
  <si>
    <t>JH-301-876</t>
  </si>
  <si>
    <t>Natural Leopard (4RF)</t>
  </si>
  <si>
    <t>JH-317-343</t>
  </si>
  <si>
    <t>Black (093)</t>
  </si>
  <si>
    <t>https://www.victoriassecret.com//pink/panties/tropical-lace-cheekster-panty-pink?ProductID=218658&amp;CatalogueType=OLS&amp;search=true</t>
  </si>
  <si>
    <t>JH-328-917</t>
  </si>
  <si>
    <t>Blue Tie Dye (2CN)</t>
  </si>
  <si>
    <t>https://www.victoriassecret.com/pink/new-arrivals/varsity-hoodie-pink?ProductID=220549&amp;CatalogueType=OLS</t>
  </si>
  <si>
    <t>JH-330-892</t>
  </si>
  <si>
    <t>Blue (C45)</t>
  </si>
  <si>
    <t>JH-294-514</t>
  </si>
  <si>
    <t>JI-332-577</t>
  </si>
  <si>
    <t>Inkblot (J84)</t>
  </si>
  <si>
    <t>https://www.victoriassecret.com/clothing/clear-ance/supermodel-slim-pant-victorias-secret-sport?ProductID=223907&amp;CatalogueType=OLS&amp;swatchImage=4VX</t>
  </si>
  <si>
    <t>JH-322-310</t>
  </si>
  <si>
    <t>L.S</t>
  </si>
  <si>
    <t>Grey Animal Print Mesh (3VG)</t>
  </si>
  <si>
    <t>34AA</t>
  </si>
  <si>
    <t>https://www.victoriassecret.com/catalogue/catalogue/the-cotton-mayfair-pajama?ProductID=217939&amp;CatalogueType=OLS&amp;cqo=true&amp;cqoCat=SL</t>
  </si>
  <si>
    <t>SL-294-676</t>
  </si>
  <si>
    <t>Navy Floral Dot (3NU)</t>
  </si>
  <si>
    <t>Таша С</t>
  </si>
  <si>
    <t>https://www.victoriassecret.com/sleepwear/sale-and-clearance/one-size-sexy-cami?ProductID=163414&amp;CatalogueType=OLS</t>
  </si>
  <si>
    <t>JH-311-459 </t>
  </si>
  <si>
    <t>White (092)</t>
  </si>
  <si>
    <t>ариша11</t>
  </si>
  <si>
    <t>https://www.victoriassecret.com/clothing/all-sale-and-specials/textured-zip-cardigan-a-kiss-of-cashmere?ProductID=201540&amp;CatalogueType=OLS</t>
  </si>
  <si>
    <t>JH-319-138</t>
  </si>
  <si>
    <t>Medium Heather Grey Texture (5QD)</t>
  </si>
  <si>
    <t>https://www.victoriassecret.com/clothing/bottoms-sale/full-miniskirt?ProductID=164998&amp;CatalogueType=OLS</t>
  </si>
  <si>
    <t>JH-310-543</t>
  </si>
  <si>
    <t>American Blue (4F9)</t>
  </si>
  <si>
    <t>https://www.victoriassecret.com/sale/clearancebras/limited-edition-lace-strappy-push-up-bra-very-sexy?ProductID=223893&amp;CatalogueType=OLS</t>
  </si>
  <si>
    <t>JI-332-582</t>
  </si>
  <si>
    <t>Inkblot (4B3)</t>
  </si>
  <si>
    <t>https://www.victoriassecret.com/sale/clearancebras/limited-edition-push-up-bra?ProductID=220692&amp;CatalogueType=OLS</t>
  </si>
  <si>
    <t>JI-324-518</t>
  </si>
  <si>
    <t>Vanilla (755)</t>
  </si>
  <si>
    <t>m.n</t>
  </si>
  <si>
    <t>https://www.victoriassecret.com/sale/clearancepanties/lace-waist-cheeky-panty-cotton-lingerie?ProductID=159103&amp;CatalogueType=OLS&amp;swatchImage=BW9</t>
  </si>
  <si>
    <t>California Coral (BW9)</t>
  </si>
  <si>
    <t>JH-321-635</t>
  </si>
  <si>
    <t>Navy/ Bright Pink Lurex Plaid (GH2)</t>
  </si>
  <si>
    <t>Victoria Pink/ Pink Lurex Plaid (3UF)</t>
  </si>
  <si>
    <t>JI-328-797</t>
  </si>
  <si>
    <t>Iconic Stripe Neckline Lace (v29)</t>
  </si>
  <si>
    <t>ВЫКУПЛЕНО 9 ЯНВАРЯ</t>
  </si>
  <si>
    <t>Blue Ombre</t>
  </si>
  <si>
    <t>нет в наличии</t>
  </si>
  <si>
    <t>32C</t>
  </si>
  <si>
    <t>Ignited (2FD) or any color</t>
  </si>
  <si>
    <t>JI-323-698</t>
  </si>
  <si>
    <t>итог.сумма заказа</t>
  </si>
  <si>
    <t>неклиранс</t>
  </si>
  <si>
    <t>клиранс</t>
  </si>
  <si>
    <t>скидка с неклиранса</t>
  </si>
  <si>
    <t>скидка с неклиранса%</t>
  </si>
  <si>
    <t>https://www.victoriassecret.com/clothing/clear-ance/the-relaxed-blazer-easy-mixers?ProductID=198108&amp;CatalogueType=OLS</t>
  </si>
  <si>
    <t>JH-311-043</t>
  </si>
  <si>
    <t>Berry Stained (66G)</t>
  </si>
  <si>
    <t>Dianaaa</t>
  </si>
  <si>
    <t>Order Date: 1/14/2015</t>
  </si>
  <si>
    <t>https://www.victoriassecret.com/panties/shop-all-panties/cheekini-panty-body-by-victoria?ProductID=220876&amp;CatalogueType=OLS</t>
  </si>
  <si>
    <t>JH-334-624</t>
  </si>
  <si>
    <t>Pink Dot Print (HA9)</t>
  </si>
  <si>
    <t>https://www.victoriassecret.com/panties/shop-all-panties/cutout-fishnet-cheeky-panty-very-sexy?ProductID=221881&amp;CatalogueType=OLS</t>
  </si>
  <si>
    <t>JH-330-567</t>
  </si>
  <si>
    <t>Seychelles (2AV)</t>
  </si>
  <si>
    <t>https://www.victoriassecret.com/panties/3-for-33-styles/perfect-coverage-bra-body-by-victoria?ProductID=225180&amp;CatalogueType=OLS</t>
  </si>
  <si>
    <t>JH-331-519 </t>
  </si>
  <si>
    <t>38C</t>
  </si>
  <si>
    <t>Navy Daisies (3VB)</t>
  </si>
  <si>
    <t>https://www.victoriassecret.com/sleepwear/new-arrivals/kimono-very-sexy?ProductID=182594&amp;CatalogueType=OLS</t>
  </si>
  <si>
    <t>JH-335-306</t>
  </si>
  <si>
    <t>S/M</t>
  </si>
  <si>
    <t>Neon Nector (39S)</t>
  </si>
  <si>
    <t>https://www.victoriassecret.com//pink/bras/personal-bra-boutique/demi-bra-cotton-lingerie?ProductID=224594&amp;CatalogueType=OLS&amp;search=true</t>
  </si>
  <si>
    <t>JH-327-448</t>
  </si>
  <si>
    <t>38D</t>
  </si>
  <si>
    <t>Hazy Heather Patchwork (38H)</t>
  </si>
  <si>
    <t>https://www.victoriassecret.com/bras/buy-more-and-save-bras/perfect-coverage-bra-cotton-lingerie?ProductID=227701&amp;CatalogueType=OLS</t>
  </si>
  <si>
    <t>JH-324-728</t>
  </si>
  <si>
    <t>Black/White Stripe Strappy Back (3D6)</t>
  </si>
  <si>
    <t>К@лерия</t>
  </si>
  <si>
    <t>https://www.victoriassecret.com//sleepwear/color-cotton-and-lace-shop/lace-waist-hiphugger-panty-cotton-lingerie?ProductID=227332&amp;CatalogueType=OLS&amp;search=true</t>
  </si>
  <si>
    <t>JH-327-959</t>
  </si>
  <si>
    <t>Black Chevron (M82)</t>
  </si>
  <si>
    <t>https://www.victoriassecret.com//panties/new-arrivals/hiphugger-panty-cotton-lingerie?ProductID=227834&amp;CatalogueType=OLS&amp;search=true</t>
  </si>
  <si>
    <t>JH-322-516</t>
  </si>
  <si>
    <t>Black And White Strappy (3D6)</t>
  </si>
  <si>
    <t>https://www.victoriassecret.com/panties/5-for-27-styles/lace-waist-thong-panty-cotton-lingerie?ProductID=228100&amp;CatalogueType=OLS</t>
  </si>
  <si>
    <t>JH-313-901</t>
  </si>
  <si>
    <t>Black Stripe (3W6)</t>
  </si>
  <si>
    <t>https://www.victoriassecret.com/panties/5-for-27-styles/string-bikini-panty-cotton-lingerie?ProductID=228099&amp;CatalogueType=OLS</t>
  </si>
  <si>
    <t>JH-313-898</t>
  </si>
  <si>
    <t>Black/White Stripe (3W6)</t>
  </si>
  <si>
    <t>https://www.victoriassecret.com/panties/5-for-27-styles/v-string-panty-cotton-lingerie?ProductID=228074&amp;CatalogueType=OLS</t>
  </si>
  <si>
    <t>JH-313-837</t>
  </si>
  <si>
    <t>https://www.victoriassecret.com/valentines-day/50-and-under-gifts/love-addict-deep-softening-body-butter-vs-fantasies?ProductID=225092&amp;CatalogueType=OLS</t>
  </si>
  <si>
    <t>JH-335-618</t>
  </si>
  <si>
    <t>Love Addict (7A3)</t>
  </si>
  <si>
    <t>https://www.victoriassecret.com/beauty/vs-fantasies-bodycare-specials/secret-escape-body-butter-vs-fantasies?ProductID=195052&amp;CatalogueType=OLS</t>
  </si>
  <si>
    <t>JH-328-006</t>
  </si>
  <si>
    <t>Secret Escape (PMF)</t>
  </si>
  <si>
    <t>https://www.victoriassecret.com/beauty/vs-fantasies-bodycare-specials/aqua-kiss-deep-softening-body-butter-vs-fantasies?ProductID=154946&amp;CatalogueType=OLS</t>
  </si>
  <si>
    <t>JH-317-848</t>
  </si>
  <si>
    <t>Aqua Kiss (96F)</t>
  </si>
  <si>
    <t>https://www.victoriassecret.com/panties/5-for-27-styles/lace-waist-thong-panty-cotton-lingerie?ProductID=228100&amp;CatalogueType=OLS,</t>
  </si>
  <si>
    <t>Black Pearl (U01)</t>
  </si>
  <si>
    <t>https://www.victoriassecret.com/sale/tops-and-tees/strappy-ribbed-tank?ProductID=207853&amp;CatalogueType=OLS</t>
  </si>
  <si>
    <t>JH-325-161</t>
  </si>
  <si>
    <t>Grey Stripe (U07)</t>
  </si>
  <si>
    <t>Каплина Татьяна</t>
  </si>
  <si>
    <t>https://www.victoriassecret.com/sale/swim/strappy-add-2-cups-push-up-halter-bombshell-swim-tops?ProductID=206231&amp;CatalogueType=OLS</t>
  </si>
  <si>
    <t>JH-326-858</t>
  </si>
  <si>
    <t>34A</t>
  </si>
  <si>
    <t>Pink Feather/Animal (5ZB)</t>
  </si>
  <si>
    <t>https://www.victoriassecret.com/sale/swim/strappy-string-bottom-very-sexy?ProductID=207001&amp;CatalogueType=OLS</t>
  </si>
  <si>
    <t>JH-299-007</t>
  </si>
  <si>
    <t>Juliettt</t>
  </si>
  <si>
    <t>https://www.victoriassecret.com/sale/swim/low-rise-bottom-very-sexy?ProductID=187974&amp;CatalogueType=OLS</t>
  </si>
  <si>
    <t>JH-320-152</t>
  </si>
  <si>
    <t>Coral Blaze (57Z)</t>
  </si>
  <si>
    <t>stellar81</t>
  </si>
  <si>
    <t>https://www.victoriassecret.com/sale/clearancebras/strappy-back-push-up-bra-very-sexy?ProductID=220888&amp;CatalogueType=OLS</t>
  </si>
  <si>
    <t>JI-323-000</t>
  </si>
  <si>
    <t>Euphoria Pink Beaded (416)</t>
  </si>
  <si>
    <t>Carnival Blue (J69)</t>
  </si>
  <si>
    <t>https://www.victoriassecret.com/sleepwear/sale-and-clearance/lace-chiffon-slip-dream-angels?ProductID=224579&amp;CatalogueType=OLS</t>
  </si>
  <si>
    <t>JH-333-805</t>
  </si>
  <si>
    <t>Pink Cocktail (B68)</t>
  </si>
  <si>
    <t>https://www.victoriassecret.com/clothing/all-sale-and-specials/vs-high-waist-short?ProductID=181851&amp;CatalogueType=OLS,</t>
  </si>
  <si>
    <t>JH-315-931</t>
  </si>
  <si>
    <t>Moonlight Angel (3KP)</t>
  </si>
  <si>
    <t>ВЫКУПЛЕНО 14 ЯНВАРЯ</t>
  </si>
  <si>
    <t>Mashule4ka</t>
  </si>
  <si>
    <t>https://www.victoriassecret.com/sale/clearancepanties/fishnet-lace-up-cheeky-panty-very-sexy?ProductID=212187&amp;CatalogueType=OLS</t>
  </si>
  <si>
    <t>JI-331-736</t>
  </si>
  <si>
    <t>Fishnet Lace-Up Cheeky Panty</t>
  </si>
  <si>
    <t>https://www.victoriassecret.com/sale/clearancepanties/lace-trim-mini-bikini-pink?ProductID=223314&amp;CatalogueType=OLS</t>
  </si>
  <si>
    <t>Lace Trim Mini Bikini</t>
  </si>
  <si>
    <t>JI-332-726</t>
  </si>
  <si>
    <t>Heather Silver and Mint </t>
  </si>
  <si>
    <t>https://www.victoriassecret.com/sale/clearancepanties/seamless-thong-panty-pink?ProductID=223301&amp;CatalogueType=OLS</t>
  </si>
  <si>
    <t>Seamless Thong Panty</t>
  </si>
  <si>
    <t>JI-332-638</t>
  </si>
  <si>
    <t>black/white stripe </t>
  </si>
  <si>
    <t>https://www.victoriassecret.com/sale/clearancepanties/lace-trim-cheekini-panty-dream-angels?ProductID=224990&amp;CatalogueType=OLS</t>
  </si>
  <si>
    <t>Lace-Trim Cheekini Panty</t>
  </si>
  <si>
    <t>JI-331-801</t>
  </si>
  <si>
    <t>frosted iris </t>
  </si>
  <si>
    <t>https://www.victoriassecret.com/sale/clearancepanties/cheekster-panty-pink?ProductID=223311&amp;CatalogueType=OLS</t>
  </si>
  <si>
    <t>Cheekster Panty</t>
  </si>
  <si>
    <t>JI-332-712</t>
  </si>
  <si>
    <t>plum cake</t>
  </si>
  <si>
    <t>https://www.victoriassecret.com/sale/clearancepanties/lace-waist-cheeky-panty-cotton-lingerie?ProductID=159103&amp;CatalogueType=OLS,</t>
  </si>
  <si>
    <t>Citrus (2ZA)</t>
  </si>
  <si>
    <t>https://www.victoriassecret.com/sale/clearancepanties/lace-waist-cheeky-panty-cotton-lingerie?ProductID=179493&amp;CatalogueType=OLS</t>
  </si>
  <si>
    <t>JI-315-658</t>
  </si>
  <si>
    <t>Ombre Geo (DC6)  or Citrus (N05)</t>
  </si>
  <si>
    <t>союз</t>
  </si>
  <si>
    <t>https://www.victoriassecret.com/bras/push-up/add-2-cups-push-up-bra-bombshell?ProductID=211852&amp;CatalogueType=OLS</t>
  </si>
  <si>
    <t>https://www.victoriassecret.com/bras/push-up/lace-trim-cheeky-panty-very-sexy?ProductID=228150&amp;CatalogueType=OLS</t>
  </si>
  <si>
    <t>https://www.victoriassecret.com/valentines-day/50-and-under-gifts/the-date-no-show-cheekster-panty-pink?ProductID=228281&amp;CatalogueType=OLS</t>
  </si>
  <si>
    <t>https://www.victoriassecret.com/valentines-day/50-and-under-gifts/the-date-push-up-bra-pink?ProductID=176709&amp;CatalogueType=OLS</t>
  </si>
  <si>
    <t>ТН</t>
  </si>
  <si>
    <t>трусы</t>
  </si>
  <si>
    <t>JI-335-151</t>
  </si>
  <si>
    <t>Ink blot (J84)</t>
  </si>
  <si>
    <t>Iconic stripe (v29)</t>
  </si>
  <si>
    <t>Pirouette Pink Fishnet/black (3gh)</t>
  </si>
  <si>
    <t>пристрой</t>
  </si>
  <si>
    <t>JH-330-803</t>
  </si>
  <si>
    <t>Floral Ribbon Slot (48T)</t>
  </si>
  <si>
    <t>Pirouette Pink (2PT)</t>
  </si>
  <si>
    <t>JH-332-254</t>
  </si>
  <si>
    <t>Neon Purple (2SK)</t>
  </si>
  <si>
    <t>JH-304-323</t>
  </si>
  <si>
    <t>Sassy Berry (2SK)</t>
  </si>
  <si>
    <t>https://www.victoriassecret.com//swimwear/shop-bra-sized-styles/the-high-tie-halter-beach-sexy?ProductID=205315&amp;CatalogueType=OLS&amp;search=true</t>
  </si>
  <si>
    <t>THE HIGH-TIE HALTER</t>
  </si>
  <si>
    <t>JH-307-654</t>
  </si>
  <si>
    <t>36С</t>
  </si>
  <si>
    <t>Little Leopard (58K)</t>
  </si>
  <si>
    <t>https://www.victoriassecret.com//swimwear/bottoms-guide/the-teeny-bikini-beach-sexy?ProductID=215883&amp;CatalogueType=OLS&amp;search=true</t>
  </si>
  <si>
    <t>THE TEENY BIKINI</t>
  </si>
  <si>
    <t>JH-324-644</t>
  </si>
  <si>
    <r>
      <rPr>
        <b/>
        <sz val="11"/>
        <color indexed="10"/>
        <rFont val="Calibri"/>
        <family val="2"/>
      </rPr>
      <t>окончательный</t>
    </r>
    <r>
      <rPr>
        <sz val="11"/>
        <rFont val="Calibri"/>
        <family val="2"/>
      </rPr>
      <t xml:space="preserve"> курс $</t>
    </r>
  </si>
  <si>
    <t>Оплаты</t>
  </si>
  <si>
    <t>Order Date: 1/17/2015</t>
  </si>
  <si>
    <t>https://www.victoriassecret.com/valentines-day/valentines-day-boutique/push-up-bra-dream-angels?ProductID=228250&amp;CatalogueType=OLS</t>
  </si>
  <si>
    <t>JH-330-078</t>
  </si>
  <si>
    <t>White Metallic Lace (DJ4)</t>
  </si>
  <si>
    <t>https://www.victoriassecret.com/beauty/vs-fantasies-bodycare-specials/love-addict-deep-softening-body-butter-vs-fantasies?ProductID=225092&amp;CatalogueType=OLS</t>
  </si>
  <si>
    <t>https://www.victoriassecret.com/valentines-day/50-and-under-gifts/low-rise-bikini-panty-cotton-lingerie?ProductID=227958&amp;CatalogueType=OLS</t>
  </si>
  <si>
    <t>JH-315-276</t>
  </si>
  <si>
    <t>Sweetheart Print (4PC)</t>
  </si>
  <si>
    <t>https://www.victoriassecret.com//panties/everyday-perfect-hidden/string-bikini-panty-cotton-lingerie?ProductID=227960&amp;CatalogueType=OLS&amp;search=true</t>
  </si>
  <si>
    <t>JH-329-700</t>
  </si>
  <si>
    <t>Sunset Rainbow Heather (72R)</t>
  </si>
  <si>
    <t>https://www.victoriassecret.com//panties/cotton-panties/lace-waist-brief-panty-cotton-lingerie?ProductID=227345&amp;CatalogueType=OLS&amp;search=true</t>
  </si>
  <si>
    <t>JH-335-103</t>
  </si>
  <si>
    <t>Swell Leopard (3TZ)</t>
  </si>
  <si>
    <t>https://www.victoriassecret.com/clothing/clear-ance/ribbed-double-v-tunic-sweater-a-kiss-of-cashmere?ProductID=201557&amp;CatalogueType=OLS</t>
  </si>
  <si>
    <t>JH-319-382</t>
  </si>
  <si>
    <t>Charcoal Heather Grey Texture (630)</t>
  </si>
  <si>
    <t>https://www.victoriassecret.com/sale/clothing/fleece-crop-top?ProductID=203570&amp;CatalogueType=OLS</t>
  </si>
  <si>
    <t>JH-325-388</t>
  </si>
  <si>
    <t>Heather Grey (3UY)</t>
  </si>
  <si>
    <t>https://www.victoriassecret.com/victorias-secret-sport/clearance/the-player-by-victoriarsquos-secret-racerback-sport-bra-victorias-secret-sport?ProductID=226515&amp;CatalogueType=OLS</t>
  </si>
  <si>
    <t>JH-300-797</t>
  </si>
  <si>
    <t>Purple Rose (43V)</t>
  </si>
  <si>
    <t>https://www.victoriassecret.com/victorias-secret-sport/clearance/the-player-by-victorias-secret-cami-sport-bra-victorias-secret-sport?ProductID=213461&amp;CatalogueType=OLS</t>
  </si>
  <si>
    <t>JH-300-793</t>
  </si>
  <si>
    <t>Carnival (66H)</t>
  </si>
  <si>
    <t>https://www.victoriassecret.com/victorias-secret-sport/clearance/the-player-by-victoriarsquos-secret-racerback-sport-bra-victorias-secret-sport?ProductID=226445&amp;CatalogueType=OLS</t>
  </si>
  <si>
    <t>Hello Lovely Solid (S45)</t>
  </si>
  <si>
    <t>https://www.victoriassecret.com/clothing/clear-ance/the-supermodel-sweatshirt?ProductID=222690&amp;CatalogueType=OLS</t>
  </si>
  <si>
    <t>JH-319-073</t>
  </si>
  <si>
    <t>Faux Suede Sleeves (5GH)</t>
  </si>
  <si>
    <t>Zoyann</t>
  </si>
  <si>
    <t>https://www.victoriassecret.com/clothing/clear-ance/the-essential-bra-top-cami?ProductID=195907&amp;CatalogueType=OLS</t>
  </si>
  <si>
    <t>JH-325-140</t>
  </si>
  <si>
    <t>Fire Coral (3DU)</t>
  </si>
  <si>
    <t>Kally</t>
  </si>
  <si>
    <t>https://www.victoriassecret.com/clothing/clear-ance/miniskirt?ProductID=126678&amp;CatalogueType=OLS</t>
  </si>
  <si>
    <t>JH-297-220</t>
  </si>
  <si>
    <t>https://www.victoriassecret.com/clothing/clear-ance/the-maxi-skirt-easy-mixers?ProductID=179879&amp;CatalogueType=OLS</t>
  </si>
  <si>
    <t>JH-315-081</t>
  </si>
  <si>
    <t>XS.R</t>
  </si>
  <si>
    <t>Plum Pinstripe (P08)</t>
  </si>
  <si>
    <t>https://www.victoriassecret.com/clothing/clear-ance/high-neck-tank-victorias-secret-sport?ProductID=199891&amp;CatalogueType=OLS&amp;swatchImage=68N</t>
  </si>
  <si>
    <t>JH-322-273</t>
  </si>
  <si>
    <t>Pirouette Pink (68N)</t>
  </si>
  <si>
    <t>https://www.victoriassecret.com/clothing/clear-ance/velour-zip-hoodie?ProductID=211838&amp;CatalogueType=OLS</t>
  </si>
  <si>
    <t>JH-325-155</t>
  </si>
  <si>
    <t>Black (2PM)</t>
  </si>
  <si>
    <t>https://www.victoriassecret.com/clothing/clear-ance/velour-zip-hoodie?ProductID=207052&amp;CatalogueType=OLS</t>
  </si>
  <si>
    <t>Wine (6Q8)</t>
  </si>
  <si>
    <t>https://www.victoriassecret.com/clothing/clear-ance/velour-pant?ProductID=208186&amp;CatalogueType=OLS</t>
  </si>
  <si>
    <t>JH-325-158</t>
  </si>
  <si>
    <t>M.Regular</t>
  </si>
  <si>
    <t>belkastrelka</t>
  </si>
  <si>
    <t>https://www.victoriassecret.com/clothing/clear-ance/maxi-bra-top-dress?ProductID=222660&amp;CatalogueType=OLS</t>
  </si>
  <si>
    <t>JH-319-823</t>
  </si>
  <si>
    <t>S.short 38 inseam</t>
  </si>
  <si>
    <t>https://www.victoriassecret.com/sale/bottoms-sale/the-most-loved-yoga-crop-pant?ProductID=219996&amp;CatalogueType=OLS</t>
  </si>
  <si>
    <t>JH-208-002</t>
  </si>
  <si>
    <t>White Sequin Wings (5re)</t>
  </si>
  <si>
    <t>https://www.victoriassecret.com/clothing/clear-ance/foldover-multi-way-maxi-dress?ProductID=214555&amp;CatalogueType=OLS</t>
  </si>
  <si>
    <t>JH-312-910</t>
  </si>
  <si>
    <t>pink as shown in the picture</t>
  </si>
  <si>
    <t>White Sequin Wings </t>
  </si>
  <si>
    <t>ВЫКУПЛЕНО 17 ЯНВАРЯ</t>
  </si>
  <si>
    <t>Order Date: 1/20/2015</t>
  </si>
  <si>
    <t>salgasha</t>
  </si>
  <si>
    <t>https://www.victoriassecret.com/swimwear/bandeau/the-itsy-very-sexy?ProductID=226516&amp;CatalogueType=OLS</t>
  </si>
  <si>
    <t>JH-331-844</t>
  </si>
  <si>
    <t>Modern Snake (78X)</t>
  </si>
  <si>
    <t>https://www.victoriassecret.com/sleepwear/shop-all-sleep-mobile/cami-and-short-set-signature-cotton?ProductID=202383&amp;CatalogueType=OLS</t>
  </si>
  <si>
    <t>JH-320-531</t>
  </si>
  <si>
    <t>Victoria Pink Angel (705)</t>
  </si>
  <si>
    <t>https://www.victoriassecret.com/swimwear/shop-by-size/low-armhole-crop-tank-anytime-tees?ProductID=218664&amp;CatalogueType=OLS</t>
  </si>
  <si>
    <t>JH-329-049</t>
  </si>
  <si>
    <t>Island Hopper/White (7A6)</t>
  </si>
  <si>
    <t>https://www.victoriassecret.com/swimwear/shop-by-size/linen-romper?ProductID=90648&amp;CatalogueType=OLS</t>
  </si>
  <si>
    <t>JH-330-737</t>
  </si>
  <si>
    <t>White/Blue Ikat (6XT)</t>
  </si>
  <si>
    <t>Yuliy@</t>
  </si>
  <si>
    <t>https://www.victoriassecret.com/swimwear/specials/sequin-bandeau-beach-sexy?ProductID=189724&amp;CatalogueType=OLS</t>
  </si>
  <si>
    <t>JH-283-537</t>
  </si>
  <si>
    <t>Raspberry Ice (H72)</t>
  </si>
  <si>
    <t>JH-281-734</t>
  </si>
  <si>
    <t>https://www.victoriassecret.com/swimwear/specials/bead-trim-push-up-bandeau-top-beach-sexy?ProductID=189750&amp;CatalogueType=OLS</t>
  </si>
  <si>
    <t>JH-301-588</t>
  </si>
  <si>
    <t>Black Gold (3Q4)</t>
  </si>
  <si>
    <t>JH-301-589</t>
  </si>
  <si>
    <t>Ladypearls</t>
  </si>
  <si>
    <t>https://www.victoriassecret.com/swimwear/very-sexy/the-itsy-very-sexy?ProductID=205083&amp;CatalogueType=OLS</t>
  </si>
  <si>
    <t>https://www.victoriassecret.com/swimwear/shop-by-size/swing-racerback-tunic?ProductID=221817&amp;CatalogueType=OLS</t>
  </si>
  <si>
    <t>JH-330-459</t>
  </si>
  <si>
    <t>Mint Ice (2GE)</t>
  </si>
  <si>
    <t>https://www.victoriassecret.com/swimwear/shop-by-size/the-bombshell-add-2-cups-push-up-halter-bombshell-swim-tops?ProductID=226357&amp;CatalogueType=OLS</t>
  </si>
  <si>
    <t>JH-327-668</t>
  </si>
  <si>
    <t>36B</t>
  </si>
  <si>
    <t>Tribal Print (6WY)</t>
  </si>
  <si>
    <t>https://www.victoriassecret.com/swimwear/bandeau/the-knockout-bikini-very-sexy?ProductID=226512&amp;CatalogueType=OLS</t>
  </si>
  <si>
    <t>JH-331-468</t>
  </si>
  <si>
    <t>https://www.victoriassecret.com/swimwear/bandeau/the-knockout-bandeau-very-sexy?ProductID=205483&amp;CatalogueType=OLS</t>
  </si>
  <si>
    <t>JH-292-948</t>
  </si>
  <si>
    <t>https://www.victoriassecret.com/swimwear/very-sexy/bandeau-very-sexy?ProductID=220118&amp;CatalogueType=OLS</t>
  </si>
  <si>
    <t>https://www.victoriassecret.com/swimwear/one-piece/unforgettable-one-piece-forever-sexy?ProductID=206508&amp;CatalogueType=OLS</t>
  </si>
  <si>
    <t xml:space="preserve">34А </t>
  </si>
  <si>
    <t>ВЫКУПЛЕНО 20 ЯНВАРЯ</t>
  </si>
  <si>
    <t>https://www.victoriassecret.com/sale/clearancebras/demi-bra-the-t-shirt?ProductID=189150&amp;CatalogueType=OLS</t>
  </si>
  <si>
    <t>altea</t>
  </si>
  <si>
    <t>Order Date: 1/22/2015</t>
  </si>
  <si>
    <t>JH-324-941</t>
  </si>
  <si>
    <t>34C</t>
  </si>
  <si>
    <t>Red Ignited (6NN)</t>
  </si>
  <si>
    <t>https://www.victoriassecret.com/clothing/new-arrivals-clothing/graphic-legging?ProductID=224672&amp;CatalogueType=OLS</t>
  </si>
  <si>
    <t>JH-325-681</t>
  </si>
  <si>
    <t>Heather Grey/Solar Sorbet Stripes (7AZ)</t>
  </si>
  <si>
    <t>JH-311-165</t>
  </si>
  <si>
    <t>Soft Leopard (4RT)</t>
  </si>
  <si>
    <t>https://www.victoriassecret.com/clothing/dresses-c/lace-inset-shirtdress?ProductID=203212&amp;CatalogueType=OLS</t>
  </si>
  <si>
    <t>JH-317-447</t>
  </si>
  <si>
    <t>Winterberry (P75)</t>
  </si>
  <si>
    <t>https://www.victoriassecret.com/swimwear/clearance/twist-bandeau-top-forever-sexy?ProductID=206935&amp;CatalogueType=OLS</t>
  </si>
  <si>
    <t>JH-306-286</t>
  </si>
  <si>
    <t>32B</t>
  </si>
  <si>
    <t>Blue Stripe (4S2)</t>
  </si>
  <si>
    <t>https://www.victoriassecret.com/swimwear/clearance/foldover-bottom-forever-sexy?ProductID=206910&amp;CatalogueType=OLS</t>
  </si>
  <si>
    <t>JH-306-358</t>
  </si>
  <si>
    <t>Black Garden Floral Foil (4SU)</t>
  </si>
  <si>
    <t>Rich Grape Marl (P78)</t>
  </si>
  <si>
    <t>ВЫКУПЛЕНО 22 ЯНВАРЯ</t>
  </si>
  <si>
    <t>Order Date: 1/26/2015</t>
  </si>
  <si>
    <t>Mora</t>
  </si>
  <si>
    <t>https://www.victoriassecret.com/beauty/hair-care/total-volume-shampoo-victorias-secret-hair?ProductID=212953&amp;CatalogueType=OLS</t>
  </si>
  <si>
    <t>LJ-322-579</t>
  </si>
  <si>
    <t>https://www.victoriassecret.com/beauty/hair-care/total-volume-conditioner-victorias-secret-hair?ProductID=212952&amp;CatalogueType=OLS</t>
  </si>
  <si>
    <t>LJ-322-580</t>
  </si>
  <si>
    <t>https://www.victoriassecret.com/beauty/hair-care/major-shine-shampoo-victorias-secret-hair?ProductID=212949&amp;CatalogueType=OLS</t>
  </si>
  <si>
    <t>LJ-322-574</t>
  </si>
  <si>
    <t>https://www.victoriassecret.com/beauty/all-body-care/passion-struck-blush-creamy-body-wash-vs-fantasies?ProductID=228653&amp;CatalogueType=OLS</t>
  </si>
  <si>
    <t>LJ-336-947</t>
  </si>
  <si>
    <t>Passion Struck Blush (U59)</t>
  </si>
  <si>
    <t>Estimated Ship: Feb. 18</t>
  </si>
  <si>
    <t>https://www.victoriassecret.com/beauty/all-body-care/love-spell-smoothing-body-scrub-vs-fantasies?ProductID=166546&amp;CatalogueType=OLS</t>
  </si>
  <si>
    <t>LJ-320-383</t>
  </si>
  <si>
    <t>Love Spell (999)</t>
  </si>
  <si>
    <t>https://www.victoriassecret.com/beauty/all-body-care/amber-romance-smoothing-body-scrub-vs-fantasies?ProductID=154948&amp;CatalogueType=OLS</t>
  </si>
  <si>
    <t>LJ-317-852</t>
  </si>
  <si>
    <t>Amber Romance (259)</t>
  </si>
  <si>
    <t>https://www.victoriassecret.com/beauty/all-body-care/aqua-kiss-smoothing-body-scrub-vs-fantasies?ProductID=154952&amp;CatalogueType=OLS</t>
  </si>
  <si>
    <t>LJ-317-859</t>
  </si>
  <si>
    <t>https://www.victoriassecret.com/beauty/all-body-care/secret-escape-smoothing-body-scrub-vs-fantasies?ProductID=195053&amp;CatalogueType=OLS</t>
  </si>
  <si>
    <t>LJ-328-007</t>
  </si>
  <si>
    <t>https://www.victoriassecret.com/catalogue/sequin-bandeau-beach-sexy?ProductID=226787&amp;CatalogueType=OLS&amp;cqo=true&amp;cqoCat=KZ</t>
  </si>
  <si>
    <t>KZ-283-537</t>
  </si>
  <si>
    <t>Maldive (890)</t>
  </si>
  <si>
    <t>KZ-281-734</t>
  </si>
  <si>
    <t>little_signorina</t>
  </si>
  <si>
    <t>Dane4ka</t>
  </si>
  <si>
    <t>https://www.victoriassecret.com//panties/shop-all-panties-mobile/lace-trim-cheekini-panty-dream-angels?ProductID=228159&amp;CatalogueType=OLS&amp;search=true</t>
  </si>
  <si>
    <t>LJ-325-295</t>
  </si>
  <si>
    <t>Ignited (2FD)</t>
  </si>
  <si>
    <t>https://www.victoriassecret.com/panties/new-arrivals/lace-trim-cheeky-panty-very-sexy?ProductID=228149&amp;CatalogueType=OLS</t>
  </si>
  <si>
    <t>LJ-325-123</t>
  </si>
  <si>
    <t>Floral Print With Ribbon Slot (48T)</t>
  </si>
  <si>
    <t>https://www.victoriassecret.com/sale/panties-special/hiphugger-panty-cotton-lingerie?ProductID=229289&amp;CatalogueType=OLS</t>
  </si>
  <si>
    <t>LJ-329-696</t>
  </si>
  <si>
    <t>Paisley Lace Up (3PR)</t>
  </si>
  <si>
    <t>LJ-322-516</t>
  </si>
  <si>
    <t>LJ-313-838</t>
  </si>
  <si>
    <t>Love Me Graphic (CN4)</t>
  </si>
  <si>
    <t>МАТРЕШКА НН</t>
  </si>
  <si>
    <t>https://www.victoriassecret.com/panties/5-for-27-styles/lace-waist-cheekini-panty-cotton-lingerie?ProductID=227805&amp;CatalogueType=OLS</t>
  </si>
  <si>
    <t>LJ-307-167</t>
  </si>
  <si>
    <t>Teeny Heart Print (4K2)</t>
  </si>
  <si>
    <t>https://www.victoriassecret.com//panties/hiphuggers/lace-waist-hiphugger-panty-cotton-lingerie?ProductID=227332&amp;CatalogueType=OLS&amp;search=true</t>
  </si>
  <si>
    <t>LJ-327-959</t>
  </si>
  <si>
    <t>Teeny Hearts Print (4K2)</t>
  </si>
  <si>
    <t>https://www.victoriassecret.com/clearance/pink/sheet-set-pink?ProductID=225548&amp;CatalogueType=OLS</t>
  </si>
  <si>
    <t>LR-332-620</t>
  </si>
  <si>
    <t>F</t>
  </si>
  <si>
    <t>Apricot Print (3R8)</t>
  </si>
  <si>
    <t>https://www.victoriassecret.com/clearance/bras/scandalous-balconet-push-up-bra-very-sexy?ProductID=223838&amp;CatalogueType=OLS</t>
  </si>
  <si>
    <t>LR-332-577</t>
  </si>
  <si>
    <t>https://www.victoriassecret.com/clearance/swim/cheeky-hipkini-bottom-very-sexy?ProductID=207007&amp;CatalogueType=OLS</t>
  </si>
  <si>
    <t>LR-308-736</t>
  </si>
  <si>
    <t>Polo Match Green (38Y)</t>
  </si>
  <si>
    <t>https://www.victoriassecret.com/clearance/swim/twist-bandeau-top-very-sexy?ProductID=206292&amp;CatalogueType=OLS&amp;swatchImage=38Y</t>
  </si>
  <si>
    <t>LR-320-989</t>
  </si>
  <si>
    <t>https://www.victoriassecret.com/clearance/swim/twist-bandeau-top-very-sexy?ProductID=206292&amp;CatalogueType=OLS</t>
  </si>
  <si>
    <t>Purple Paisley (4SA)</t>
  </si>
  <si>
    <t>32A</t>
  </si>
  <si>
    <t>Aqua Reef (4R6)</t>
  </si>
  <si>
    <t>https://www.victoriassecret.com/clearance/bras/victorias-secret-darling-twist-front-push-up-bra?ProductID=228037&amp;CatalogueType=OLS</t>
  </si>
  <si>
    <t>LR-325-279</t>
  </si>
  <si>
    <t>ВЫКУПЛЕНО 26 ЯНВАРЯ</t>
  </si>
  <si>
    <t>https://www.victoriassecret.com/sale/yoga-pants-and-leggings/the-most-loved-yoga-pant?ProductID=224595&amp;CatalogueType=OLShttps://www.victoriassecret.com/sale/yoga-pants-and-leggings/the-most-loved-yoga-pant?ProductID=224595&amp;CatalogueType=OLS</t>
  </si>
  <si>
    <t>https://www.victoriassecret.com/clearance/swim/ruched-cheeky-bikini-bottom-pink?ProductID=196190&amp;CatalogueType=OLS</t>
  </si>
  <si>
    <t>LR-320-114</t>
  </si>
  <si>
    <t>White Gold Bling (57E)</t>
  </si>
  <si>
    <t>https://www.victoriassecret.com/clearance/swim/ruched-cheeky-bikini-bottom-pink?ProductID=108877&amp;CatalogueType=OLS</t>
  </si>
  <si>
    <t>LR-312-392</t>
  </si>
  <si>
    <t>Neon Yellow (909)</t>
  </si>
  <si>
    <t>https://www.victoriassecret.com/clearance/panties/cheekini-panty-body-by-victoria?ProductID=168274&amp;CatalogueType=OLS</t>
  </si>
  <si>
    <t>LR-312-815</t>
  </si>
  <si>
    <t>Blue Diamond (C48)</t>
  </si>
  <si>
    <t>Starstruck Print (CL6)</t>
  </si>
  <si>
    <t>https://www.victoriassecret.com/clearance/panties/lace-trim-cheekini-panty-dream-angels?ProductID=225540&amp;CatalogueType=OLS</t>
  </si>
  <si>
    <t>LR-299-039</t>
  </si>
  <si>
    <t>White Lace (DK9) </t>
  </si>
  <si>
    <t>https://www.victoriassecret.com/clearance/swim/knotted-back-flounce-crop-top-pink?ProductID=189958&amp;CatalogueType=OLS</t>
  </si>
  <si>
    <t>LR-324-227</t>
  </si>
  <si>
    <t>https://www.victoriassecret.com/clearance/bras/lace-strappy-back-push-up-bra-very-sexy?ProductID=223610&amp;CatalogueType=OLS</t>
  </si>
  <si>
    <t>LR-327-949</t>
  </si>
  <si>
    <t>32D</t>
  </si>
  <si>
    <t>White/Blue (DQ5)</t>
  </si>
  <si>
    <t>LR-322-746 </t>
  </si>
  <si>
    <t>32B </t>
  </si>
  <si>
    <t>Order Date: 02/03/2015</t>
  </si>
  <si>
    <t>LJ-290-289</t>
  </si>
  <si>
    <t>Black/Front Pink Heart (7CZ)</t>
  </si>
  <si>
    <t>https://www.victoriassecret.com//clothing/trend-edit-top-ten/the-most-loved-yoga-legging?ProductID=223416&amp;CatalogueType=OLS&amp;search=true</t>
  </si>
  <si>
    <t>LJ-290-290</t>
  </si>
  <si>
    <t>S.S</t>
  </si>
  <si>
    <t>Pretty Floral (AK3)</t>
  </si>
  <si>
    <t>katrysya</t>
  </si>
  <si>
    <t>https://www.victoriassecret.com/sale/swim/triangle-bikini-set-beach-sexy?ProductID=120351&amp;CatalogueType=OLS</t>
  </si>
  <si>
    <t>LJ-305-383</t>
  </si>
  <si>
    <t>Neon Coral (626)</t>
  </si>
  <si>
    <t>Pumpi</t>
  </si>
  <si>
    <t>https://www.victoriassecret.com/victorias-secret-sport/sports-bras/incredible-by-victoria39s-secret-front-close-sport-bra-victorias-secret-sport?ProductID=205543&amp;CatalogueType=OLS</t>
  </si>
  <si>
    <t>LJ-323-429</t>
  </si>
  <si>
    <t>Hello Lovely (S45)</t>
  </si>
  <si>
    <t>https://www.victoriassecret.com/victorias-secret-sport/all-tops/gym-tank-victorias-secret-sport?ProductID=209240&amp;CatalogueType=OLS</t>
  </si>
  <si>
    <t>LJ-334-338</t>
  </si>
  <si>
    <t>Hello Lovely VSX Graphic (7FS)</t>
  </si>
  <si>
    <t>juliawinter</t>
  </si>
  <si>
    <t>https://www.victoriassecret.com/swimwear/essentials/the-knockout-bandeau-very-sexy?ProductID=228821&amp;CatalogueType=OLS</t>
  </si>
  <si>
    <t>LJ-292-940</t>
  </si>
  <si>
    <t>32С </t>
  </si>
  <si>
    <t>ИришНН</t>
  </si>
  <si>
    <t>https://www.victoriassecret.com/swimwear/push-up/neon-paisley-push-up-triangle-top-beach-sexy?ProductID=189711&amp;CatalogueType=OLS</t>
  </si>
  <si>
    <t>LJ-269-662</t>
  </si>
  <si>
    <t>Pink (NA4)</t>
  </si>
  <si>
    <t>LJ-269-663</t>
  </si>
  <si>
    <t>https://www.victoriassecret.com/clearance/clothing/pocket-tee?ProductID=151093&amp;CatalogueType=OLS</t>
  </si>
  <si>
    <t>KY-316-168</t>
  </si>
  <si>
    <t>Victoria Pink (2KH)</t>
  </si>
  <si>
    <t>https://www.victoriassecret.com/clearance/swim/cropped-top-beach-sexy?ProductID=182524&amp;CatalogueType=OLS</t>
  </si>
  <si>
    <t>LR-318-470</t>
  </si>
  <si>
    <t>https://www.victoriassecret.com/clearance/swim/low-rise-bottom-beach-sexy?ProductID=180142&amp;CatalogueType=OLS</t>
  </si>
  <si>
    <t>LR-316-872</t>
  </si>
  <si>
    <t>Stripe (63B)</t>
  </si>
  <si>
    <t>https://www.victoriassecret.com/clearance/swim/long-sleeve-rashguard-beach-sexy?ProductID=181815&amp;CatalogueType=OLS</t>
  </si>
  <si>
    <t>LR-324-200</t>
  </si>
  <si>
    <t>American Blue/Morning Sky (6PQ)</t>
  </si>
  <si>
    <t>Leopard (4RF)</t>
  </si>
  <si>
    <t>https://www.victoriassecret.com/clearance/bras/demi-bra-the-t-shirt?ProductID=189143&amp;CatalogueType=OLS</t>
  </si>
  <si>
    <t>LR-322-743</t>
  </si>
  <si>
    <t>Blue Ocean Stripe (BJ9)</t>
  </si>
  <si>
    <t>https://www.victoriassecret.com/clearance/swim/tank-maxi-dress?ProductID=126218&amp;CatalogueType=OLS</t>
  </si>
  <si>
    <t>LR-307-195</t>
  </si>
  <si>
    <t>Navy/White Stripe (Q31)</t>
  </si>
  <si>
    <t>ВЫКУПЛЕНО 03 ФЕВРАЛЯ</t>
  </si>
  <si>
    <t>https://www.victoriassecret.com/clearance/bras/victoria39s-secret-darling-temptation-push-up-bra?ProductID=220947&amp;CatalogueType=OLS</t>
  </si>
  <si>
    <t>LR-313-612</t>
  </si>
  <si>
    <t>white embellished</t>
  </si>
  <si>
    <t>https://www.victoriassecret.com/clearance/bras/wear-everywhere-strapless-bra-pink?ProductID=223266&amp;CatalogueType=OLS</t>
  </si>
  <si>
    <t>LR-333-962</t>
  </si>
  <si>
    <t>Mint Chevron (3HJ)</t>
  </si>
  <si>
    <t>LR-299-042</t>
  </si>
  <si>
    <t>Tinted Lilac Iridescent Ace (966)</t>
  </si>
  <si>
    <t>https://www.victoriassecret.com/sale/vsx-sport/the-player-by-victoriarsquos-secret-racerback-sport-bra-victorias-secret-sport?ProductID=226442&amp;CatalogueType=OLS&amp;swatchImage=6Q7,</t>
  </si>
  <si>
    <t>LJ-300-797</t>
  </si>
  <si>
    <t>Wicked Rose Logo</t>
  </si>
  <si>
    <t>SnegaL</t>
  </si>
  <si>
    <t>https://www.victoriassecret.com/swimwear/push-up/the-knockout-bandeau-very-sexy?ProductID=211635&amp;CatalogueType=OLS</t>
  </si>
  <si>
    <t>Everglade Green (5YX)</t>
  </si>
  <si>
    <t>LJ-331-473</t>
  </si>
  <si>
    <t>https://www.victoriassecret.com/sleepwear/new-arrivals/6-days-of-lacie-thong-panty-gift-set?ProductID=223326&amp;CatalogueType=OLS</t>
  </si>
  <si>
    <t>LJ-330-591</t>
  </si>
  <si>
    <t>Beautiful Girl</t>
  </si>
  <si>
    <t>https://www.victoriassecret.com/sale/clothing/the-most-loved-yoga-legging?ProductID=228295&amp;CatalogueType=OLS</t>
  </si>
  <si>
    <t>LJ-334-991 </t>
  </si>
  <si>
    <t>Rhinestone Wings (6YC)</t>
  </si>
  <si>
    <t>пришло</t>
  </si>
  <si>
    <r>
      <rPr>
        <b/>
        <sz val="11"/>
        <color indexed="21"/>
        <rFont val="Calibri"/>
        <family val="2"/>
      </rPr>
      <t>600р</t>
    </r>
    <r>
      <rPr>
        <sz val="11"/>
        <color theme="1"/>
        <rFont val="Calibri"/>
        <family val="2"/>
      </rPr>
      <t xml:space="preserve"> учтено в раздаче 04.02.15</t>
    </r>
  </si>
  <si>
    <t>Order Date: 02/09/2015</t>
  </si>
  <si>
    <t>https://www.victoriassecret.com/bras/strapless-and-multi-way/plunge-multi-way-bra-very-sexy?ProductID=229353&amp;CatalogueType=OLS</t>
  </si>
  <si>
    <t>LJ-330-375</t>
  </si>
  <si>
    <t>Grey Leopard W/ Banded Back (3XA)</t>
  </si>
  <si>
    <t>lu_sun</t>
  </si>
  <si>
    <t>https://www.victoriassecret.com/beauty/vs-fantasies-bodycare-specials/amber-romance-deep-softening-body-butter-vs-fantasies?ProductID=154943&amp;CatalogueType=OLS</t>
  </si>
  <si>
    <t>LJ-317-843</t>
  </si>
  <si>
    <t>https://www.victoriassecret.com/beauty/vs-fantasies-bodycare-specials/sheer-love-deep-softening-body-butter-vs-fantasies?ProductID=154942&amp;CatalogueType=OLS</t>
  </si>
  <si>
    <t>LJ-317-847</t>
  </si>
  <si>
    <t>Sheer Love (2HW)</t>
  </si>
  <si>
    <t>https://www.victoriassecret.com/beauty/vs-fantasies-bodycare-specials/sheer-love-daily-body-wash-vs-fantasies?ProductID=154932&amp;CatalogueType=OLS</t>
  </si>
  <si>
    <t>LJ-317-832</t>
  </si>
  <si>
    <t>https://www.victoriassecret.com/beauty/vs-fantasies-bodycare-specials/secret-escape-buffing-body-wash-vs-fantasies?ProductID=195054&amp;CatalogueType=OLS</t>
  </si>
  <si>
    <t>LJ-328-005</t>
  </si>
  <si>
    <t>LJ-328-006</t>
  </si>
  <si>
    <t>https://www.victoriassecret.com/beauty/vs-fantasies-bodycare-specials/such-a-flirt-deep-softening-body-butter-vs-fantasies?ProductID=154941&amp;CatalogueType=OLS</t>
  </si>
  <si>
    <t>LJ-317-850</t>
  </si>
  <si>
    <t>Such A Flirt (AJ5)</t>
  </si>
  <si>
    <t>https://www.victoriassecret.com/beauty/vs-fantasies-bodycare-specials/such-a-flirt-daily-body-wash-vs-fantasies?ProductID=154944&amp;CatalogueType=OLS</t>
  </si>
  <si>
    <t>LJ-317-840</t>
  </si>
  <si>
    <t>https://www.victoriassecret.com/victorias-secret-sport/all-tops/lightweight-sport-tank-victorias-secret-sport?ProductID=218763&amp;CatalogueType=OLS&amp;swatchImage=HE7</t>
  </si>
  <si>
    <t>LJ-330-611</t>
  </si>
  <si>
    <t>Neon Lemons/Seychelles (5EJ)</t>
  </si>
  <si>
    <t>подарок</t>
  </si>
  <si>
    <t>https://www.victoriassecret.com/panties/free-very-sexy-cheeky/lace-trim-cheeky-panty-very-sexy?ProductID=228678&amp;CatalogueType=OLS</t>
  </si>
  <si>
    <t>LJ-330-768 </t>
  </si>
  <si>
    <t>Black (E26)</t>
  </si>
  <si>
    <t>https://www.victoriassecret.com/clearance/swim/ruched-bandeau-top-pink?ProductID=188458&amp;CatalogueType=OLS</t>
  </si>
  <si>
    <t>LR-326-759</t>
  </si>
  <si>
    <t>Multi Aztec (4VQ)</t>
  </si>
  <si>
    <t>https://www.victoriassecret.com/clearance/victorias-secret-sport/the-standout-by-victoria39s-secret-sport-bra-victorias-secret-sport?ProductID=205574&amp;CatalogueType=OLS</t>
  </si>
  <si>
    <t>LR-328-581</t>
  </si>
  <si>
    <t>38С</t>
  </si>
  <si>
    <t>Ditsy Floral Print (CR6)</t>
  </si>
  <si>
    <t>https://www.victoriassecret.com/clearance/victorias-secret-sport/the-player-by-victoriarsquos-secret-crossback-sport-bra-victorias-secret-sport?ProductID=193830&amp;CatalogueType=OLS</t>
  </si>
  <si>
    <t>LR-327-219</t>
  </si>
  <si>
    <t>Earn Your Wings Grapic (6RQ)</t>
  </si>
  <si>
    <t>ВЫКУПЛЕНО 09 ФЕВРАЛЯ</t>
  </si>
  <si>
    <t>https://www.victoriassecret.com/clearance/swim/ruched-demi-halter-forever-sexy?ProductID=206941&amp;CatalogueType=OLS</t>
  </si>
  <si>
    <t>LR-318-511</t>
  </si>
  <si>
    <t>Deep Plum (4RS)</t>
  </si>
  <si>
    <t>https://www.victoriassecret.com/clearance/swim/unforgettable-bikini-bottom-forever-sexy?ProductID=206928&amp;CatalogueType=OLS</t>
  </si>
  <si>
    <t>LR-306-377</t>
  </si>
  <si>
    <t>https://www.victoriassecret.com/beauty/vs-fantasies-bodycare-specials/secret-charm-smoothing-body-scrub-vs-fantasies?ProductID=154953&amp;CatalogueType=OLS</t>
  </si>
  <si>
    <t xml:space="preserve">Estimated Ship: Feb. 12 </t>
  </si>
  <si>
    <t>Estimated Ship: Jan. 20 пришло</t>
  </si>
  <si>
    <t>2208р вернула 11.02.15, 20р за ЦР</t>
  </si>
  <si>
    <t>504 вернула 11.02.15, 20 р за ЦР</t>
  </si>
  <si>
    <t>Order Date: 02/17/2015</t>
  </si>
  <si>
    <t>wyszukiwanie</t>
  </si>
  <si>
    <t>https://www.victoriassecret.com/sale/yoga-pants-and-leggings/the-most-loved-yoga-pant?ProductID=228652&amp;CatalogueType=OLS</t>
  </si>
  <si>
    <t>LK-290-289</t>
  </si>
  <si>
    <t>S Long: 34" inseam</t>
  </si>
  <si>
    <t>Gold Glitter Wings (CT7)</t>
  </si>
  <si>
    <t>E1</t>
  </si>
  <si>
    <t>https://www.victoriassecret.com/sale/yoga-pants-and-leggings/the-most-loved-yoga-pant?ProductID=232351&amp;CatalogueType=OLS</t>
  </si>
  <si>
    <t>XS.L</t>
  </si>
  <si>
    <t>Heather Charcoal/Sequin VS Angel (7K8)</t>
  </si>
  <si>
    <t>nevynosimonova</t>
  </si>
  <si>
    <t>https://www.victoriassecret.com/pink/bandeaus-and-bralettes/seamless-bralette-pink?ProductID=212204&amp;CatalogueType=OLS</t>
  </si>
  <si>
    <t>LK-328-512</t>
  </si>
  <si>
    <t>Gray (59S)</t>
  </si>
  <si>
    <t>https://www.victoriassecret.com/panties/5-for-27-styles/lace-waist-cheekini-panty-cotton-lingerie?ProductID=227805&amp;CatalogueType=OLS&amp;swatchImage=K95</t>
  </si>
  <si>
    <t>LK-307-167</t>
  </si>
  <si>
    <t>Cherry Print (3X4)</t>
  </si>
  <si>
    <t>https://www.victoriassecret.com/bras/shop-all-bras/push-up-bra-cotton-lingerie?ProductID=229017&amp;CatalogueType=OLS</t>
  </si>
  <si>
    <t>LK-329-562</t>
  </si>
  <si>
    <t>Inkblot Floral Trim (3Z2)</t>
  </si>
  <si>
    <t>https://www.victoriassecret.com/bras/buy-more-and-save-bras/demi-bra-cotton-lingerie?ProductID=229038&amp;CatalogueType=OLS</t>
  </si>
  <si>
    <t>LK-329-550</t>
  </si>
  <si>
    <t>Aqua Breeze Blue Mesh (3KU)</t>
  </si>
  <si>
    <t>https://www.victoriassecret.com//sale/panties/ruched-back-hiphugger-panty-cotton-lingerie?ProductID=231942&amp;CatalogueType=OLS&amp;search=true</t>
  </si>
  <si>
    <t>LK-329-697</t>
  </si>
  <si>
    <t>Ink Blot Daisy Mesh (3Z2)</t>
  </si>
  <si>
    <t>Estimated Ship: March 4</t>
  </si>
  <si>
    <t>https://www.victoriassecret.com/pagenolongeravailable?//panties/new-arrivals/mesh-front-cheekini-panty-cotton-lingerie?ProductID=221543&amp;CatalogueType=OLS</t>
  </si>
  <si>
    <t>LK-329-728</t>
  </si>
  <si>
    <t>https://www.victoriassecret.com/panties/5-for-27-styles/thong-panty-cotton-lingerie?ProductID=229727&amp;CatalogueType=OLS</t>
  </si>
  <si>
    <t>LK-313-835</t>
  </si>
  <si>
    <t>Pink Stripe (K30)</t>
  </si>
  <si>
    <t>https://www.victoriassecret.com/panties/5-for-27-styles/string-bikini-panty-cotton-lingerie?ProductID=229721&amp;CatalogueType=OLS</t>
  </si>
  <si>
    <t>LK-313-898</t>
  </si>
  <si>
    <t>Pink Stripe Lace Back (3TT)</t>
  </si>
  <si>
    <t>Ink Blot Lace Back (K95)</t>
  </si>
  <si>
    <t>https://www.victoriassecret.com/panties/5-for-27-styles/no-show-thong-panty-pink?ProductID=225006&amp;CatalogueType=OLS</t>
  </si>
  <si>
    <t>LK-322-444</t>
  </si>
  <si>
    <t>Pink Marl (CB3)</t>
  </si>
  <si>
    <t>https://www.victoriassecret.com/panties/5-for-27-styles/seamless-thong-panty-pink?ProductID=225171&amp;CatalogueType=OLS</t>
  </si>
  <si>
    <t>LK-332-304</t>
  </si>
  <si>
    <t>Tropical Palms (3M8)</t>
  </si>
  <si>
    <t>https://www.victoriassecret.com//panties/shop-all-panties-mobile/lace-waist-hiphugger-panty-cotton-lingerie?ProductID=227332&amp;CatalogueType=OLS&amp;search=true</t>
  </si>
  <si>
    <t>LK-327-959</t>
  </si>
  <si>
    <t>Black Space Dye (47K)</t>
  </si>
  <si>
    <t>https://www.victoriassecret.com/panties/shop-all-panties-mobile/lace-waist-hiphugger-panty-cotton-lingerie?ProductID=227332&amp;CatalogueType=OLS</t>
  </si>
  <si>
    <t>LK-329-770</t>
  </si>
  <si>
    <t>Paisley Print (3PR)</t>
  </si>
  <si>
    <t>Jungle Flowers Print (3Z4)</t>
  </si>
  <si>
    <t>Blue Crush Print (3MD)</t>
  </si>
  <si>
    <t>https://www.victoriassecret.com/bras/shop-all-bras/cutout-mesh-hiphugger-panty?ProductID=229666&amp;CatalogueType=OLS</t>
  </si>
  <si>
    <t>LK-328-455</t>
  </si>
  <si>
    <t>So Silver (75M)</t>
  </si>
  <si>
    <t>https://www.victoriassecret.com/bras/shop-all-bras/limited-edition-unlined-demi-bra?ProductID=229153&amp;CatalogueType=OLS</t>
  </si>
  <si>
    <t>https://www.victoriassecret.com/clearance/clothing/fleece-off-the-shoulder-tunic?ProductID=214850&amp;CatalogueType=OLS.</t>
  </si>
  <si>
    <t>LS-330-675</t>
  </si>
  <si>
    <t>Heart/Heather Oatmeal (6YK)</t>
  </si>
  <si>
    <t>https://www.victoriassecret.com/clearance/accessories/reversible-duvet-cover-pink?ProductID=213526&amp;CatalogueType=OLS</t>
  </si>
  <si>
    <t>LS-332-623</t>
  </si>
  <si>
    <t>twin/twin XL</t>
  </si>
  <si>
    <t>Galaxy (2UQ)</t>
  </si>
  <si>
    <t>https://www.victoriassecret.com/catalogue/catalogue/sequin-bandeau-beach-sexy?ProductID=226787&amp;CatalogueType=OLS&amp;cqo=true&amp;cqoCat=KZ</t>
  </si>
  <si>
    <t>https://www.victoriassecret.com/clearance/swim/the-scandalous-bandeau-very-sexy?ProductID=225301&amp;CatalogueType=OLS</t>
  </si>
  <si>
    <t>LS-334-462</t>
  </si>
  <si>
    <t>Pepper Grey (5YW)</t>
  </si>
  <si>
    <t>LS-334-467</t>
  </si>
  <si>
    <t>https://www.victoriassecret.com/clearance/panties/hiphugger-panty-cotton-lingerie?ProductID=229751&amp;CatalogueType=OLS</t>
  </si>
  <si>
    <t>LS-337-037</t>
  </si>
  <si>
    <t>Red Plaid Peekaboo (3W7)</t>
  </si>
  <si>
    <t>ВЫКУПЛЕНО 17 ФЕВРАЛЯ</t>
  </si>
  <si>
    <t>Мама Макара</t>
  </si>
  <si>
    <t>https://www.victoriassecret.com/sale/panties-special/lace-waist-cheekini-panty-cotton-lingerie?ProductID=229717&amp;CatalogueType=OLS</t>
  </si>
  <si>
    <t>Bohemian Paisley (29D)</t>
  </si>
  <si>
    <t>https://www.victoriassecret.com/panties/5-for-27-styles/lace-waist-thong-panty-cotton-lingerie?ProductID=231898&amp;CatalogueType=OLS</t>
  </si>
  <si>
    <t>LK-313-901</t>
  </si>
  <si>
    <t>Festival Geo (4JG)</t>
  </si>
  <si>
    <t>Starbright Geo Print (HN0)</t>
  </si>
  <si>
    <t>https://www.victoriassecret.com/panties/5-for-27-styles/lace-waist-cheeky-panty-cotton-lingerie?ProductID=229269&amp;CatalogueType=OLS</t>
  </si>
  <si>
    <t>LK-304-353</t>
  </si>
  <si>
    <t>https://www.victoriassecret.com/clearance/swim/swim-short-beach-sexy?ProductID=181565&amp;CatalogueType=OLS</t>
  </si>
  <si>
    <t>Кантри</t>
  </si>
  <si>
    <t>https://www.victoriassecret.com/sale/beauty/pure-seduction-daily-body-wash-vs-fantasies?ProductID=166494&amp;CatalogueType=OLS</t>
  </si>
  <si>
    <t>https://www.victoriassecret.com/panties/5-for-27-styles/lace-waist-cheeky-panty-cotton-lingerie?ProductID=228002&amp;CatalogueType=OLS</t>
  </si>
  <si>
    <t>Beach Glass Print (U84)</t>
  </si>
  <si>
    <t>https://www.victoriassecret.com/panties/5-for-27-styles/no-show-cheekster-panty-pink?ProductID=225004&amp;CatalogueType=OLS</t>
  </si>
  <si>
    <t>LK-322-443</t>
  </si>
  <si>
    <t>Mint (670)</t>
  </si>
  <si>
    <t>https://www.victoriassecret.com/beauty/vs-fantasies-bodycare-specials/total-attraction-smoothing-body-scrub-vs-fantasies?ProductID=210235&amp;CatalogueType=OLS</t>
  </si>
  <si>
    <t>Order Date: 02/25/2015</t>
  </si>
  <si>
    <t>Misty Lilac (4EG)</t>
  </si>
  <si>
    <t>grebenusha</t>
  </si>
  <si>
    <t>https://www.victoriassecret.com/panties/5-for-27-styles/no-show-cheekster-panty-pink?ProductID=196382&amp;CatalogueType=OLS</t>
  </si>
  <si>
    <t>https://www.victoriassecret.com/panties/5-for-27-styles/rucheback-hiphugger-panty-cotton-lingerie?ProductID=231858&amp;CatalogueType=OLS</t>
  </si>
  <si>
    <t>LK-313-865</t>
  </si>
  <si>
    <t>Bohemian Paisley (45A)</t>
  </si>
  <si>
    <t>https://www.victoriassecret.com/panties/5-for-27-styles/hiphugger-panty-cotton-lingerie?ProductID=231951&amp;CatalogueType=OLS</t>
  </si>
  <si>
    <t>LK-318-616</t>
  </si>
  <si>
    <t>Paisley Print Mix (HN0)</t>
  </si>
  <si>
    <t>https://www.victoriassecret.com/panties/5-for-27-styles/lace-up-hiphugger-panty-cotton-lingerie?ProductID=231745&amp;CatalogueType=OLS</t>
  </si>
  <si>
    <t>LK-329-696</t>
  </si>
  <si>
    <t>Itty Dot Print (94Q)</t>
  </si>
  <si>
    <t>https://www.victoriassecret.com//panties/cotton-panties/lace-waist-hiphugger-panty-cotton-lingerie?ProductID=230894&amp;CatalogueType=OLS&amp;search=true</t>
  </si>
  <si>
    <t>Inkblot (K95)</t>
  </si>
  <si>
    <t>https://www.victoriassecret.com/panties/5-for-27-styles/itsy-panty-cotton-lingerie?ProductID=231934&amp;CatalogueType=OLS</t>
  </si>
  <si>
    <t>LK-333-534</t>
  </si>
  <si>
    <t>Solar Sorbet (3NR)</t>
  </si>
  <si>
    <t>LK-320-378</t>
  </si>
  <si>
    <t>Pure Seduction (25F)</t>
  </si>
  <si>
    <t>https://www.victoriassecret.com/beauty/vs-fantasies-bodycare-specials/pure-seduction-blush-hydrating-body-lotion-vs-fantasies?ProductID=227426&amp;CatalogueType=OLS</t>
  </si>
  <si>
    <t>LK-336-946</t>
  </si>
  <si>
    <t>Pure Seduction Blush (43U)</t>
  </si>
  <si>
    <t>LK-317-854</t>
  </si>
  <si>
    <t>Secret Charm (29G)</t>
  </si>
  <si>
    <t>LK-329-185</t>
  </si>
  <si>
    <t>Total Attraction (FRF)</t>
  </si>
  <si>
    <t>LK-317-859</t>
  </si>
  <si>
    <t>https://www.victoriassecret.com/bras/buy-more-and-save-bras/push-up-bra-cotton-lingerie?ProductID=229434&amp;CatalogueType=OLS</t>
  </si>
  <si>
    <t>LK-305-607</t>
  </si>
  <si>
    <t>Bohemian Paisley Print (29D)</t>
  </si>
  <si>
    <t>https://www.victoriassecret.com/bras/buy-more-and-save-sports-bras/the-player-by-victorias-secret-crossback-sport-bra-victorias-secret-sport?ProductID=179828&amp;CatalogueType=OLS</t>
  </si>
  <si>
    <t>LK-313-512</t>
  </si>
  <si>
    <t>https://www.victoriassecret.com/swimwear/itsy/the-itsy-beach-sexy?ProductID=205418&amp;CatalogueType=OLS</t>
  </si>
  <si>
    <t>LK-324-651</t>
  </si>
  <si>
    <t>Neon Citrus (6UH)</t>
  </si>
  <si>
    <t>себе</t>
  </si>
  <si>
    <t>https://www.victoriassecret.com/catalogue/catalogue/vs-siren-mid-rise-corduroy-pant?ProductID=208244&amp;CatalogueType=OLS&amp;cqo=true&amp;cqoCat=KN</t>
  </si>
  <si>
    <t>https://www.victoriassecret.com/catalogue/catalogue/asymmetrical-shift-dress?ProductID=208234&amp;CatalogueType=OLS&amp;cqo=true&amp;cqoCat=KN</t>
  </si>
  <si>
    <t>https://www.victoriassecret.com/catalogue/catalogue/mixed-media-sweaterdress-a-kiss-of-cashmere?ProductID=208348&amp;CatalogueType=OLS&amp;cqo=true&amp;cqoCat=KN</t>
  </si>
  <si>
    <t>LS-293-965</t>
  </si>
  <si>
    <t>https://www.victoriassecret.com/clearance/swim/push-up-bandeau-top-beach-sexy?ProductID=229771&amp;CatalogueType=OLS</t>
  </si>
  <si>
    <t>LS-325-979</t>
  </si>
  <si>
    <t>Tequila Lime (4SE)</t>
  </si>
  <si>
    <t>LS-305-215</t>
  </si>
  <si>
    <t>Light Multi Stripe (5Z4)</t>
  </si>
  <si>
    <t>ВЫКУПЛЕНО 25 ФЕВРАЛЯ</t>
  </si>
  <si>
    <t>Aliko</t>
  </si>
  <si>
    <t>https://www.victoriassecret.com/clearance/swim/foldover-bottom-forever-sexy?ProductID=179209&amp;CatalogueType=OLS</t>
  </si>
  <si>
    <t>Order Date: 03/08/2015</t>
  </si>
  <si>
    <t>https://www.victoriassecret.com/bras/very-sexy-so-obsessed/limited-edition-push-up-bra-very-sexy?ProductID=229235&amp;CatalogueType=OLS</t>
  </si>
  <si>
    <t>LK-328-754</t>
  </si>
  <si>
    <t>Black / Nude (3HW)</t>
  </si>
  <si>
    <t>https://www.victoriassecret.com/swimwear/bikini-mixer-hidden/the-itsy-beach-sexy?ProductID=205450&amp;CatalogueType=OLS</t>
  </si>
  <si>
    <t>LL-318-451</t>
  </si>
  <si>
    <t>White Graffiti Metallic (6XG)</t>
  </si>
  <si>
    <t>KateBond</t>
  </si>
  <si>
    <t>https://www.victoriassecret.com/sale/yoga-pants-and-leggings/the-most-loved-yoga-legging?ProductID=234648&amp;CatalogueType=OLS</t>
  </si>
  <si>
    <t>LL-290-290</t>
  </si>
  <si>
    <t>L.R</t>
  </si>
  <si>
    <t>https://www.victoriassecret.com/sale/yoga-pants-and-leggings/the-most-loved-yoga-legging?ProductID=228440&amp;CatalogueType=OLS</t>
  </si>
  <si>
    <t>https://www.victoriassecret.com/panties/5-for-27-styles/lace-trim-cheekster-panty-pink?ProductID=215582&amp;CatalogueType=OLS</t>
  </si>
  <si>
    <t>LL-327-638</t>
  </si>
  <si>
    <t>Heather Anthracite With Raspberry (6VP)</t>
  </si>
  <si>
    <t>Seafoam (6P5)</t>
  </si>
  <si>
    <t>Ruby (E54)</t>
  </si>
  <si>
    <t>Heather And Pink (3C6)</t>
  </si>
  <si>
    <t>Heather Anthracite (6VP)</t>
  </si>
  <si>
    <t>Triumph White (092)</t>
  </si>
  <si>
    <t>Graffiti Print (CG9)</t>
  </si>
  <si>
    <t>Solar Sorbet (G89)</t>
  </si>
  <si>
    <t>Pink Geo Print (V25)</t>
  </si>
  <si>
    <t>Acid Rain (DS1)</t>
  </si>
  <si>
    <t>Ink Blot/Acid Rain (DS1)</t>
  </si>
  <si>
    <t>https://www.victoriassecret.com/clearance/swim/the-strappy-itsy-bottom-beach-sexy?ProductID=212454&amp;CatalogueType=OLS</t>
  </si>
  <si>
    <t>LT-327-550</t>
  </si>
  <si>
    <t>So Silver (6XY)</t>
  </si>
  <si>
    <t>https://www.victoriassecret.com/clearance/swim/the-embellished-push-up-bandeau-beach-sexy?ProductID=210013&amp;CatalogueType=OLS</t>
  </si>
  <si>
    <t>LT-327-539</t>
  </si>
  <si>
    <t>Tunechka</t>
  </si>
  <si>
    <t>https://www.victoriassecret.com/clearance/sleep/dreamer-flannel-pajama?ProductID=202969&amp;CatalogueType=OLS</t>
  </si>
  <si>
    <t>LT-320-467 </t>
  </si>
  <si>
    <t>White/Black Leopard (3MT)</t>
  </si>
  <si>
    <t>https://www.victoriassecret.com/catalogue/the-player-by-victoriarsquos-secret-racerback-sport-bra-victorias-secret-sport?ProductID=224133&amp;CatalogueType=OLS&amp;cqo=true&amp;cqoCat=KY</t>
  </si>
  <si>
    <t>KY-300-798</t>
  </si>
  <si>
    <t>Black Marl (3BN)</t>
  </si>
  <si>
    <t>KY-300-797</t>
  </si>
  <si>
    <t>Black Orchid (4RS)</t>
  </si>
  <si>
    <t>https://www.victoriassecret.com/clearance/panties/geo-lace-cheekster-panty-pink?ProductID=196329&amp;CatalogueType=OLS</t>
  </si>
  <si>
    <t>LT-335-689</t>
  </si>
  <si>
    <t>Sheer Lime (2SY)</t>
  </si>
  <si>
    <t>https://www.victoriassecret.com/clearance/bras/leopard-lace-push-up-bra-pink?ProductID=233097&amp;CatalogueType=OLS</t>
  </si>
  <si>
    <t>LT-338-014</t>
  </si>
  <si>
    <t>Bright Turquoise (2PG)</t>
  </si>
  <si>
    <t>https://www.victoriassecret.com/clearance/panties/leopard-lace-thong-panty-pink?ProductID=205861&amp;CatalogueType=OLS</t>
  </si>
  <si>
    <t>LT-323-290</t>
  </si>
  <si>
    <t>Turquoise (2PG)</t>
  </si>
  <si>
    <t>ВЫКУПЛЕНО 08 МАРТА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</si>
</sst>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Palatino Linotype"/>
      <family val="1"/>
    </font>
    <font>
      <b/>
      <sz val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9"/>
      <name val="Arial"/>
      <family val="2"/>
    </font>
    <font>
      <b/>
      <sz val="11"/>
      <color indexed="2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alatino Linotype"/>
      <family val="1"/>
    </font>
    <font>
      <sz val="10"/>
      <color indexed="23"/>
      <name val="Palatino Linotype"/>
      <family val="1"/>
    </font>
    <font>
      <sz val="9"/>
      <color indexed="63"/>
      <name val="Arial"/>
      <family val="2"/>
    </font>
    <font>
      <b/>
      <sz val="11"/>
      <name val="Calibri"/>
      <family val="2"/>
    </font>
    <font>
      <sz val="9"/>
      <color indexed="23"/>
      <name val="Arial"/>
      <family val="2"/>
    </font>
    <font>
      <u val="single"/>
      <sz val="11"/>
      <color indexed="10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u val="single"/>
      <sz val="11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i/>
      <sz val="8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alatino Linotype"/>
      <family val="1"/>
    </font>
    <font>
      <sz val="10"/>
      <color rgb="FF666666"/>
      <name val="Palatino Linotype"/>
      <family val="1"/>
    </font>
    <font>
      <sz val="11"/>
      <color rgb="FF7030A0"/>
      <name val="Calibri"/>
      <family val="2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u val="single"/>
      <sz val="11"/>
      <color rgb="FFFF0000"/>
      <name val="Calibri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</font>
    <font>
      <i/>
      <sz val="8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wrapText="1"/>
    </xf>
    <xf numFmtId="0" fontId="6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46" fillId="0" borderId="10" xfId="42" applyFill="1" applyBorder="1" applyAlignment="1">
      <alignment/>
    </xf>
    <xf numFmtId="0" fontId="61" fillId="0" borderId="0" xfId="0" applyFont="1" applyFill="1" applyAlignment="1">
      <alignment horizontal="left" wrapText="1"/>
    </xf>
    <xf numFmtId="0" fontId="62" fillId="0" borderId="0" xfId="0" applyFont="1" applyFill="1" applyAlignment="1">
      <alignment/>
    </xf>
    <xf numFmtId="0" fontId="46" fillId="0" borderId="0" xfId="42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6" fillId="0" borderId="0" xfId="42" applyFill="1" applyBorder="1" applyAlignment="1">
      <alignment/>
    </xf>
    <xf numFmtId="174" fontId="0" fillId="0" borderId="0" xfId="0" applyNumberFormat="1" applyFill="1" applyBorder="1" applyAlignment="1">
      <alignment/>
    </xf>
    <xf numFmtId="0" fontId="58" fillId="0" borderId="11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6" fillId="0" borderId="0" xfId="42" applyFill="1" applyBorder="1" applyAlignment="1">
      <alignment horizontal="left" vertical="center"/>
    </xf>
    <xf numFmtId="0" fontId="46" fillId="0" borderId="0" xfId="42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5" fillId="0" borderId="0" xfId="42" applyFont="1" applyFill="1" applyAlignment="1">
      <alignment/>
    </xf>
    <xf numFmtId="176" fontId="58" fillId="0" borderId="0" xfId="0" applyNumberFormat="1" applyFont="1" applyFill="1" applyAlignment="1">
      <alignment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0" fontId="65" fillId="0" borderId="10" xfId="42" applyFont="1" applyFill="1" applyBorder="1" applyAlignment="1">
      <alignment/>
    </xf>
    <xf numFmtId="0" fontId="66" fillId="0" borderId="0" xfId="0" applyFont="1" applyFill="1" applyAlignment="1">
      <alignment/>
    </xf>
    <xf numFmtId="176" fontId="58" fillId="0" borderId="10" xfId="0" applyNumberFormat="1" applyFont="1" applyFill="1" applyBorder="1" applyAlignment="1">
      <alignment/>
    </xf>
    <xf numFmtId="174" fontId="58" fillId="0" borderId="10" xfId="0" applyNumberFormat="1" applyFont="1" applyFill="1" applyBorder="1" applyAlignment="1">
      <alignment/>
    </xf>
    <xf numFmtId="0" fontId="64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6" fillId="0" borderId="0" xfId="0" applyFont="1" applyFill="1" applyAlignment="1">
      <alignment horizontal="left" wrapText="1"/>
    </xf>
    <xf numFmtId="0" fontId="66" fillId="0" borderId="0" xfId="0" applyFont="1" applyFill="1" applyAlignment="1">
      <alignment wrapText="1"/>
    </xf>
    <xf numFmtId="0" fontId="63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" fillId="0" borderId="0" xfId="0" applyFont="1" applyFill="1" applyAlignment="1">
      <alignment/>
    </xf>
    <xf numFmtId="174" fontId="69" fillId="0" borderId="10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36" fillId="0" borderId="0" xfId="42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70" fillId="0" borderId="0" xfId="0" applyFont="1" applyFill="1" applyBorder="1" applyAlignment="1">
      <alignment horizontal="center" vertical="center"/>
    </xf>
    <xf numFmtId="174" fontId="69" fillId="0" borderId="0" xfId="0" applyNumberFormat="1" applyFont="1" applyFill="1" applyAlignment="1">
      <alignment/>
    </xf>
    <xf numFmtId="174" fontId="68" fillId="0" borderId="10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/>
    </xf>
    <xf numFmtId="0" fontId="70" fillId="0" borderId="13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60" fillId="0" borderId="0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60" fillId="0" borderId="16" xfId="0" applyFont="1" applyFill="1" applyBorder="1" applyAlignment="1">
      <alignment wrapText="1"/>
    </xf>
    <xf numFmtId="176" fontId="0" fillId="0" borderId="16" xfId="0" applyNumberFormat="1" applyFill="1" applyBorder="1" applyAlignment="1">
      <alignment/>
    </xf>
    <xf numFmtId="0" fontId="0" fillId="0" borderId="14" xfId="0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65" fillId="0" borderId="0" xfId="42" applyFont="1" applyFill="1" applyBorder="1" applyAlignment="1">
      <alignment/>
    </xf>
    <xf numFmtId="0" fontId="60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6" fillId="0" borderId="17" xfId="0" applyFont="1" applyFill="1" applyBorder="1" applyAlignment="1">
      <alignment/>
    </xf>
    <xf numFmtId="0" fontId="61" fillId="0" borderId="0" xfId="0" applyFont="1" applyFill="1" applyBorder="1" applyAlignment="1">
      <alignment horizontal="left" wrapText="1"/>
    </xf>
    <xf numFmtId="0" fontId="69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61" fillId="0" borderId="16" xfId="0" applyFont="1" applyFill="1" applyBorder="1" applyAlignment="1">
      <alignment/>
    </xf>
    <xf numFmtId="174" fontId="69" fillId="0" borderId="22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174" fontId="68" fillId="0" borderId="0" xfId="0" applyNumberFormat="1" applyFon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69" fillId="0" borderId="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70" fillId="0" borderId="23" xfId="0" applyFont="1" applyFill="1" applyBorder="1" applyAlignment="1">
      <alignment horizontal="left" vertical="center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176" fontId="6" fillId="33" borderId="18" xfId="0" applyNumberFormat="1" applyFont="1" applyFill="1" applyBorder="1" applyAlignment="1">
      <alignment/>
    </xf>
    <xf numFmtId="176" fontId="6" fillId="34" borderId="18" xfId="0" applyNumberFormat="1" applyFont="1" applyFill="1" applyBorder="1" applyAlignment="1">
      <alignment/>
    </xf>
    <xf numFmtId="0" fontId="68" fillId="0" borderId="18" xfId="0" applyFont="1" applyFill="1" applyBorder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left" wrapText="1"/>
    </xf>
    <xf numFmtId="0" fontId="60" fillId="0" borderId="0" xfId="0" applyFont="1" applyAlignment="1">
      <alignment wrapText="1"/>
    </xf>
    <xf numFmtId="0" fontId="6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176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15" xfId="0" applyFont="1" applyFill="1" applyBorder="1" applyAlignment="1">
      <alignment/>
    </xf>
    <xf numFmtId="0" fontId="36" fillId="0" borderId="0" xfId="42" applyFont="1" applyFill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31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0" fillId="33" borderId="0" xfId="0" applyNumberFormat="1" applyFill="1" applyBorder="1" applyAlignment="1">
      <alignment/>
    </xf>
    <xf numFmtId="0" fontId="66" fillId="0" borderId="0" xfId="0" applyFont="1" applyBorder="1" applyAlignment="1">
      <alignment/>
    </xf>
    <xf numFmtId="0" fontId="46" fillId="0" borderId="0" xfId="42" applyBorder="1" applyAlignment="1">
      <alignment/>
    </xf>
    <xf numFmtId="0" fontId="61" fillId="0" borderId="0" xfId="0" applyFont="1" applyFill="1" applyBorder="1" applyAlignment="1">
      <alignment horizontal="left"/>
    </xf>
    <xf numFmtId="0" fontId="0" fillId="0" borderId="18" xfId="0" applyBorder="1" applyAlignment="1">
      <alignment/>
    </xf>
    <xf numFmtId="176" fontId="0" fillId="34" borderId="0" xfId="0" applyNumberFormat="1" applyFill="1" applyBorder="1" applyAlignment="1">
      <alignment/>
    </xf>
    <xf numFmtId="0" fontId="46" fillId="0" borderId="16" xfId="42" applyFill="1" applyBorder="1" applyAlignment="1">
      <alignment/>
    </xf>
    <xf numFmtId="0" fontId="0" fillId="0" borderId="16" xfId="0" applyBorder="1" applyAlignment="1">
      <alignment/>
    </xf>
    <xf numFmtId="176" fontId="0" fillId="34" borderId="16" xfId="0" applyNumberFormat="1" applyFill="1" applyBorder="1" applyAlignment="1">
      <alignment/>
    </xf>
    <xf numFmtId="174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33" borderId="0" xfId="0" applyFont="1" applyFill="1" applyBorder="1" applyAlignment="1">
      <alignment wrapText="1"/>
    </xf>
    <xf numFmtId="0" fontId="61" fillId="0" borderId="0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6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60" fillId="34" borderId="0" xfId="0" applyFont="1" applyFill="1" applyBorder="1" applyAlignment="1">
      <alignment wrapText="1"/>
    </xf>
    <xf numFmtId="0" fontId="63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6" fillId="0" borderId="15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176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8" xfId="0" applyFont="1" applyBorder="1" applyAlignment="1">
      <alignment/>
    </xf>
    <xf numFmtId="0" fontId="36" fillId="0" borderId="16" xfId="42" applyFont="1" applyFill="1" applyBorder="1" applyAlignment="1">
      <alignment/>
    </xf>
    <xf numFmtId="0" fontId="6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 wrapText="1"/>
    </xf>
    <xf numFmtId="176" fontId="6" fillId="0" borderId="16" xfId="0" applyNumberFormat="1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0" xfId="0" applyFont="1" applyAlignment="1">
      <alignment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wrapText="1"/>
    </xf>
    <xf numFmtId="176" fontId="58" fillId="0" borderId="0" xfId="0" applyNumberFormat="1" applyFont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42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174" fontId="69" fillId="0" borderId="10" xfId="0" applyNumberFormat="1" applyFont="1" applyBorder="1" applyAlignment="1">
      <alignment/>
    </xf>
    <xf numFmtId="174" fontId="0" fillId="9" borderId="10" xfId="0" applyNumberFormat="1" applyFill="1" applyBorder="1" applyAlignment="1">
      <alignment/>
    </xf>
    <xf numFmtId="174" fontId="69" fillId="0" borderId="0" xfId="0" applyNumberFormat="1" applyFont="1" applyBorder="1" applyAlignment="1">
      <alignment/>
    </xf>
    <xf numFmtId="174" fontId="68" fillId="0" borderId="16" xfId="0" applyNumberFormat="1" applyFont="1" applyBorder="1" applyAlignment="1">
      <alignment/>
    </xf>
    <xf numFmtId="174" fontId="68" fillId="0" borderId="0" xfId="0" applyNumberFormat="1" applyFont="1" applyBorder="1" applyAlignment="1">
      <alignment/>
    </xf>
    <xf numFmtId="174" fontId="68" fillId="0" borderId="10" xfId="0" applyNumberFormat="1" applyFont="1" applyBorder="1" applyAlignment="1">
      <alignment/>
    </xf>
    <xf numFmtId="0" fontId="69" fillId="0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0" fontId="70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61" fillId="33" borderId="14" xfId="0" applyFont="1" applyFill="1" applyBorder="1" applyAlignment="1">
      <alignment horizontal="left" wrapText="1"/>
    </xf>
    <xf numFmtId="0" fontId="71" fillId="33" borderId="14" xfId="0" applyFon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/>
    </xf>
    <xf numFmtId="0" fontId="58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8" fillId="33" borderId="0" xfId="0" applyFont="1" applyFill="1" applyAlignment="1">
      <alignment/>
    </xf>
    <xf numFmtId="0" fontId="0" fillId="33" borderId="0" xfId="0" applyFill="1" applyAlignment="1">
      <alignment/>
    </xf>
    <xf numFmtId="0" fontId="70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/>
    </xf>
    <xf numFmtId="176" fontId="72" fillId="33" borderId="0" xfId="0" applyNumberFormat="1" applyFont="1" applyFill="1" applyAlignment="1">
      <alignment/>
    </xf>
    <xf numFmtId="0" fontId="71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76" fontId="0" fillId="33" borderId="0" xfId="0" applyNumberFormat="1" applyFill="1" applyAlignment="1">
      <alignment/>
    </xf>
    <xf numFmtId="176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17" xfId="0" applyFill="1" applyBorder="1" applyAlignment="1">
      <alignment/>
    </xf>
    <xf numFmtId="174" fontId="68" fillId="9" borderId="10" xfId="0" applyNumberFormat="1" applyFont="1" applyFill="1" applyBorder="1" applyAlignment="1">
      <alignment/>
    </xf>
    <xf numFmtId="0" fontId="46" fillId="0" borderId="0" xfId="42" applyAlignment="1">
      <alignment/>
    </xf>
    <xf numFmtId="176" fontId="0" fillId="34" borderId="0" xfId="0" applyNumberFormat="1" applyFill="1" applyAlignment="1">
      <alignment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/>
    </xf>
    <xf numFmtId="176" fontId="6" fillId="34" borderId="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36" fillId="0" borderId="0" xfId="42" applyFont="1" applyAlignment="1">
      <alignment/>
    </xf>
    <xf numFmtId="176" fontId="6" fillId="34" borderId="0" xfId="0" applyNumberFormat="1" applyFont="1" applyFill="1" applyAlignment="1">
      <alignment/>
    </xf>
    <xf numFmtId="0" fontId="73" fillId="0" borderId="0" xfId="0" applyFont="1" applyAlignment="1">
      <alignment/>
    </xf>
    <xf numFmtId="0" fontId="69" fillId="0" borderId="0" xfId="0" applyFont="1" applyAlignment="1">
      <alignment/>
    </xf>
    <xf numFmtId="0" fontId="0" fillId="33" borderId="19" xfId="0" applyFill="1" applyBorder="1" applyAlignment="1">
      <alignment/>
    </xf>
    <xf numFmtId="176" fontId="0" fillId="33" borderId="17" xfId="0" applyNumberFormat="1" applyFill="1" applyBorder="1" applyAlignment="1">
      <alignment/>
    </xf>
    <xf numFmtId="0" fontId="6" fillId="35" borderId="0" xfId="0" applyFont="1" applyFill="1" applyAlignment="1">
      <alignment/>
    </xf>
    <xf numFmtId="0" fontId="36" fillId="35" borderId="0" xfId="42" applyFont="1" applyFill="1" applyAlignment="1">
      <alignment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wrapText="1"/>
    </xf>
    <xf numFmtId="176" fontId="6" fillId="35" borderId="0" xfId="0" applyNumberFormat="1" applyFont="1" applyFill="1" applyAlignment="1">
      <alignment/>
    </xf>
    <xf numFmtId="174" fontId="0" fillId="35" borderId="10" xfId="0" applyNumberFormat="1" applyFill="1" applyBorder="1" applyAlignment="1">
      <alignment/>
    </xf>
    <xf numFmtId="174" fontId="68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6" fillId="33" borderId="11" xfId="0" applyFont="1" applyFill="1" applyBorder="1" applyAlignment="1">
      <alignment/>
    </xf>
    <xf numFmtId="176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0" fontId="60" fillId="37" borderId="0" xfId="0" applyFont="1" applyFill="1" applyAlignment="1">
      <alignment wrapText="1"/>
    </xf>
    <xf numFmtId="173" fontId="0" fillId="0" borderId="0" xfId="0" applyNumberForma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shop-all-panties/lace-waist-shortie-panty-cotton-lingerie?ProductID=139971&amp;CatalogueType=OLS" TargetMode="External" /><Relationship Id="rId2" Type="http://schemas.openxmlformats.org/officeDocument/2006/relationships/hyperlink" Target="https://www.victoriassecret.com/panties/shop-all-panties/lace-waist-shortie-panty-cotton-lingerie?ProductID=139971&amp;CatalogueType=OLS" TargetMode="External" /><Relationship Id="rId3" Type="http://schemas.openxmlformats.org/officeDocument/2006/relationships/hyperlink" Target="https://www.victoriassecret.com/panties/shop-all-panties/lace-waist-shortie-panty-cotton-lingerie?ProductID=139971&amp;CatalogueType=OLS" TargetMode="External" /><Relationship Id="rId4" Type="http://schemas.openxmlformats.org/officeDocument/2006/relationships/hyperlink" Target="https://www.victoriassecret.com/panties/shop-all-panties/lace-waist-shortie-panty-cotton-lingerie?ProductID=139971&amp;CatalogueType=OLS" TargetMode="External" /><Relationship Id="rId5" Type="http://schemas.openxmlformats.org/officeDocument/2006/relationships/hyperlink" Target="https://www.victoriassecret.com/panties/shop-all-panties/lace-waist-shortie-panty-cotton-lingerie?ProductID=139971&amp;CatalogueType=OLS" TargetMode="External" /><Relationship Id="rId6" Type="http://schemas.openxmlformats.org/officeDocument/2006/relationships/hyperlink" Target="https://www.victoriassecret.com/panties/shop-all-panties/lace-waist-shortie-panty-cotton-lingerie?ProductID=139971&amp;CatalogueType=OLS" TargetMode="External" /><Relationship Id="rId7" Type="http://schemas.openxmlformats.org/officeDocument/2006/relationships/hyperlink" Target="https://www.victoriassecret.com/panties/3-for-33-styles/ultra-low-rise-cheeky-panty-the-lacie?ProductID=220542&amp;CatalogueType=OLS" TargetMode="External" /><Relationship Id="rId8" Type="http://schemas.openxmlformats.org/officeDocument/2006/relationships/hyperlink" Target="https://www.victoriassecret.com/clothing/sale-on-fleece/the-hoodie?ProductID=201530&amp;CatalogueType=OLS." TargetMode="External" /><Relationship Id="rId9" Type="http://schemas.openxmlformats.org/officeDocument/2006/relationships/hyperlink" Target="https://www.victoriassecret.com/panties/3-for-33-styles/hiphugger-panty-body-by-victoria?ProductID=226292&amp;CatalogueType=OLS" TargetMode="External" /><Relationship Id="rId10" Type="http://schemas.openxmlformats.org/officeDocument/2006/relationships/hyperlink" Target="https://www.victoriassecret.com/panties/5-for-27-styles/high-leg-brief-panty-allover-lace-from-cotton-lingerie?ProductID=225098&amp;CatalogueType=OLS" TargetMode="External" /><Relationship Id="rId11" Type="http://schemas.openxmlformats.org/officeDocument/2006/relationships/hyperlink" Target="https://www.victoriassecret.com/sale/swim/paisley-banded-low-rise-bottom-beach-sexy?ProductID=91203&amp;CatalogueType=OLS" TargetMode="External" /><Relationship Id="rId12" Type="http://schemas.openxmlformats.org/officeDocument/2006/relationships/hyperlink" Target="https://www.victoriassecret.com/sale/clearancebras/multi-way-bra-dream-angels?ProductID=220040&amp;CatalogueType=OLS" TargetMode="External" /><Relationship Id="rId13" Type="http://schemas.openxmlformats.org/officeDocument/2006/relationships/hyperlink" Target="https://www.victoriassecret.com/sale/clearancebras/lace-strappy-back-push-up-bra-very-sexy?ProductID=220695&amp;CatalogueType=OLS" TargetMode="External" /><Relationship Id="rId14" Type="http://schemas.openxmlformats.org/officeDocument/2006/relationships/hyperlink" Target="https://www.victoriassecret.com/sale/clearancepanties/lace-waist-cheeky-panty-cotton-lingerie?ProductID=159103&amp;CatalogueType=OLS" TargetMode="External" /><Relationship Id="rId15" Type="http://schemas.openxmlformats.org/officeDocument/2006/relationships/hyperlink" Target="https://www.victoriassecret.com/sale/clearancepanties/lace-cheeky-panty-very-sexy?ProductID=57694&amp;CatalogueType=OLS" TargetMode="External" /><Relationship Id="rId16" Type="http://schemas.openxmlformats.org/officeDocument/2006/relationships/hyperlink" Target="https://www.victoriassecret.com/clothing/all-sale-and-specials/vs-slim-boyfriend-short?ProductID=213475&amp;CatalogueType=OLS" TargetMode="External" /><Relationship Id="rId17" Type="http://schemas.openxmlformats.org/officeDocument/2006/relationships/hyperlink" Target="https://www.victoriassecret.com/panties/shop-all-panties/lace-trim-cheeky-panty-very-sexy?ProductID=220568&amp;CatalogueType=OLS" TargetMode="External" /><Relationship Id="rId18" Type="http://schemas.openxmlformats.org/officeDocument/2006/relationships/hyperlink" Target="https://www.victoriassecret.com/sleepwear/pajamas/the-dreamer-henley-pajama?ProductID=199647&amp;CatalogueType=OLS" TargetMode="External" /><Relationship Id="rId19" Type="http://schemas.openxmlformats.org/officeDocument/2006/relationships/hyperlink" Target="https://www.victoriassecret.com/sleepwear/pajamas/the-dreamer-henley-pajama?ProductID=199647&amp;CatalogueType=OLS" TargetMode="External" /><Relationship Id="rId20" Type="http://schemas.openxmlformats.org/officeDocument/2006/relationships/hyperlink" Target="https://www.victoriassecret.com/sale/clearancebras/demi-bra-dream-angels?ProductID=220626&amp;CatalogueType=OLS" TargetMode="External" /><Relationship Id="rId21" Type="http://schemas.openxmlformats.org/officeDocument/2006/relationships/hyperlink" Target="https://www.victoriassecret.com/sale/clearancebras/scandalous-balconet-push-up-bra-very-sexy?ProductID=223838&amp;CatalogueType=OLS" TargetMode="External" /><Relationship Id="rId22" Type="http://schemas.openxmlformats.org/officeDocument/2006/relationships/hyperlink" Target="https://www.victoriassecret.com/sleepwear/pajamas/the-mayfair-tee-jama?ProductID=221987&amp;CatalogueType=OLS" TargetMode="External" /><Relationship Id="rId23" Type="http://schemas.openxmlformats.org/officeDocument/2006/relationships/hyperlink" Target="https://www.victoriassecret.com/panties/3-for-33-styles/ultra-low-rise-cheeky-panty-the-lacie?ProductID=220542&amp;CatalogueType=OLS" TargetMode="External" /><Relationship Id="rId24" Type="http://schemas.openxmlformats.org/officeDocument/2006/relationships/hyperlink" Target="https://www.victoriassecret.com/panties/3-for-33-styles/chantilly-lace-cheeky-panty-very-sexy?ProductID=215622&amp;CatalogueType=OLS" TargetMode="External" /><Relationship Id="rId25" Type="http://schemas.openxmlformats.org/officeDocument/2006/relationships/hyperlink" Target="https://www.victoriassecret.com/panties/3-for-33-styles/chantilly-lace-cheeky-panty-very-sexy?ProductID=215622&amp;CatalogueType=OLS" TargetMode="External" /><Relationship Id="rId26" Type="http://schemas.openxmlformats.org/officeDocument/2006/relationships/hyperlink" Target="https://www.victoriassecret.com/sleepwear/shop-all-sleep/lace-side-satin-slip-very-sexy?ProductID=198927&amp;CatalogueType=OLS" TargetMode="External" /><Relationship Id="rId27" Type="http://schemas.openxmlformats.org/officeDocument/2006/relationships/hyperlink" Target="https://www.victoriassecret.com/sale/swim/paisley-banded-low-rise-bottom-beach-sexy?ProductID=91203&amp;CatalogueType=OLS" TargetMode="External" /><Relationship Id="rId28" Type="http://schemas.openxmlformats.org/officeDocument/2006/relationships/hyperlink" Target="https://www.victoriassecret.com/pink/dorm-category-pillows/pillowcase-set?ProductID=224485&amp;CatalogueType=OLS" TargetMode="External" /><Relationship Id="rId29" Type="http://schemas.openxmlformats.org/officeDocument/2006/relationships/hyperlink" Target="https://www.victoriassecret.com/sale/clearancebras/perfect-lace-strapless-bra-pink?ProductID=193602&amp;CatalogueType=OLS" TargetMode="External" /><Relationship Id="rId30" Type="http://schemas.openxmlformats.org/officeDocument/2006/relationships/hyperlink" Target="https://www.victoriassecret.com/clothing/all-sale-and-specials/vs-slim-boyfriend-short?ProductID=213475&amp;CatalogueType=OLS" TargetMode="External" /><Relationship Id="rId31" Type="http://schemas.openxmlformats.org/officeDocument/2006/relationships/hyperlink" Target="https://www.victoriassecret.com/victorias-secret-sport/all-tops/high-neck-tank-vs-sport?ProductID=199891&amp;CatalogueType=OLS" TargetMode="External" /><Relationship Id="rId32" Type="http://schemas.openxmlformats.org/officeDocument/2006/relationships/hyperlink" Target="https://www.victoriassecret.com/sleepwear/color-cotton-and-lace-shop/lace-waist-hiphugger-panty-cotton-lingerie?ProductID=227332&amp;CatalogueType=OLS&amp;search=true" TargetMode="External" /><Relationship Id="rId33" Type="http://schemas.openxmlformats.org/officeDocument/2006/relationships/hyperlink" Target="https://www.victoriassecret.com//pink/bras/personal-bra-boutique/demi-bra-cotton-lingerie?ProductID=224594&amp;CatalogueType=OLS&amp;search=true" TargetMode="External" /><Relationship Id="rId34" Type="http://schemas.openxmlformats.org/officeDocument/2006/relationships/hyperlink" Target="https://www.victoriassecret.com/bras/buy-more-and-save-bras/perfect-coverage-bra-cotton-lingerie?ProductID=227701&amp;CatalogueType=OLS" TargetMode="External" /><Relationship Id="rId35" Type="http://schemas.openxmlformats.org/officeDocument/2006/relationships/hyperlink" Target="https://www.victoriassecret.com/panties/new-arrivals/hiphugger-panty-cotton-lingerie?ProductID=227834&amp;CatalogueType=OLS&amp;search=true" TargetMode="External" /><Relationship Id="rId36" Type="http://schemas.openxmlformats.org/officeDocument/2006/relationships/hyperlink" Target="https://www.victoriassecret.com/panties/5-for-27-styles/lace-waist-thong-panty-cotton-lingerie?ProductID=228100&amp;CatalogueType=OLS" TargetMode="External" /><Relationship Id="rId37" Type="http://schemas.openxmlformats.org/officeDocument/2006/relationships/hyperlink" Target="https://www.victoriassecret.com/panties/5-for-27-styles/string-bikini-panty-cotton-lingerie?ProductID=228099&amp;CatalogueType=OLS" TargetMode="External" /><Relationship Id="rId38" Type="http://schemas.openxmlformats.org/officeDocument/2006/relationships/hyperlink" Target="https://www.victoriassecret.com/panties/5-for-27-styles/v-string-panty-cotton-lingerie?ProductID=228074&amp;CatalogueType=OLS" TargetMode="External" /><Relationship Id="rId39" Type="http://schemas.openxmlformats.org/officeDocument/2006/relationships/hyperlink" Target="https://www.victoriassecret.com/panties/5-for-27-styles/lace-waist-thong-panty-cotton-lingerie?ProductID=228100&amp;CatalogueType=OLS," TargetMode="External" /><Relationship Id="rId40" Type="http://schemas.openxmlformats.org/officeDocument/2006/relationships/hyperlink" Target="https://www.victoriassecret.com/sale/clearancepanties/fishnet-lace-up-cheeky-panty-very-sexy?ProductID=212187&amp;CatalogueType=OLS" TargetMode="External" /><Relationship Id="rId41" Type="http://schemas.openxmlformats.org/officeDocument/2006/relationships/hyperlink" Target="https://www.victoriassecret.com/sale/clearancepanties/lace-trim-mini-bikini-pink?ProductID=223314&amp;CatalogueType=OLS" TargetMode="External" /><Relationship Id="rId42" Type="http://schemas.openxmlformats.org/officeDocument/2006/relationships/hyperlink" Target="https://www.victoriassecret.com/sale/clearancepanties/lace-trim-cheekini-panty-dream-angels?ProductID=224990&amp;CatalogueType=OLS" TargetMode="External" /><Relationship Id="rId43" Type="http://schemas.openxmlformats.org/officeDocument/2006/relationships/hyperlink" Target="https://www.victoriassecret.com/sale/clearancebras/multi-way-bra-dream-angels?ProductID=220040&amp;CatalogueType=OLS" TargetMode="External" /><Relationship Id="rId44" Type="http://schemas.openxmlformats.org/officeDocument/2006/relationships/hyperlink" Target="https://www.victoriassecret.com/sale/clearancepanties/lace-cheeky-panty-very-sexy?ProductID=57694&amp;CatalogueType=OLS" TargetMode="External" /><Relationship Id="rId45" Type="http://schemas.openxmlformats.org/officeDocument/2006/relationships/hyperlink" Target="https://www.victoriassecret.com/valentines-day/50-and-under-gifts/the-date-push-up-bra-pink?ProductID=176709&amp;CatalogueType=OLS" TargetMode="External" /><Relationship Id="rId46" Type="http://schemas.openxmlformats.org/officeDocument/2006/relationships/hyperlink" Target="https://www.victoriassecret.com/valentines-day/50-and-under-gifts/the-date-no-show-cheekster-panty-pink?ProductID=228281&amp;CatalogueType=OLS" TargetMode="External" /><Relationship Id="rId47" Type="http://schemas.openxmlformats.org/officeDocument/2006/relationships/hyperlink" Target="https://www.victoriassecret.com/bras/push-up/add-2-cups-push-up-bra-bombshell?ProductID=211852&amp;CatalogueType=OLS" TargetMode="External" /><Relationship Id="rId48" Type="http://schemas.openxmlformats.org/officeDocument/2006/relationships/hyperlink" Target="https://www.victoriassecret.com/clothing/clear-ance/miniskirt?ProductID=126678&amp;CatalogueType=OLS" TargetMode="External" /><Relationship Id="rId49" Type="http://schemas.openxmlformats.org/officeDocument/2006/relationships/hyperlink" Target="https://www.victoriassecret.com/clothing/clear-ance/velour-zip-hoodie?ProductID=211838&amp;CatalogueType=OLS" TargetMode="External" /><Relationship Id="rId50" Type="http://schemas.openxmlformats.org/officeDocument/2006/relationships/hyperlink" Target="https://www.victoriassecret.com/clothing/clear-ance/velour-zip-hoodie?ProductID=207052&amp;CatalogueType=OLS" TargetMode="External" /><Relationship Id="rId51" Type="http://schemas.openxmlformats.org/officeDocument/2006/relationships/hyperlink" Target="https://www.victoriassecret.com/clothing/clear-ance/velour-pant?ProductID=208186&amp;CatalogueType=OLS" TargetMode="External" /><Relationship Id="rId52" Type="http://schemas.openxmlformats.org/officeDocument/2006/relationships/hyperlink" Target="https://www.victoriassecret.com/sale/bottoms-sale/the-most-loved-yoga-crop-pant?ProductID=219996&amp;CatalogueType=OLS" TargetMode="External" /><Relationship Id="rId53" Type="http://schemas.openxmlformats.org/officeDocument/2006/relationships/hyperlink" Target="https://www.victoriassecret.com/clothing/clear-ance/maxi-bra-top-dress?ProductID=222660&amp;CatalogueType=OLS" TargetMode="External" /><Relationship Id="rId54" Type="http://schemas.openxmlformats.org/officeDocument/2006/relationships/hyperlink" Target="https://www.victoriassecret.com/clothing/clear-ance/foldover-multi-way-maxi-dress?ProductID=214555&amp;CatalogueType=OLS" TargetMode="External" /><Relationship Id="rId55" Type="http://schemas.openxmlformats.org/officeDocument/2006/relationships/hyperlink" Target="https://www.victoriassecret.com/swimwear/one-piece/unforgettable-one-piece-forever-sexy?ProductID=206508&amp;CatalogueType=OLS" TargetMode="External" /><Relationship Id="rId56" Type="http://schemas.openxmlformats.org/officeDocument/2006/relationships/hyperlink" Target="https://www.victoriassecret.com/swimwear/very-sexy/the-itsy-very-sexy?ProductID=205083&amp;CatalogueType=OLS" TargetMode="External" /><Relationship Id="rId57" Type="http://schemas.openxmlformats.org/officeDocument/2006/relationships/hyperlink" Target="https://www.victoriassecret.com/swimwear/shop-by-size/swing-racerback-tunic?ProductID=221817&amp;CatalogueType=OLS" TargetMode="External" /><Relationship Id="rId58" Type="http://schemas.openxmlformats.org/officeDocument/2006/relationships/hyperlink" Target="https://www.victoriassecret.com/swimwear/shop-by-size/the-bombshell-add-2-cups-push-up-halter-bombshell-swim-tops?ProductID=226357&amp;CatalogueType=OLS" TargetMode="External" /><Relationship Id="rId59" Type="http://schemas.openxmlformats.org/officeDocument/2006/relationships/hyperlink" Target="https://www.victoriassecret.com/swimwear/bandeau/the-knockout-bikini-very-sexy?ProductID=226512&amp;CatalogueType=OLS" TargetMode="External" /><Relationship Id="rId60" Type="http://schemas.openxmlformats.org/officeDocument/2006/relationships/hyperlink" Target="https://www.victoriassecret.com/swimwear/bandeau/the-knockout-bandeau-very-sexy?ProductID=205483&amp;CatalogueType=OLS" TargetMode="External" /><Relationship Id="rId61" Type="http://schemas.openxmlformats.org/officeDocument/2006/relationships/hyperlink" Target="https://www.victoriassecret.com/bras/push-up/lace-trim-cheeky-panty-very-sexy?ProductID=228150&amp;CatalogueType=OLS" TargetMode="External" /><Relationship Id="rId62" Type="http://schemas.openxmlformats.org/officeDocument/2006/relationships/hyperlink" Target="https://www.victoriassecret.com/catalogue/sequin-bandeau-beach-sexy?ProductID=226787&amp;CatalogueType=OLS&amp;cqo=true&amp;cqoCat=KZ" TargetMode="External" /><Relationship Id="rId63" Type="http://schemas.openxmlformats.org/officeDocument/2006/relationships/hyperlink" Target="https://www.victoriassecret.com/catalogue/sequin-bandeau-beach-sexy?ProductID=226787&amp;CatalogueType=OLS&amp;cqo=true&amp;cqoCat=KZ" TargetMode="External" /><Relationship Id="rId64" Type="http://schemas.openxmlformats.org/officeDocument/2006/relationships/hyperlink" Target="https://www.victoriassecret.com/catalogue/sequin-bandeau-beach-sexy?ProductID=226787&amp;CatalogueType=OLS&amp;cqo=true&amp;cqoCat=KZ" TargetMode="External" /><Relationship Id="rId65" Type="http://schemas.openxmlformats.org/officeDocument/2006/relationships/hyperlink" Target="https://www.victoriassecret.com/sale/panties-special/hiphugger-panty-cotton-lingerie?ProductID=229289&amp;CatalogueType=OLS" TargetMode="External" /><Relationship Id="rId66" Type="http://schemas.openxmlformats.org/officeDocument/2006/relationships/hyperlink" Target="https://www.victoriassecret.com/sale/panties-special/hiphugger-panty-cotton-lingerie?ProductID=229289&amp;CatalogueType=OLS" TargetMode="External" /><Relationship Id="rId67" Type="http://schemas.openxmlformats.org/officeDocument/2006/relationships/hyperlink" Target="https://www.victoriassecret.com/clearance/bras/victorias-secret-darling-twist-front-push-up-bra?ProductID=228037&amp;CatalogueType=OLS" TargetMode="External" /><Relationship Id="rId68" Type="http://schemas.openxmlformats.org/officeDocument/2006/relationships/hyperlink" Target="https://www.victoriassecret.com//panties/shop-all-panties-mobile/lace-trim-cheekini-panty-dream-angels?ProductID=228159&amp;CatalogueType=OLS&amp;search=true" TargetMode="External" /><Relationship Id="rId69" Type="http://schemas.openxmlformats.org/officeDocument/2006/relationships/hyperlink" Target="https://www.victoriassecret.com/catalogue/sequin-bandeau-beach-sexy?ProductID=226787&amp;CatalogueType=OLS&amp;cqo=true&amp;cqoCat=KZ" TargetMode="External" /><Relationship Id="rId70" Type="http://schemas.openxmlformats.org/officeDocument/2006/relationships/hyperlink" Target="https://www.victoriassecret.com/clearance/swim/twist-bandeau-top-very-sexy?ProductID=206292&amp;CatalogueType=OLS" TargetMode="External" /><Relationship Id="rId71" Type="http://schemas.openxmlformats.org/officeDocument/2006/relationships/hyperlink" Target="https://www.victoriassecret.com/clearance/swim/cheeky-hipkini-bottom-very-sexy?ProductID=207007&amp;CatalogueType=OLS" TargetMode="External" /><Relationship Id="rId72" Type="http://schemas.openxmlformats.org/officeDocument/2006/relationships/hyperlink" Target="https://www.victoriassecret.com/clearance/swim/twist-bandeau-top-very-sexy?ProductID=206292&amp;CatalogueType=OLS" TargetMode="External" /><Relationship Id="rId73" Type="http://schemas.openxmlformats.org/officeDocument/2006/relationships/hyperlink" Target="https://www.victoriassecret.com/clearance/swim/twist-bandeau-top-very-sexy?ProductID=206292&amp;CatalogueType=OLS" TargetMode="External" /><Relationship Id="rId74" Type="http://schemas.openxmlformats.org/officeDocument/2006/relationships/hyperlink" Target="https://www.victoriassecret.com/clearance/swim/ruched-cheeky-bikini-bottom-pink?ProductID=108877&amp;CatalogueType=OLS" TargetMode="External" /><Relationship Id="rId75" Type="http://schemas.openxmlformats.org/officeDocument/2006/relationships/hyperlink" Target="https://www.victoriassecret.com/clearance/panties/lace-trim-cheekini-panty-dream-angels?ProductID=225540&amp;CatalogueType=OLS" TargetMode="External" /><Relationship Id="rId76" Type="http://schemas.openxmlformats.org/officeDocument/2006/relationships/hyperlink" Target="https://www.victoriassecret.com/clearance/bras/lace-strappy-back-push-up-bra-very-sexy?ProductID=223610&amp;CatalogueType=OLS" TargetMode="External" /><Relationship Id="rId77" Type="http://schemas.openxmlformats.org/officeDocument/2006/relationships/hyperlink" Target="https://www.victoriassecret.com/sale/yoga-pants-and-leggings/the-most-loved-yoga-pant?ProductID=224595&amp;CatalogueType=OLShttps://www.victoriassecret.com/sale/yoga-pants-and-leggings/the-most-loved-yoga-pant?ProductID=224595&amp;CatalogueType=OLS" TargetMode="External" /><Relationship Id="rId78" Type="http://schemas.openxmlformats.org/officeDocument/2006/relationships/hyperlink" Target="https://www.victoriassecret.com/clearance/clothing/pocket-tee?ProductID=151093&amp;CatalogueType=OLS" TargetMode="External" /><Relationship Id="rId79" Type="http://schemas.openxmlformats.org/officeDocument/2006/relationships/hyperlink" Target="https://www.victoriassecret.com/clearance/swim/knotted-back-flounce-crop-top-pink?ProductID=189958&amp;CatalogueType=OLS" TargetMode="External" /><Relationship Id="rId80" Type="http://schemas.openxmlformats.org/officeDocument/2006/relationships/hyperlink" Target="https://www.victoriassecret.com/swimwear/clearance/twist-bandeau-top-forever-sexy?ProductID=206935&amp;CatalogueType=OLS" TargetMode="External" /><Relationship Id="rId81" Type="http://schemas.openxmlformats.org/officeDocument/2006/relationships/hyperlink" Target="https://www.victoriassecret.com/swimwear/clearance/foldover-bottom-forever-sexy?ProductID=206910&amp;CatalogueType=OLS" TargetMode="External" /><Relationship Id="rId82" Type="http://schemas.openxmlformats.org/officeDocument/2006/relationships/hyperlink" Target="https://www.victoriassecret.com/swimwear/push-up/neon-paisley-push-up-triangle-top-beach-sexy?ProductID=189711&amp;CatalogueType=OLS" TargetMode="External" /><Relationship Id="rId83" Type="http://schemas.openxmlformats.org/officeDocument/2006/relationships/hyperlink" Target="https://www.victoriassecret.com/sale/clearancebras/demi-bra-the-t-shirt?ProductID=189150&amp;CatalogueType=OLS" TargetMode="External" /><Relationship Id="rId84" Type="http://schemas.openxmlformats.org/officeDocument/2006/relationships/hyperlink" Target="https://www.victoriassecret.com/sleepwear/new-arrivals/6-days-of-lacie-thong-panty-gift-set?ProductID=223326&amp;CatalogueType=OLS" TargetMode="External" /><Relationship Id="rId85" Type="http://schemas.openxmlformats.org/officeDocument/2006/relationships/hyperlink" Target="https://www.victoriassecret.com/swimwear/push-up/the-knockout-bandeau-very-sexy?ProductID=211635&amp;CatalogueType=OLS" TargetMode="External" /><Relationship Id="rId86" Type="http://schemas.openxmlformats.org/officeDocument/2006/relationships/hyperlink" Target="https://www.victoriassecret.com/swimwear/push-up/the-knockout-bandeau-very-sexy?ProductID=211635&amp;CatalogueType=OLS" TargetMode="External" /><Relationship Id="rId87" Type="http://schemas.openxmlformats.org/officeDocument/2006/relationships/hyperlink" Target="https://www.victoriassecret.com/clearance/bras/wear-everywhere-strapless-bra-pink?ProductID=223266&amp;CatalogueType=OLS" TargetMode="External" /><Relationship Id="rId88" Type="http://schemas.openxmlformats.org/officeDocument/2006/relationships/hyperlink" Target="https://www.victoriassecret.com/clearance/swim/ruched-bandeau-top-pink?ProductID=188458&amp;CatalogueType=OLS" TargetMode="External" /><Relationship Id="rId89" Type="http://schemas.openxmlformats.org/officeDocument/2006/relationships/hyperlink" Target="https://www.victoriassecret.com/clearance/swim/ruched-cheeky-bikini-bottom-pink?ProductID=196190&amp;CatalogueType=OLS" TargetMode="External" /><Relationship Id="rId90" Type="http://schemas.openxmlformats.org/officeDocument/2006/relationships/hyperlink" Target="https://www.victoriassecret.com/clearance/panties/cheekini-panty-body-by-victoria?ProductID=168274&amp;CatalogueType=OLS" TargetMode="External" /><Relationship Id="rId91" Type="http://schemas.openxmlformats.org/officeDocument/2006/relationships/hyperlink" Target="https://www.victoriassecret.com/clearance/panties/cheekini-panty-body-by-victoria?ProductID=168274&amp;CatalogueType=OLS" TargetMode="External" /><Relationship Id="rId92" Type="http://schemas.openxmlformats.org/officeDocument/2006/relationships/hyperlink" Target="https://www.victoriassecret.com/clearance/bras/victorias-secret-darling-twist-front-push-up-bra?ProductID=228037&amp;CatalogueType=OLS" TargetMode="External" /><Relationship Id="rId93" Type="http://schemas.openxmlformats.org/officeDocument/2006/relationships/hyperlink" Target="https://www.victoriassecret.com/sale/clothing/the-most-loved-yoga-legging?ProductID=228295&amp;CatalogueType=OLS" TargetMode="External" /><Relationship Id="rId94" Type="http://schemas.openxmlformats.org/officeDocument/2006/relationships/hyperlink" Target="https://www.victoriassecret.com/sale/vsx-sport/the-player-by-victoriarsquos-secret-racerback-sport-bra-victorias-secret-sport?ProductID=226442&amp;CatalogueType=OLS&amp;swatchImage=6Q7," TargetMode="External" /><Relationship Id="rId95" Type="http://schemas.openxmlformats.org/officeDocument/2006/relationships/hyperlink" Target="https://www.victoriassecret.com/clearance/bras/victoria39s-secret-darling-temptation-push-up-bra?ProductID=220947&amp;CatalogueType=OLS" TargetMode="External" /><Relationship Id="rId96" Type="http://schemas.openxmlformats.org/officeDocument/2006/relationships/hyperlink" Target="https://www.victoriassecret.com/clearance/panties/lace-trim-cheekini-panty-dream-angels?ProductID=225540&amp;CatalogueType=OLS" TargetMode="External" /><Relationship Id="rId97" Type="http://schemas.openxmlformats.org/officeDocument/2006/relationships/hyperlink" Target="https://www.victoriassecret.com/clearance/swim/unforgettable-bikini-bottom-forever-sexy?ProductID=206928&amp;CatalogueType=OLS" TargetMode="External" /><Relationship Id="rId98" Type="http://schemas.openxmlformats.org/officeDocument/2006/relationships/hyperlink" Target="https://www.victoriassecret.com/clearance/victorias-secret-sport/the-player-by-victoriarsquos-secret-crossback-sport-bra-victorias-secret-sport?ProductID=193830&amp;CatalogueType=OLS" TargetMode="External" /><Relationship Id="rId99" Type="http://schemas.openxmlformats.org/officeDocument/2006/relationships/hyperlink" Target="https://www.victoriassecret.com/panties/5-for-27-styles/cheekster-panty-pink?ProductID=213473&amp;CatalogueType=OLS" TargetMode="External" /><Relationship Id="rId100" Type="http://schemas.openxmlformats.org/officeDocument/2006/relationships/hyperlink" Target="https://www.victoriassecret.com/clearance/clothing/fleece-off-the-shoulder-tunic?ProductID=214850&amp;CatalogueType=OLS." TargetMode="External" /><Relationship Id="rId101" Type="http://schemas.openxmlformats.org/officeDocument/2006/relationships/hyperlink" Target="https://www.victoriassecret.com/clearance/accessories/reversible-duvet-cover-pink?ProductID=213526&amp;CatalogueType=OLS" TargetMode="External" /><Relationship Id="rId102" Type="http://schemas.openxmlformats.org/officeDocument/2006/relationships/hyperlink" Target="https://www.victoriassecret.com/catalogue/catalogue/sequin-bandeau-beach-sexy?ProductID=226787&amp;CatalogueType=OLS&amp;cqo=true&amp;cqoCat=KZ" TargetMode="External" /><Relationship Id="rId103" Type="http://schemas.openxmlformats.org/officeDocument/2006/relationships/hyperlink" Target="https://www.victoriassecret.com/clearance/panties/hiphugger-panty-cotton-lingerie?ProductID=229751&amp;CatalogueType=OLS" TargetMode="External" /><Relationship Id="rId104" Type="http://schemas.openxmlformats.org/officeDocument/2006/relationships/hyperlink" Target="https://www.victoriassecret.com/sale/panties/ruched-back-hiphugger-panty-cotton-lingerie?ProductID=231942&amp;CatalogueType=OLS&amp;search=true" TargetMode="External" /><Relationship Id="rId105" Type="http://schemas.openxmlformats.org/officeDocument/2006/relationships/hyperlink" Target="https://www.victoriassecret.com/clearance/swim/swim-short-beach-sexy?ProductID=181565&amp;CatalogueType=OLS" TargetMode="External" /><Relationship Id="rId106" Type="http://schemas.openxmlformats.org/officeDocument/2006/relationships/hyperlink" Target="https://www.victoriassecret.com/sale/beauty/pure-seduction-daily-body-wash-vs-fantasies?ProductID=166494&amp;CatalogueType=OLS" TargetMode="External" /><Relationship Id="rId107" Type="http://schemas.openxmlformats.org/officeDocument/2006/relationships/hyperlink" Target="https://www.victoriassecret.com/beauty/vs-fantasies-bodycare-specials/secret-charm-smoothing-body-scrub-vs-fantasies?ProductID=154953&amp;CatalogueType=OLS" TargetMode="External" /><Relationship Id="rId108" Type="http://schemas.openxmlformats.org/officeDocument/2006/relationships/hyperlink" Target="https://www.victoriassecret.com/beauty/vs-fantasies-bodycare-specials/total-attraction-smoothing-body-scrub-vs-fantasies?ProductID=210235&amp;CatalogueType=OLS" TargetMode="External" /><Relationship Id="rId109" Type="http://schemas.openxmlformats.org/officeDocument/2006/relationships/hyperlink" Target="https://www.victoriassecret.com/beauty/all-body-care/aqua-kiss-smoothing-body-scrub-vs-fantasies?ProductID=154952&amp;CatalogueType=OLS" TargetMode="External" /><Relationship Id="rId110" Type="http://schemas.openxmlformats.org/officeDocument/2006/relationships/hyperlink" Target="https://www.victoriassecret.com/sale/panties-special/lace-waist-cheekini-panty-cotton-lingerie?ProductID=229717&amp;CatalogueType=OLS" TargetMode="External" /><Relationship Id="rId111" Type="http://schemas.openxmlformats.org/officeDocument/2006/relationships/hyperlink" Target="https://www.victoriassecret.com/sale/panties-special/lace-waist-cheekini-panty-cotton-lingerie?ProductID=229717&amp;CatalogueType=OLS" TargetMode="External" /><Relationship Id="rId112" Type="http://schemas.openxmlformats.org/officeDocument/2006/relationships/hyperlink" Target="https://www.victoriassecret.com/panties/5-for-27-styles/lace-waist-thong-panty-cotton-lingerie?ProductID=231898&amp;CatalogueType=OLS" TargetMode="External" /><Relationship Id="rId113" Type="http://schemas.openxmlformats.org/officeDocument/2006/relationships/hyperlink" Target="https://www.victoriassecret.com/sale/panties-special/lace-waist-cheekini-panty-cotton-lingerie?ProductID=229717&amp;CatalogueType=OLS" TargetMode="External" /><Relationship Id="rId114" Type="http://schemas.openxmlformats.org/officeDocument/2006/relationships/hyperlink" Target="https://www.victoriassecret.com/panties/5-for-27-styles/lace-waist-cheeky-panty-cotton-lingerie?ProductID=229269&amp;CatalogueType=OLS" TargetMode="External" /><Relationship Id="rId115" Type="http://schemas.openxmlformats.org/officeDocument/2006/relationships/hyperlink" Target="https://www.victoriassecret.com/bras/very-sexy-so-obsessed/limited-edition-push-up-bra-very-sexy?ProductID=229235&amp;CatalogueType=OLS" TargetMode="External" /><Relationship Id="rId116" Type="http://schemas.openxmlformats.org/officeDocument/2006/relationships/hyperlink" Target="https://www.victoriassecret.com/sale/yoga-pants-and-leggings/the-most-loved-yoga-legging?ProductID=228440&amp;CatalogueType=OLS" TargetMode="External" /><Relationship Id="rId1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2"/>
  <sheetViews>
    <sheetView tabSelected="1" zoomScalePageLayoutView="0" workbookViewId="0" topLeftCell="A1">
      <pane ySplit="1" topLeftCell="A319" activePane="bottomLeft" state="frozen"/>
      <selection pane="topLeft" activeCell="A1" sqref="A1"/>
      <selection pane="bottomLeft" activeCell="O347" sqref="O347"/>
    </sheetView>
  </sheetViews>
  <sheetFormatPr defaultColWidth="8.8515625" defaultRowHeight="15"/>
  <cols>
    <col min="1" max="3" width="8.8515625" style="15" customWidth="1"/>
    <col min="4" max="4" width="10.8515625" style="15" bestFit="1" customWidth="1"/>
    <col min="5" max="5" width="8.8515625" style="15" customWidth="1"/>
    <col min="6" max="6" width="35.421875" style="15" bestFit="1" customWidth="1"/>
    <col min="7" max="7" width="8.8515625" style="15" customWidth="1"/>
    <col min="8" max="8" width="9.140625" style="9" customWidth="1"/>
    <col min="9" max="9" width="12.28125" style="15" bestFit="1" customWidth="1"/>
    <col min="10" max="10" width="11.8515625" style="15" bestFit="1" customWidth="1"/>
    <col min="11" max="14" width="8.8515625" style="15" customWidth="1"/>
    <col min="15" max="15" width="29.28125" style="15" bestFit="1" customWidth="1"/>
    <col min="16" max="17" width="12.00390625" style="15" bestFit="1" customWidth="1"/>
    <col min="18" max="16384" width="8.8515625" style="15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8</v>
      </c>
      <c r="I1" s="4" t="s">
        <v>9</v>
      </c>
      <c r="J1" s="4" t="s">
        <v>10</v>
      </c>
      <c r="K1" s="15" t="s">
        <v>325</v>
      </c>
    </row>
    <row r="2" spans="1:16" s="199" customFormat="1" ht="15" customHeight="1">
      <c r="A2" s="207" t="s">
        <v>104</v>
      </c>
      <c r="B2" s="208"/>
      <c r="C2" s="208"/>
      <c r="D2" s="209"/>
      <c r="E2" s="210"/>
      <c r="F2" s="204" t="s">
        <v>117</v>
      </c>
      <c r="G2" s="208"/>
      <c r="H2" s="212"/>
      <c r="I2" s="213"/>
      <c r="J2" s="213"/>
      <c r="K2" s="199" t="s">
        <v>608</v>
      </c>
      <c r="O2" s="214" t="s">
        <v>112</v>
      </c>
      <c r="P2" s="214">
        <f>250+46.99-55</f>
        <v>241.99</v>
      </c>
    </row>
    <row r="3" spans="1:17" ht="15.75" customHeight="1">
      <c r="A3" s="174" t="s">
        <v>31</v>
      </c>
      <c r="B3" s="20" t="s">
        <v>27</v>
      </c>
      <c r="C3" s="5" t="s">
        <v>26</v>
      </c>
      <c r="D3" s="21" t="s">
        <v>91</v>
      </c>
      <c r="E3" s="5" t="s">
        <v>28</v>
      </c>
      <c r="F3" s="12" t="s">
        <v>92</v>
      </c>
      <c r="G3" s="5">
        <v>1</v>
      </c>
      <c r="H3" s="8">
        <v>11</v>
      </c>
      <c r="I3" s="60">
        <f aca="true" t="shared" si="0" ref="I3:I19">H3*G3*$P$13*$P$11</f>
        <v>652.3932800000001</v>
      </c>
      <c r="J3" s="19">
        <v>520</v>
      </c>
      <c r="K3" s="61">
        <v>20000</v>
      </c>
      <c r="O3" s="14" t="s">
        <v>108</v>
      </c>
      <c r="P3" s="14">
        <v>46.99</v>
      </c>
      <c r="Q3" s="22"/>
    </row>
    <row r="4" spans="1:17" ht="15.75" customHeight="1">
      <c r="A4" s="177" t="s">
        <v>37</v>
      </c>
      <c r="B4" s="23" t="s">
        <v>36</v>
      </c>
      <c r="D4" s="24" t="s">
        <v>40</v>
      </c>
      <c r="E4" s="6" t="s">
        <v>39</v>
      </c>
      <c r="F4" s="6" t="s">
        <v>38</v>
      </c>
      <c r="G4" s="6">
        <v>1</v>
      </c>
      <c r="H4" s="9">
        <v>11</v>
      </c>
      <c r="I4" s="19"/>
      <c r="J4" s="70">
        <f>H4*G4*$P$13*$P$12</f>
        <v>677.27528</v>
      </c>
      <c r="K4" s="61"/>
      <c r="O4" s="14" t="s">
        <v>113</v>
      </c>
      <c r="P4" s="14">
        <f>250-55</f>
        <v>195</v>
      </c>
      <c r="Q4" s="22"/>
    </row>
    <row r="5" spans="1:16" s="22" customFormat="1" ht="15.75" customHeight="1">
      <c r="A5" s="174" t="s">
        <v>31</v>
      </c>
      <c r="B5" s="14" t="s">
        <v>11</v>
      </c>
      <c r="C5" s="14"/>
      <c r="D5" s="25" t="s">
        <v>93</v>
      </c>
      <c r="E5" s="14" t="s">
        <v>7</v>
      </c>
      <c r="F5" s="13" t="s">
        <v>66</v>
      </c>
      <c r="G5" s="14">
        <v>1</v>
      </c>
      <c r="H5" s="10">
        <v>11</v>
      </c>
      <c r="I5" s="60">
        <f t="shared" si="0"/>
        <v>652.3932800000001</v>
      </c>
      <c r="J5" s="19"/>
      <c r="O5" s="14"/>
      <c r="P5" s="14"/>
    </row>
    <row r="6" spans="1:17" ht="15.75" customHeight="1">
      <c r="A6" s="174" t="s">
        <v>31</v>
      </c>
      <c r="B6" s="20" t="s">
        <v>14</v>
      </c>
      <c r="C6" s="5" t="s">
        <v>15</v>
      </c>
      <c r="D6" s="21" t="s">
        <v>94</v>
      </c>
      <c r="E6" s="5" t="s">
        <v>12</v>
      </c>
      <c r="F6" s="12" t="s">
        <v>95</v>
      </c>
      <c r="G6" s="5">
        <v>1</v>
      </c>
      <c r="H6" s="8">
        <v>5.4</v>
      </c>
      <c r="I6" s="60">
        <f t="shared" si="0"/>
        <v>320.2657920000001</v>
      </c>
      <c r="J6" s="19"/>
      <c r="K6" s="26"/>
      <c r="O6" s="14" t="s">
        <v>114</v>
      </c>
      <c r="P6" s="14">
        <f>P3/P4+1+0.07</f>
        <v>1.310974358974359</v>
      </c>
      <c r="Q6" s="22"/>
    </row>
    <row r="7" spans="1:17" ht="15.75" customHeight="1">
      <c r="A7" s="174" t="s">
        <v>31</v>
      </c>
      <c r="B7" s="20" t="s">
        <v>14</v>
      </c>
      <c r="C7" s="5" t="s">
        <v>15</v>
      </c>
      <c r="D7" s="21" t="s">
        <v>94</v>
      </c>
      <c r="E7" s="5" t="s">
        <v>12</v>
      </c>
      <c r="F7" s="12" t="s">
        <v>96</v>
      </c>
      <c r="G7" s="5">
        <v>1</v>
      </c>
      <c r="H7" s="8">
        <v>5.4</v>
      </c>
      <c r="I7" s="60">
        <f t="shared" si="0"/>
        <v>320.2657920000001</v>
      </c>
      <c r="J7" s="19"/>
      <c r="K7" s="26" t="s">
        <v>97</v>
      </c>
      <c r="O7" s="14" t="s">
        <v>115</v>
      </c>
      <c r="P7" s="14">
        <f>P3/P4+1+0.12</f>
        <v>1.3609743589743588</v>
      </c>
      <c r="Q7" s="22"/>
    </row>
    <row r="8" spans="1:16" ht="15.75" customHeight="1">
      <c r="A8" s="174" t="s">
        <v>31</v>
      </c>
      <c r="B8" s="20" t="s">
        <v>14</v>
      </c>
      <c r="C8" s="5" t="s">
        <v>15</v>
      </c>
      <c r="D8" s="21" t="s">
        <v>94</v>
      </c>
      <c r="E8" s="5" t="s">
        <v>12</v>
      </c>
      <c r="F8" s="12" t="s">
        <v>98</v>
      </c>
      <c r="G8" s="5">
        <v>1</v>
      </c>
      <c r="H8" s="8">
        <v>5.4</v>
      </c>
      <c r="I8" s="60">
        <f t="shared" si="0"/>
        <v>320.2657920000001</v>
      </c>
      <c r="J8" s="19"/>
      <c r="K8" s="26" t="s">
        <v>99</v>
      </c>
      <c r="O8" s="14"/>
      <c r="P8" s="14"/>
    </row>
    <row r="9" spans="1:16" ht="15.75" customHeight="1">
      <c r="A9" s="174" t="s">
        <v>31</v>
      </c>
      <c r="B9" s="20" t="s">
        <v>14</v>
      </c>
      <c r="C9" s="5" t="s">
        <v>15</v>
      </c>
      <c r="D9" s="21" t="s">
        <v>94</v>
      </c>
      <c r="E9" s="5" t="s">
        <v>12</v>
      </c>
      <c r="F9" s="12" t="s">
        <v>100</v>
      </c>
      <c r="G9" s="5">
        <v>1</v>
      </c>
      <c r="H9" s="8">
        <v>5.4</v>
      </c>
      <c r="I9" s="60">
        <f t="shared" si="0"/>
        <v>320.2657920000001</v>
      </c>
      <c r="J9" s="19"/>
      <c r="K9" s="26" t="s">
        <v>655</v>
      </c>
      <c r="O9" s="14" t="s">
        <v>111</v>
      </c>
      <c r="P9" s="14">
        <f>1-55/250</f>
        <v>0.78</v>
      </c>
    </row>
    <row r="10" spans="1:16" ht="15.75" customHeight="1">
      <c r="A10" s="174" t="s">
        <v>31</v>
      </c>
      <c r="B10" s="20" t="s">
        <v>14</v>
      </c>
      <c r="C10" s="5" t="s">
        <v>15</v>
      </c>
      <c r="D10" s="21" t="s">
        <v>94</v>
      </c>
      <c r="E10" s="5" t="s">
        <v>12</v>
      </c>
      <c r="F10" s="12" t="s">
        <v>45</v>
      </c>
      <c r="G10" s="5">
        <v>1</v>
      </c>
      <c r="H10" s="8">
        <v>5.4</v>
      </c>
      <c r="I10" s="60">
        <f t="shared" si="0"/>
        <v>320.2657920000001</v>
      </c>
      <c r="J10" s="19"/>
      <c r="K10" s="26" t="s">
        <v>654</v>
      </c>
      <c r="O10" s="14"/>
      <c r="P10" s="14"/>
    </row>
    <row r="11" spans="1:16" ht="15.75" customHeight="1">
      <c r="A11" s="177" t="s">
        <v>37</v>
      </c>
      <c r="B11" s="23" t="s">
        <v>44</v>
      </c>
      <c r="D11" s="24" t="s">
        <v>46</v>
      </c>
      <c r="E11" s="6" t="s">
        <v>39</v>
      </c>
      <c r="F11" s="15" t="s">
        <v>45</v>
      </c>
      <c r="G11" s="6">
        <v>2</v>
      </c>
      <c r="H11" s="9">
        <f>27/5</f>
        <v>5.4</v>
      </c>
      <c r="I11" s="19"/>
      <c r="J11" s="70">
        <f>H11*G11*$P$13*$P$12</f>
        <v>664.961184</v>
      </c>
      <c r="O11" s="14" t="s">
        <v>109</v>
      </c>
      <c r="P11" s="35">
        <f>P9*P6</f>
        <v>1.0225600000000001</v>
      </c>
    </row>
    <row r="12" spans="1:16" ht="15.75" customHeight="1">
      <c r="A12" s="177" t="s">
        <v>37</v>
      </c>
      <c r="B12" s="15" t="s">
        <v>47</v>
      </c>
      <c r="D12" s="27" t="s">
        <v>48</v>
      </c>
      <c r="E12" s="6" t="s">
        <v>39</v>
      </c>
      <c r="F12" s="13" t="s">
        <v>49</v>
      </c>
      <c r="G12" s="6">
        <v>1</v>
      </c>
      <c r="H12" s="9">
        <f>27/5</f>
        <v>5.4</v>
      </c>
      <c r="I12" s="19"/>
      <c r="J12" s="70">
        <f>H12*G12*$P$13*$P$12</f>
        <v>332.480592</v>
      </c>
      <c r="O12" s="14" t="s">
        <v>110</v>
      </c>
      <c r="P12" s="35">
        <f>P9*P7</f>
        <v>1.0615599999999998</v>
      </c>
    </row>
    <row r="13" spans="1:16" ht="15.75" customHeight="1">
      <c r="A13" s="177" t="s">
        <v>37</v>
      </c>
      <c r="B13" s="15" t="s">
        <v>50</v>
      </c>
      <c r="D13" s="27" t="s">
        <v>51</v>
      </c>
      <c r="E13" s="6" t="s">
        <v>39</v>
      </c>
      <c r="F13" s="13" t="s">
        <v>52</v>
      </c>
      <c r="G13" s="6">
        <v>1</v>
      </c>
      <c r="H13" s="9">
        <f>27/5</f>
        <v>5.4</v>
      </c>
      <c r="I13" s="19"/>
      <c r="J13" s="70">
        <f>H13*G13*$P$13*$P$12</f>
        <v>332.480592</v>
      </c>
      <c r="O13" s="59" t="s">
        <v>324</v>
      </c>
      <c r="P13" s="58">
        <v>58</v>
      </c>
    </row>
    <row r="14" spans="1:10" ht="15.75" customHeight="1">
      <c r="A14" s="174" t="s">
        <v>31</v>
      </c>
      <c r="B14" s="20" t="s">
        <v>14</v>
      </c>
      <c r="C14" s="5" t="s">
        <v>15</v>
      </c>
      <c r="D14" s="21" t="s">
        <v>94</v>
      </c>
      <c r="E14" s="5" t="s">
        <v>7</v>
      </c>
      <c r="F14" s="12" t="s">
        <v>101</v>
      </c>
      <c r="G14" s="5">
        <v>1</v>
      </c>
      <c r="H14" s="8">
        <v>5.4</v>
      </c>
      <c r="I14" s="60">
        <f t="shared" si="0"/>
        <v>320.2657920000001</v>
      </c>
      <c r="J14" s="19"/>
    </row>
    <row r="15" spans="1:11" ht="15.75" customHeight="1">
      <c r="A15" s="176" t="s">
        <v>54</v>
      </c>
      <c r="B15" s="23" t="s">
        <v>61</v>
      </c>
      <c r="C15" s="14"/>
      <c r="D15" s="25" t="s">
        <v>102</v>
      </c>
      <c r="E15" s="7" t="s">
        <v>62</v>
      </c>
      <c r="F15" s="16" t="s">
        <v>63</v>
      </c>
      <c r="G15" s="7">
        <v>1</v>
      </c>
      <c r="H15" s="10">
        <v>26</v>
      </c>
      <c r="I15" s="60">
        <f t="shared" si="0"/>
        <v>1542.0204800000001</v>
      </c>
      <c r="J15" s="182">
        <f>SUMIF(A:A,A15,I:I)-SUMIF(A:A,A15,K:K)</f>
        <v>7359.08319832614</v>
      </c>
      <c r="K15" s="61">
        <v>6000</v>
      </c>
    </row>
    <row r="16" spans="1:10" s="22" customFormat="1" ht="15.75" customHeight="1">
      <c r="A16" s="174" t="s">
        <v>31</v>
      </c>
      <c r="B16" s="14" t="s">
        <v>70</v>
      </c>
      <c r="C16" s="28" t="s">
        <v>69</v>
      </c>
      <c r="D16" s="25" t="s">
        <v>103</v>
      </c>
      <c r="E16" s="14" t="s">
        <v>23</v>
      </c>
      <c r="F16" s="16" t="s">
        <v>67</v>
      </c>
      <c r="G16" s="14">
        <v>1</v>
      </c>
      <c r="H16" s="10">
        <v>48</v>
      </c>
      <c r="I16" s="60">
        <f t="shared" si="0"/>
        <v>2846.8070400000006</v>
      </c>
      <c r="J16" s="19"/>
    </row>
    <row r="17" spans="1:11" s="22" customFormat="1" ht="15.75" customHeight="1">
      <c r="A17" s="174" t="s">
        <v>77</v>
      </c>
      <c r="B17" s="23" t="s">
        <v>75</v>
      </c>
      <c r="C17" s="14"/>
      <c r="D17" s="24" t="s">
        <v>76</v>
      </c>
      <c r="E17" s="14" t="s">
        <v>28</v>
      </c>
      <c r="F17" s="13" t="s">
        <v>85</v>
      </c>
      <c r="G17" s="14">
        <v>1</v>
      </c>
      <c r="H17" s="10">
        <v>40</v>
      </c>
      <c r="I17" s="19"/>
      <c r="J17" s="70">
        <f>H17*G17*$P$13*$P$12</f>
        <v>2462.8191999999995</v>
      </c>
      <c r="K17" s="13"/>
    </row>
    <row r="18" spans="1:11" s="22" customFormat="1" ht="15.75" customHeight="1">
      <c r="A18" s="179" t="s">
        <v>90</v>
      </c>
      <c r="B18" s="14" t="s">
        <v>86</v>
      </c>
      <c r="C18" s="14"/>
      <c r="D18" s="21" t="s">
        <v>87</v>
      </c>
      <c r="E18" s="14" t="s">
        <v>28</v>
      </c>
      <c r="F18" s="12" t="s">
        <v>88</v>
      </c>
      <c r="G18" s="14">
        <v>1</v>
      </c>
      <c r="H18" s="10">
        <v>28</v>
      </c>
      <c r="I18" s="60">
        <f t="shared" si="0"/>
        <v>1660.6374400000002</v>
      </c>
      <c r="J18" s="19"/>
      <c r="K18" s="61">
        <v>3430</v>
      </c>
    </row>
    <row r="19" spans="1:12" s="22" customFormat="1" ht="15.75" customHeight="1" thickBot="1">
      <c r="A19" s="179" t="s">
        <v>90</v>
      </c>
      <c r="B19" s="14" t="s">
        <v>86</v>
      </c>
      <c r="C19" s="14"/>
      <c r="D19" s="25" t="s">
        <v>89</v>
      </c>
      <c r="E19" s="14" t="s">
        <v>62</v>
      </c>
      <c r="F19" s="12" t="s">
        <v>88</v>
      </c>
      <c r="G19" s="14">
        <v>1</v>
      </c>
      <c r="H19" s="10">
        <v>21</v>
      </c>
      <c r="I19" s="60">
        <f t="shared" si="0"/>
        <v>1245.47808</v>
      </c>
      <c r="J19" s="19">
        <f>2906-3430</f>
        <v>-524</v>
      </c>
      <c r="L19" s="22" t="s">
        <v>657</v>
      </c>
    </row>
    <row r="20" spans="1:16" s="199" customFormat="1" ht="15" customHeight="1">
      <c r="A20" s="207" t="s">
        <v>118</v>
      </c>
      <c r="B20" s="208"/>
      <c r="C20" s="208"/>
      <c r="D20" s="209"/>
      <c r="E20" s="210"/>
      <c r="F20" s="204" t="s">
        <v>183</v>
      </c>
      <c r="H20" s="211"/>
      <c r="K20" s="191" t="s">
        <v>608</v>
      </c>
      <c r="O20" s="199" t="s">
        <v>189</v>
      </c>
      <c r="P20" s="199">
        <v>608.78</v>
      </c>
    </row>
    <row r="21" spans="1:16" ht="15.75" customHeight="1">
      <c r="A21" s="174" t="s">
        <v>31</v>
      </c>
      <c r="B21" s="20" t="s">
        <v>24</v>
      </c>
      <c r="C21" s="5" t="s">
        <v>25</v>
      </c>
      <c r="D21" s="24" t="s">
        <v>119</v>
      </c>
      <c r="E21" s="13" t="s">
        <v>120</v>
      </c>
      <c r="F21" s="13" t="s">
        <v>121</v>
      </c>
      <c r="G21" s="5">
        <v>1</v>
      </c>
      <c r="H21" s="8">
        <v>52</v>
      </c>
      <c r="I21" s="60">
        <f aca="true" t="shared" si="1" ref="I21:I34">H21*G21*$P$38*$P$30</f>
        <v>3131.196852754374</v>
      </c>
      <c r="J21" s="19"/>
      <c r="O21" s="14" t="s">
        <v>190</v>
      </c>
      <c r="P21" s="14">
        <v>251.95</v>
      </c>
    </row>
    <row r="22" spans="1:16" s="22" customFormat="1" ht="15.75" customHeight="1">
      <c r="A22" s="174" t="s">
        <v>31</v>
      </c>
      <c r="B22" s="23" t="s">
        <v>65</v>
      </c>
      <c r="C22" s="14"/>
      <c r="D22" s="28" t="s">
        <v>68</v>
      </c>
      <c r="E22" s="14" t="s">
        <v>7</v>
      </c>
      <c r="F22" s="13" t="s">
        <v>66</v>
      </c>
      <c r="G22" s="14">
        <v>1</v>
      </c>
      <c r="H22" s="10">
        <v>52</v>
      </c>
      <c r="I22" s="60">
        <f t="shared" si="1"/>
        <v>3131.196852754374</v>
      </c>
      <c r="J22" s="19"/>
      <c r="O22" s="14" t="s">
        <v>191</v>
      </c>
      <c r="P22" s="14">
        <v>356.83</v>
      </c>
    </row>
    <row r="23" spans="1:19" s="22" customFormat="1" ht="15.75" customHeight="1">
      <c r="A23" s="174" t="s">
        <v>31</v>
      </c>
      <c r="B23" s="20" t="s">
        <v>11</v>
      </c>
      <c r="C23" s="5" t="s">
        <v>13</v>
      </c>
      <c r="D23" s="27" t="s">
        <v>122</v>
      </c>
      <c r="E23" s="5" t="s">
        <v>12</v>
      </c>
      <c r="F23" s="13" t="s">
        <v>123</v>
      </c>
      <c r="G23" s="5">
        <v>1</v>
      </c>
      <c r="H23" s="8">
        <v>11</v>
      </c>
      <c r="I23" s="60">
        <f t="shared" si="1"/>
        <v>662.368565005733</v>
      </c>
      <c r="J23" s="19"/>
      <c r="K23" s="15"/>
      <c r="L23" s="15"/>
      <c r="M23" s="15"/>
      <c r="N23" s="15"/>
      <c r="O23" s="14" t="s">
        <v>108</v>
      </c>
      <c r="P23" s="14">
        <v>73.99</v>
      </c>
      <c r="Q23" s="15"/>
      <c r="R23" s="15"/>
      <c r="S23" s="15"/>
    </row>
    <row r="24" spans="1:16" ht="15.75" customHeight="1">
      <c r="A24" s="174" t="s">
        <v>31</v>
      </c>
      <c r="B24" s="20" t="s">
        <v>27</v>
      </c>
      <c r="C24" s="5" t="s">
        <v>26</v>
      </c>
      <c r="D24" s="27" t="s">
        <v>124</v>
      </c>
      <c r="E24" s="5" t="s">
        <v>28</v>
      </c>
      <c r="F24" s="13" t="s">
        <v>125</v>
      </c>
      <c r="G24" s="5">
        <v>1</v>
      </c>
      <c r="H24" s="8">
        <v>11</v>
      </c>
      <c r="I24" s="60">
        <f t="shared" si="1"/>
        <v>662.368565005733</v>
      </c>
      <c r="J24" s="19"/>
      <c r="O24" s="14" t="s">
        <v>114</v>
      </c>
      <c r="P24" s="15">
        <f>P23/(P20-P26)+0.07</f>
        <v>0.20360901441005455</v>
      </c>
    </row>
    <row r="25" spans="1:16" ht="15.75" customHeight="1">
      <c r="A25" s="174" t="s">
        <v>31</v>
      </c>
      <c r="B25" s="20" t="s">
        <v>30</v>
      </c>
      <c r="C25" s="5" t="s">
        <v>29</v>
      </c>
      <c r="D25" s="27" t="s">
        <v>126</v>
      </c>
      <c r="E25" s="5" t="s">
        <v>28</v>
      </c>
      <c r="F25" s="13" t="s">
        <v>66</v>
      </c>
      <c r="G25" s="5">
        <v>1</v>
      </c>
      <c r="H25" s="8">
        <v>11</v>
      </c>
      <c r="I25" s="60">
        <f t="shared" si="1"/>
        <v>662.368565005733</v>
      </c>
      <c r="J25" s="19"/>
      <c r="O25" s="14" t="s">
        <v>114</v>
      </c>
      <c r="P25" s="15">
        <f>P23/(P20-P26)+0.12</f>
        <v>0.25360901441005457</v>
      </c>
    </row>
    <row r="26" spans="1:16" ht="15.75" customHeight="1">
      <c r="A26" s="174" t="s">
        <v>31</v>
      </c>
      <c r="B26" s="20" t="s">
        <v>30</v>
      </c>
      <c r="C26" s="5" t="s">
        <v>29</v>
      </c>
      <c r="D26" s="27" t="s">
        <v>126</v>
      </c>
      <c r="E26" s="5" t="s">
        <v>28</v>
      </c>
      <c r="F26" s="13" t="s">
        <v>127</v>
      </c>
      <c r="G26" s="5">
        <v>1</v>
      </c>
      <c r="H26" s="8">
        <v>11</v>
      </c>
      <c r="I26" s="60">
        <f t="shared" si="1"/>
        <v>662.368565005733</v>
      </c>
      <c r="J26" s="19"/>
      <c r="O26" s="14" t="s">
        <v>192</v>
      </c>
      <c r="P26" s="14">
        <v>55</v>
      </c>
    </row>
    <row r="27" spans="1:16" ht="15.75" customHeight="1">
      <c r="A27" s="175" t="s">
        <v>31</v>
      </c>
      <c r="B27" s="30" t="s">
        <v>128</v>
      </c>
      <c r="C27" s="17"/>
      <c r="D27" s="27" t="s">
        <v>129</v>
      </c>
      <c r="E27" s="5" t="s">
        <v>28</v>
      </c>
      <c r="F27" s="13" t="s">
        <v>130</v>
      </c>
      <c r="G27" s="17">
        <v>1</v>
      </c>
      <c r="H27" s="18">
        <v>11</v>
      </c>
      <c r="I27" s="60">
        <f t="shared" si="1"/>
        <v>662.368565005733</v>
      </c>
      <c r="J27" s="19"/>
      <c r="K27" s="26" t="s">
        <v>131</v>
      </c>
      <c r="O27" s="14" t="s">
        <v>193</v>
      </c>
      <c r="P27" s="14">
        <f>P26/P21</f>
        <v>0.21829728120658862</v>
      </c>
    </row>
    <row r="28" spans="1:10" ht="15.75" customHeight="1">
      <c r="A28" s="176" t="s">
        <v>54</v>
      </c>
      <c r="B28" s="30" t="s">
        <v>132</v>
      </c>
      <c r="C28" s="17"/>
      <c r="D28" s="27" t="s">
        <v>133</v>
      </c>
      <c r="E28" s="6" t="s">
        <v>7</v>
      </c>
      <c r="F28" s="13" t="s">
        <v>134</v>
      </c>
      <c r="G28" s="17">
        <v>1</v>
      </c>
      <c r="H28" s="9">
        <f>27/5</f>
        <v>5.4</v>
      </c>
      <c r="I28" s="60">
        <f t="shared" si="1"/>
        <v>325.16275009372345</v>
      </c>
      <c r="J28" s="19"/>
    </row>
    <row r="29" spans="1:15" ht="15.75" customHeight="1">
      <c r="A29" s="176" t="s">
        <v>54</v>
      </c>
      <c r="B29" s="30" t="s">
        <v>132</v>
      </c>
      <c r="C29" s="17"/>
      <c r="D29" s="27" t="s">
        <v>133</v>
      </c>
      <c r="E29" s="6" t="s">
        <v>7</v>
      </c>
      <c r="F29" s="13" t="s">
        <v>135</v>
      </c>
      <c r="G29" s="17">
        <v>1</v>
      </c>
      <c r="H29" s="9">
        <f>27/5</f>
        <v>5.4</v>
      </c>
      <c r="I29" s="60">
        <f t="shared" si="1"/>
        <v>325.16275009372345</v>
      </c>
      <c r="J29" s="19"/>
      <c r="O29" s="35" t="s">
        <v>190</v>
      </c>
    </row>
    <row r="30" spans="1:16" ht="15.75" customHeight="1">
      <c r="A30" s="175" t="s">
        <v>77</v>
      </c>
      <c r="B30" s="30" t="s">
        <v>136</v>
      </c>
      <c r="C30" s="17"/>
      <c r="D30" s="27" t="s">
        <v>137</v>
      </c>
      <c r="E30" s="6" t="s">
        <v>28</v>
      </c>
      <c r="F30" s="13" t="s">
        <v>138</v>
      </c>
      <c r="G30" s="17">
        <v>1</v>
      </c>
      <c r="H30" s="9">
        <f>27/5</f>
        <v>5.4</v>
      </c>
      <c r="I30" s="19"/>
      <c r="J30" s="70">
        <f>H30*G30*$P$38*$P$31</f>
        <v>338.67057307447357</v>
      </c>
      <c r="O30" s="14" t="s">
        <v>109</v>
      </c>
      <c r="P30" s="36">
        <f>(1-P27)*(1+P24)</f>
        <v>0.940864438928598</v>
      </c>
    </row>
    <row r="31" spans="1:16" ht="15.75" customHeight="1">
      <c r="A31" s="175" t="s">
        <v>77</v>
      </c>
      <c r="B31" s="30" t="s">
        <v>136</v>
      </c>
      <c r="C31" s="17"/>
      <c r="D31" s="27" t="s">
        <v>139</v>
      </c>
      <c r="E31" s="17" t="s">
        <v>28</v>
      </c>
      <c r="F31" s="13" t="s">
        <v>140</v>
      </c>
      <c r="G31" s="17">
        <v>1</v>
      </c>
      <c r="H31" s="9">
        <f>27/5</f>
        <v>5.4</v>
      </c>
      <c r="I31" s="19"/>
      <c r="J31" s="70">
        <f>H31*G31*$P$38*$P$31</f>
        <v>338.67057307447357</v>
      </c>
      <c r="O31" s="14" t="s">
        <v>110</v>
      </c>
      <c r="P31" s="36">
        <f>(1-P27)*(1+P25)</f>
        <v>0.9799495748682684</v>
      </c>
    </row>
    <row r="32" spans="1:16" ht="15.75" customHeight="1">
      <c r="A32" s="175" t="s">
        <v>31</v>
      </c>
      <c r="B32" s="15" t="s">
        <v>141</v>
      </c>
      <c r="C32" s="17"/>
      <c r="D32" s="37" t="s">
        <v>142</v>
      </c>
      <c r="E32" s="14" t="s">
        <v>7</v>
      </c>
      <c r="F32" s="13" t="s">
        <v>143</v>
      </c>
      <c r="G32" s="17">
        <v>1</v>
      </c>
      <c r="H32" s="9">
        <f>27/5</f>
        <v>5.4</v>
      </c>
      <c r="I32" s="60">
        <f t="shared" si="1"/>
        <v>325.16275009372345</v>
      </c>
      <c r="J32" s="19"/>
      <c r="O32" s="14"/>
      <c r="P32" s="14"/>
    </row>
    <row r="33" spans="1:10" ht="15.75" customHeight="1">
      <c r="A33" s="175" t="s">
        <v>31</v>
      </c>
      <c r="B33" s="30" t="s">
        <v>144</v>
      </c>
      <c r="C33" s="17"/>
      <c r="D33" s="37" t="s">
        <v>145</v>
      </c>
      <c r="E33" s="14" t="s">
        <v>7</v>
      </c>
      <c r="F33" s="13" t="s">
        <v>146</v>
      </c>
      <c r="G33" s="17">
        <v>1</v>
      </c>
      <c r="H33" s="18">
        <v>49.95</v>
      </c>
      <c r="I33" s="60">
        <f t="shared" si="1"/>
        <v>3007.755438366942</v>
      </c>
      <c r="J33" s="19"/>
    </row>
    <row r="34" spans="1:19" ht="15.75" customHeight="1">
      <c r="A34" s="176" t="s">
        <v>54</v>
      </c>
      <c r="B34" s="23" t="s">
        <v>61</v>
      </c>
      <c r="C34" s="14"/>
      <c r="D34" s="27" t="s">
        <v>147</v>
      </c>
      <c r="E34" s="14" t="s">
        <v>7</v>
      </c>
      <c r="F34" s="16" t="s">
        <v>63</v>
      </c>
      <c r="G34" s="14">
        <v>1</v>
      </c>
      <c r="H34" s="10">
        <v>16</v>
      </c>
      <c r="I34" s="60">
        <f t="shared" si="1"/>
        <v>963.4451854628843</v>
      </c>
      <c r="J34" s="19"/>
      <c r="K34" s="22"/>
      <c r="L34" s="22"/>
      <c r="M34" s="22"/>
      <c r="N34" s="22"/>
      <c r="O34" s="35" t="s">
        <v>191</v>
      </c>
      <c r="P34" s="14"/>
      <c r="Q34" s="22"/>
      <c r="R34" s="22"/>
      <c r="S34" s="22"/>
    </row>
    <row r="35" spans="1:16" ht="15.75" customHeight="1">
      <c r="A35" s="174" t="s">
        <v>31</v>
      </c>
      <c r="B35" s="20" t="s">
        <v>22</v>
      </c>
      <c r="C35" s="5" t="s">
        <v>21</v>
      </c>
      <c r="D35" s="27" t="s">
        <v>148</v>
      </c>
      <c r="E35" s="5" t="s">
        <v>23</v>
      </c>
      <c r="F35" s="13" t="s">
        <v>149</v>
      </c>
      <c r="G35" s="5">
        <v>1</v>
      </c>
      <c r="H35" s="8">
        <v>19.99</v>
      </c>
      <c r="I35" s="60">
        <f>H35*G35*$P$38*$P$35</f>
        <v>1539.8492286756473</v>
      </c>
      <c r="J35" s="19"/>
      <c r="O35" s="14" t="s">
        <v>109</v>
      </c>
      <c r="P35" s="35">
        <f>1+P24</f>
        <v>1.2036090144100546</v>
      </c>
    </row>
    <row r="36" spans="1:16" ht="15" customHeight="1">
      <c r="A36" s="177" t="s">
        <v>37</v>
      </c>
      <c r="B36" s="20" t="s">
        <v>41</v>
      </c>
      <c r="C36" s="5"/>
      <c r="D36" s="5" t="s">
        <v>43</v>
      </c>
      <c r="E36" s="5" t="s">
        <v>39</v>
      </c>
      <c r="F36" s="5" t="s">
        <v>42</v>
      </c>
      <c r="G36" s="5">
        <v>1</v>
      </c>
      <c r="H36" s="8">
        <v>9.99</v>
      </c>
      <c r="I36" s="19"/>
      <c r="J36" s="70">
        <f aca="true" t="shared" si="2" ref="J36:J50">H36*G36*$P$38*$P$36</f>
        <v>801.5074594532124</v>
      </c>
      <c r="O36" s="14" t="s">
        <v>110</v>
      </c>
      <c r="P36" s="35">
        <f>1+P25</f>
        <v>1.2536090144100545</v>
      </c>
    </row>
    <row r="37" spans="1:10" ht="15.75" customHeight="1">
      <c r="A37" s="177" t="s">
        <v>37</v>
      </c>
      <c r="B37" s="20" t="s">
        <v>150</v>
      </c>
      <c r="C37" s="5"/>
      <c r="D37" s="27" t="s">
        <v>151</v>
      </c>
      <c r="E37" s="13" t="s">
        <v>152</v>
      </c>
      <c r="F37" s="13" t="s">
        <v>153</v>
      </c>
      <c r="G37" s="5">
        <v>1</v>
      </c>
      <c r="H37" s="8">
        <v>39.99</v>
      </c>
      <c r="I37" s="19"/>
      <c r="J37" s="70">
        <f t="shared" si="2"/>
        <v>3208.4367671205173</v>
      </c>
    </row>
    <row r="38" spans="1:16" ht="15.75" customHeight="1">
      <c r="A38" s="176" t="s">
        <v>54</v>
      </c>
      <c r="B38" s="30" t="s">
        <v>106</v>
      </c>
      <c r="C38" s="17"/>
      <c r="D38" s="27" t="s">
        <v>105</v>
      </c>
      <c r="E38" s="17">
        <v>0</v>
      </c>
      <c r="F38" s="13" t="s">
        <v>107</v>
      </c>
      <c r="G38" s="17">
        <v>1</v>
      </c>
      <c r="H38" s="18">
        <v>9.99</v>
      </c>
      <c r="I38" s="60">
        <f>H38*G38*$P$38*$P$35</f>
        <v>769.5394594532125</v>
      </c>
      <c r="J38" s="19"/>
      <c r="O38" s="59" t="s">
        <v>324</v>
      </c>
      <c r="P38" s="58">
        <v>64</v>
      </c>
    </row>
    <row r="39" spans="1:10" ht="15.75" customHeight="1">
      <c r="A39" s="174" t="s">
        <v>54</v>
      </c>
      <c r="B39" s="20" t="s">
        <v>53</v>
      </c>
      <c r="C39" s="5"/>
      <c r="D39" s="24" t="s">
        <v>56</v>
      </c>
      <c r="E39" s="5" t="s">
        <v>154</v>
      </c>
      <c r="F39" s="13" t="s">
        <v>55</v>
      </c>
      <c r="G39" s="5">
        <v>1</v>
      </c>
      <c r="H39" s="8">
        <v>14.99</v>
      </c>
      <c r="I39" s="60">
        <f>H39*G39*$P$38*$P$35</f>
        <v>1154.69434406443</v>
      </c>
      <c r="J39" s="19"/>
    </row>
    <row r="40" spans="1:10" ht="15.75" customHeight="1">
      <c r="A40" s="174" t="s">
        <v>54</v>
      </c>
      <c r="B40" s="20" t="s">
        <v>58</v>
      </c>
      <c r="C40" s="5"/>
      <c r="D40" s="24" t="s">
        <v>57</v>
      </c>
      <c r="E40" s="5" t="s">
        <v>60</v>
      </c>
      <c r="F40" s="13" t="s">
        <v>59</v>
      </c>
      <c r="G40" s="5">
        <v>1</v>
      </c>
      <c r="H40" s="8">
        <v>16.99</v>
      </c>
      <c r="I40" s="60">
        <f>H40*G40*$P$38*$P$35</f>
        <v>1308.7562979089168</v>
      </c>
      <c r="J40" s="19"/>
    </row>
    <row r="41" spans="1:11" ht="15.75" customHeight="1">
      <c r="A41" s="174" t="s">
        <v>54</v>
      </c>
      <c r="B41" s="23" t="s">
        <v>155</v>
      </c>
      <c r="C41" s="5"/>
      <c r="D41" s="27" t="s">
        <v>156</v>
      </c>
      <c r="E41" s="13" t="s">
        <v>64</v>
      </c>
      <c r="F41" s="13" t="s">
        <v>157</v>
      </c>
      <c r="G41" s="5">
        <v>1</v>
      </c>
      <c r="H41" s="8">
        <v>34.99</v>
      </c>
      <c r="I41" s="60">
        <f>H41*G41*$P$38*$P$35</f>
        <v>2695.3138825093</v>
      </c>
      <c r="J41" s="19"/>
      <c r="K41" s="61">
        <v>4000</v>
      </c>
    </row>
    <row r="42" spans="1:11" ht="15.75">
      <c r="A42" s="177" t="s">
        <v>158</v>
      </c>
      <c r="B42" s="15" t="s">
        <v>159</v>
      </c>
      <c r="D42" s="24" t="s">
        <v>160</v>
      </c>
      <c r="E42" s="17" t="s">
        <v>60</v>
      </c>
      <c r="F42" s="13" t="s">
        <v>161</v>
      </c>
      <c r="G42" s="6">
        <v>1</v>
      </c>
      <c r="H42" s="9">
        <v>5.99</v>
      </c>
      <c r="I42" s="60">
        <f>H42*G42*$P$38*$P$36</f>
        <v>480.5835517642385</v>
      </c>
      <c r="K42" s="61">
        <v>1776</v>
      </c>
    </row>
    <row r="43" spans="1:10" ht="15.75" customHeight="1">
      <c r="A43" s="177" t="s">
        <v>162</v>
      </c>
      <c r="B43" s="15" t="s">
        <v>163</v>
      </c>
      <c r="D43" s="27" t="s">
        <v>164</v>
      </c>
      <c r="E43" s="5" t="s">
        <v>7</v>
      </c>
      <c r="F43" s="13" t="s">
        <v>165</v>
      </c>
      <c r="G43" s="6">
        <v>1</v>
      </c>
      <c r="H43" s="10">
        <v>47.99</v>
      </c>
      <c r="I43" s="19"/>
      <c r="J43" s="70">
        <f t="shared" si="2"/>
        <v>3850.284582498465</v>
      </c>
    </row>
    <row r="44" spans="1:10" ht="15.75" customHeight="1">
      <c r="A44" s="177" t="s">
        <v>162</v>
      </c>
      <c r="B44" s="15" t="s">
        <v>166</v>
      </c>
      <c r="D44" s="27" t="s">
        <v>167</v>
      </c>
      <c r="E44" s="17">
        <v>2</v>
      </c>
      <c r="F44" s="13" t="s">
        <v>168</v>
      </c>
      <c r="G44" s="6">
        <v>1</v>
      </c>
      <c r="H44" s="9">
        <v>17.99</v>
      </c>
      <c r="I44" s="19"/>
      <c r="J44" s="70">
        <f t="shared" si="2"/>
        <v>1443.3552748311602</v>
      </c>
    </row>
    <row r="45" spans="1:10" ht="15.75" customHeight="1">
      <c r="A45" s="177" t="s">
        <v>84</v>
      </c>
      <c r="B45" s="15" t="s">
        <v>169</v>
      </c>
      <c r="D45" s="27" t="s">
        <v>170</v>
      </c>
      <c r="E45" s="5" t="s">
        <v>23</v>
      </c>
      <c r="F45" s="13" t="s">
        <v>171</v>
      </c>
      <c r="G45" s="5">
        <v>1</v>
      </c>
      <c r="H45" s="8">
        <v>19.99</v>
      </c>
      <c r="I45" s="19"/>
      <c r="J45" s="70">
        <f t="shared" si="2"/>
        <v>1603.8172286756471</v>
      </c>
    </row>
    <row r="46" spans="1:10" ht="15.75" customHeight="1">
      <c r="A46" s="177" t="s">
        <v>84</v>
      </c>
      <c r="B46" s="15" t="s">
        <v>172</v>
      </c>
      <c r="D46" s="24" t="s">
        <v>173</v>
      </c>
      <c r="E46" s="5" t="s">
        <v>23</v>
      </c>
      <c r="F46" s="13" t="s">
        <v>174</v>
      </c>
      <c r="G46" s="5">
        <v>1</v>
      </c>
      <c r="H46" s="8">
        <v>19.99</v>
      </c>
      <c r="I46" s="19"/>
      <c r="J46" s="70">
        <f t="shared" si="2"/>
        <v>1603.8172286756471</v>
      </c>
    </row>
    <row r="47" spans="1:11" ht="15.75" customHeight="1">
      <c r="A47" s="175" t="s">
        <v>175</v>
      </c>
      <c r="B47" s="15" t="s">
        <v>176</v>
      </c>
      <c r="D47" s="27"/>
      <c r="E47" s="13" t="s">
        <v>28</v>
      </c>
      <c r="F47" s="13" t="s">
        <v>177</v>
      </c>
      <c r="G47" s="17">
        <v>2</v>
      </c>
      <c r="H47" s="9">
        <v>3.99</v>
      </c>
      <c r="I47" s="60">
        <f>H47*G47*$P$38*$P$35</f>
        <v>614.7071958395031</v>
      </c>
      <c r="J47" s="19"/>
      <c r="K47" s="61">
        <v>605</v>
      </c>
    </row>
    <row r="48" spans="1:10" ht="15.75" customHeight="1">
      <c r="A48" s="174" t="s">
        <v>31</v>
      </c>
      <c r="B48" s="20" t="s">
        <v>16</v>
      </c>
      <c r="C48" s="5" t="s">
        <v>17</v>
      </c>
      <c r="D48" s="27" t="s">
        <v>178</v>
      </c>
      <c r="E48" s="5" t="s">
        <v>35</v>
      </c>
      <c r="F48" s="13" t="s">
        <v>179</v>
      </c>
      <c r="G48" s="5">
        <v>1</v>
      </c>
      <c r="H48" s="8">
        <v>34.99</v>
      </c>
      <c r="I48" s="19"/>
      <c r="J48" s="70">
        <f t="shared" si="2"/>
        <v>2807.2818825092995</v>
      </c>
    </row>
    <row r="49" spans="1:10" ht="15.75" customHeight="1">
      <c r="A49" s="174" t="s">
        <v>31</v>
      </c>
      <c r="B49" s="20" t="s">
        <v>16</v>
      </c>
      <c r="C49" s="5" t="s">
        <v>17</v>
      </c>
      <c r="D49" s="27" t="s">
        <v>178</v>
      </c>
      <c r="E49" s="5" t="s">
        <v>35</v>
      </c>
      <c r="F49" s="13" t="s">
        <v>180</v>
      </c>
      <c r="G49" s="5">
        <v>1</v>
      </c>
      <c r="H49" s="8">
        <v>34.99</v>
      </c>
      <c r="I49" s="19"/>
      <c r="J49" s="70">
        <f t="shared" si="2"/>
        <v>2807.2818825092995</v>
      </c>
    </row>
    <row r="50" spans="1:10" ht="15.75" customHeight="1">
      <c r="A50" s="174" t="s">
        <v>31</v>
      </c>
      <c r="B50" s="20" t="s">
        <v>20</v>
      </c>
      <c r="C50" s="5" t="s">
        <v>18</v>
      </c>
      <c r="D50" s="24" t="s">
        <v>181</v>
      </c>
      <c r="E50" s="5" t="s">
        <v>19</v>
      </c>
      <c r="F50" s="13" t="s">
        <v>182</v>
      </c>
      <c r="G50" s="5">
        <v>1</v>
      </c>
      <c r="H50" s="8">
        <v>19.99</v>
      </c>
      <c r="I50" s="19"/>
      <c r="J50" s="70">
        <f t="shared" si="2"/>
        <v>1603.8172286756471</v>
      </c>
    </row>
    <row r="51" spans="1:17" ht="15.75" customHeight="1">
      <c r="A51" s="32" t="s">
        <v>77</v>
      </c>
      <c r="B51" s="43" t="s">
        <v>106</v>
      </c>
      <c r="C51" s="26"/>
      <c r="D51" s="45" t="s">
        <v>105</v>
      </c>
      <c r="E51" s="33">
        <v>4</v>
      </c>
      <c r="F51" s="46" t="s">
        <v>184</v>
      </c>
      <c r="G51" s="32">
        <v>1</v>
      </c>
      <c r="H51" s="44">
        <v>9.99</v>
      </c>
      <c r="I51" s="26" t="s">
        <v>185</v>
      </c>
      <c r="J51" s="26"/>
      <c r="K51" s="26"/>
      <c r="L51" s="26"/>
      <c r="M51" s="26"/>
      <c r="N51" s="26"/>
      <c r="O51" s="26"/>
      <c r="P51" s="26"/>
      <c r="Q51" s="26"/>
    </row>
    <row r="52" spans="1:17" ht="15.75" customHeight="1">
      <c r="A52" s="34" t="s">
        <v>31</v>
      </c>
      <c r="B52" s="47" t="s">
        <v>71</v>
      </c>
      <c r="C52" s="34" t="s">
        <v>73</v>
      </c>
      <c r="D52" s="48" t="s">
        <v>74</v>
      </c>
      <c r="E52" s="34" t="s">
        <v>28</v>
      </c>
      <c r="F52" s="48" t="s">
        <v>72</v>
      </c>
      <c r="G52" s="34">
        <v>1</v>
      </c>
      <c r="H52" s="49">
        <v>3.99</v>
      </c>
      <c r="I52" s="26" t="s">
        <v>185</v>
      </c>
      <c r="J52" s="50"/>
      <c r="K52" s="26"/>
      <c r="L52" s="26"/>
      <c r="M52" s="26"/>
      <c r="N52" s="26"/>
      <c r="O52" s="26"/>
      <c r="P52" s="26"/>
      <c r="Q52" s="26"/>
    </row>
    <row r="53" spans="1:17" ht="15.75" customHeight="1">
      <c r="A53" s="32" t="s">
        <v>84</v>
      </c>
      <c r="B53" s="43" t="s">
        <v>82</v>
      </c>
      <c r="C53" s="26"/>
      <c r="D53" s="45" t="s">
        <v>83</v>
      </c>
      <c r="E53" s="34" t="s">
        <v>186</v>
      </c>
      <c r="F53" s="48" t="s">
        <v>187</v>
      </c>
      <c r="G53" s="32">
        <v>1</v>
      </c>
      <c r="H53" s="44">
        <v>24.99</v>
      </c>
      <c r="I53" s="26" t="s">
        <v>185</v>
      </c>
      <c r="J53" s="26"/>
      <c r="K53" s="26"/>
      <c r="L53" s="26"/>
      <c r="M53" s="26"/>
      <c r="N53" s="26"/>
      <c r="O53" s="26"/>
      <c r="P53" s="26"/>
      <c r="Q53" s="26"/>
    </row>
    <row r="54" spans="1:17" ht="15.75" customHeight="1">
      <c r="A54" s="34" t="s">
        <v>31</v>
      </c>
      <c r="B54" s="47" t="s">
        <v>34</v>
      </c>
      <c r="C54" s="34" t="s">
        <v>32</v>
      </c>
      <c r="D54" s="48" t="s">
        <v>188</v>
      </c>
      <c r="E54" s="34" t="s">
        <v>23</v>
      </c>
      <c r="F54" s="34" t="s">
        <v>33</v>
      </c>
      <c r="G54" s="34">
        <v>1</v>
      </c>
      <c r="H54" s="49">
        <v>19.99</v>
      </c>
      <c r="I54" s="26" t="s">
        <v>185</v>
      </c>
      <c r="J54" s="50"/>
      <c r="K54" s="26"/>
      <c r="L54" s="26"/>
      <c r="M54" s="26"/>
      <c r="N54" s="26"/>
      <c r="O54" s="26"/>
      <c r="P54" s="26"/>
      <c r="Q54" s="26"/>
    </row>
    <row r="55" spans="1:17" ht="15.75" customHeight="1" thickBot="1">
      <c r="A55" s="34" t="s">
        <v>79</v>
      </c>
      <c r="B55" s="47" t="s">
        <v>78</v>
      </c>
      <c r="C55" s="34"/>
      <c r="D55" s="45" t="s">
        <v>81</v>
      </c>
      <c r="E55" s="34" t="s">
        <v>62</v>
      </c>
      <c r="F55" s="34" t="s">
        <v>80</v>
      </c>
      <c r="G55" s="34">
        <v>1</v>
      </c>
      <c r="H55" s="49">
        <v>3.99</v>
      </c>
      <c r="I55" s="26" t="s">
        <v>185</v>
      </c>
      <c r="J55" s="50"/>
      <c r="K55" s="26"/>
      <c r="L55" s="26"/>
      <c r="M55" s="26"/>
      <c r="N55" s="26"/>
      <c r="O55" s="26"/>
      <c r="P55" s="26"/>
      <c r="Q55" s="26"/>
    </row>
    <row r="56" spans="1:11" s="199" customFormat="1" ht="15.75" customHeight="1">
      <c r="A56" s="200" t="s">
        <v>198</v>
      </c>
      <c r="B56" s="201"/>
      <c r="C56" s="201"/>
      <c r="D56" s="202"/>
      <c r="E56" s="203"/>
      <c r="F56" s="204" t="s">
        <v>271</v>
      </c>
      <c r="G56" s="205"/>
      <c r="H56" s="206"/>
      <c r="K56" s="191" t="s">
        <v>608</v>
      </c>
    </row>
    <row r="57" spans="1:16" ht="15.75" customHeight="1">
      <c r="A57" s="177" t="s">
        <v>162</v>
      </c>
      <c r="B57" s="38" t="s">
        <v>199</v>
      </c>
      <c r="C57" s="11"/>
      <c r="D57" s="25" t="s">
        <v>200</v>
      </c>
      <c r="E57" s="39" t="s">
        <v>7</v>
      </c>
      <c r="F57" s="12" t="s">
        <v>201</v>
      </c>
      <c r="G57" s="5">
        <v>1</v>
      </c>
      <c r="H57" s="9">
        <v>11</v>
      </c>
      <c r="I57" s="19"/>
      <c r="J57" s="70">
        <f>H57*G57*$P$75*$P$68</f>
        <v>741.2953360475673</v>
      </c>
      <c r="O57" s="15" t="s">
        <v>189</v>
      </c>
      <c r="P57" s="15">
        <v>440.31</v>
      </c>
    </row>
    <row r="58" spans="1:16" ht="15.75" customHeight="1">
      <c r="A58" s="177" t="s">
        <v>162</v>
      </c>
      <c r="B58" s="38" t="s">
        <v>199</v>
      </c>
      <c r="C58" s="11"/>
      <c r="D58" s="25" t="s">
        <v>200</v>
      </c>
      <c r="E58" s="39" t="s">
        <v>7</v>
      </c>
      <c r="F58" s="12" t="s">
        <v>201</v>
      </c>
      <c r="G58" s="5">
        <v>1</v>
      </c>
      <c r="H58" s="9">
        <v>11</v>
      </c>
      <c r="I58" s="19"/>
      <c r="J58" s="70">
        <f aca="true" t="shared" si="3" ref="J58:J76">H58*G58*$P$75*$P$68</f>
        <v>741.2953360475673</v>
      </c>
      <c r="O58" s="14" t="s">
        <v>190</v>
      </c>
      <c r="P58" s="14">
        <v>252.4</v>
      </c>
    </row>
    <row r="59" spans="1:16" ht="15.75" customHeight="1">
      <c r="A59" s="177" t="s">
        <v>162</v>
      </c>
      <c r="B59" s="38" t="s">
        <v>199</v>
      </c>
      <c r="C59" s="11"/>
      <c r="D59" s="25" t="s">
        <v>200</v>
      </c>
      <c r="E59" s="39" t="s">
        <v>28</v>
      </c>
      <c r="F59" s="12" t="s">
        <v>201</v>
      </c>
      <c r="G59" s="5">
        <v>1</v>
      </c>
      <c r="H59" s="9">
        <v>11</v>
      </c>
      <c r="I59" s="19"/>
      <c r="J59" s="70">
        <f t="shared" si="3"/>
        <v>741.2953360475673</v>
      </c>
      <c r="O59" s="14" t="s">
        <v>191</v>
      </c>
      <c r="P59" s="14">
        <v>187.91</v>
      </c>
    </row>
    <row r="60" spans="1:16" ht="15.75" customHeight="1">
      <c r="A60" s="177" t="s">
        <v>162</v>
      </c>
      <c r="B60" s="38" t="s">
        <v>199</v>
      </c>
      <c r="C60" s="11"/>
      <c r="D60" s="25" t="s">
        <v>200</v>
      </c>
      <c r="E60" s="39" t="s">
        <v>62</v>
      </c>
      <c r="F60" s="12" t="s">
        <v>201</v>
      </c>
      <c r="G60" s="5">
        <v>1</v>
      </c>
      <c r="H60" s="9">
        <v>11</v>
      </c>
      <c r="I60" s="19"/>
      <c r="J60" s="70">
        <f t="shared" si="3"/>
        <v>741.2953360475673</v>
      </c>
      <c r="O60" s="14" t="s">
        <v>108</v>
      </c>
      <c r="P60" s="14">
        <v>63.99</v>
      </c>
    </row>
    <row r="61" spans="1:16" ht="15.75" customHeight="1">
      <c r="A61" s="177" t="s">
        <v>162</v>
      </c>
      <c r="B61" s="38" t="s">
        <v>202</v>
      </c>
      <c r="C61" s="11"/>
      <c r="D61" s="25" t="s">
        <v>203</v>
      </c>
      <c r="E61" s="39" t="s">
        <v>7</v>
      </c>
      <c r="F61" s="12" t="s">
        <v>204</v>
      </c>
      <c r="G61" s="5">
        <v>1</v>
      </c>
      <c r="H61" s="9">
        <v>11</v>
      </c>
      <c r="I61" s="19"/>
      <c r="J61" s="70">
        <f t="shared" si="3"/>
        <v>741.2953360475673</v>
      </c>
      <c r="O61" s="14" t="s">
        <v>114</v>
      </c>
      <c r="P61" s="15">
        <f>P60/(P57-P63)+0.07</f>
        <v>0.23607407022916613</v>
      </c>
    </row>
    <row r="62" spans="1:16" ht="15.75" customHeight="1">
      <c r="A62" s="177" t="s">
        <v>37</v>
      </c>
      <c r="B62" s="38" t="s">
        <v>205</v>
      </c>
      <c r="C62" s="11"/>
      <c r="D62" s="25" t="s">
        <v>206</v>
      </c>
      <c r="E62" s="39" t="s">
        <v>207</v>
      </c>
      <c r="F62" s="12" t="s">
        <v>208</v>
      </c>
      <c r="G62" s="5">
        <v>1</v>
      </c>
      <c r="H62" s="9">
        <v>36</v>
      </c>
      <c r="I62" s="19"/>
      <c r="J62" s="70">
        <f t="shared" si="3"/>
        <v>2426.057463428402</v>
      </c>
      <c r="O62" s="14" t="s">
        <v>114</v>
      </c>
      <c r="P62" s="15">
        <f>P60/(P57-P63)+0.12</f>
        <v>0.2860740702291661</v>
      </c>
    </row>
    <row r="63" spans="1:16" ht="15.75" customHeight="1">
      <c r="A63" s="177" t="s">
        <v>31</v>
      </c>
      <c r="B63" s="38" t="s">
        <v>209</v>
      </c>
      <c r="C63" s="11"/>
      <c r="D63" s="25" t="s">
        <v>210</v>
      </c>
      <c r="E63" s="39" t="s">
        <v>211</v>
      </c>
      <c r="F63" s="12" t="s">
        <v>212</v>
      </c>
      <c r="G63" s="5">
        <v>1</v>
      </c>
      <c r="H63" s="9">
        <v>49.5</v>
      </c>
      <c r="I63" s="19"/>
      <c r="J63" s="70">
        <f t="shared" si="3"/>
        <v>3335.8290122140525</v>
      </c>
      <c r="O63" s="14" t="s">
        <v>192</v>
      </c>
      <c r="P63" s="14">
        <v>55</v>
      </c>
    </row>
    <row r="64" spans="1:16" ht="15.75" customHeight="1">
      <c r="A64" s="177" t="s">
        <v>37</v>
      </c>
      <c r="B64" s="40" t="s">
        <v>213</v>
      </c>
      <c r="C64" s="11"/>
      <c r="D64" s="51" t="s">
        <v>214</v>
      </c>
      <c r="E64" s="39" t="s">
        <v>215</v>
      </c>
      <c r="F64" s="12" t="s">
        <v>216</v>
      </c>
      <c r="G64" s="5">
        <v>1</v>
      </c>
      <c r="H64" s="9">
        <f>49.5/2</f>
        <v>24.75</v>
      </c>
      <c r="I64" s="60">
        <f>H64*G64*$P$75*$P$67</f>
        <v>1603.069309989752</v>
      </c>
      <c r="J64" s="19"/>
      <c r="K64" s="61">
        <v>1000</v>
      </c>
      <c r="O64" s="14" t="s">
        <v>193</v>
      </c>
      <c r="P64" s="14">
        <f>P63/P58</f>
        <v>0.2179080824088748</v>
      </c>
    </row>
    <row r="65" spans="1:11" ht="15.75" customHeight="1">
      <c r="A65" s="177" t="s">
        <v>37</v>
      </c>
      <c r="B65" s="40" t="s">
        <v>217</v>
      </c>
      <c r="C65" s="11"/>
      <c r="D65" s="21" t="s">
        <v>218</v>
      </c>
      <c r="E65" s="39" t="s">
        <v>215</v>
      </c>
      <c r="F65" s="12" t="s">
        <v>219</v>
      </c>
      <c r="G65" s="5">
        <v>1</v>
      </c>
      <c r="H65" s="9">
        <f>49.5/2</f>
        <v>24.75</v>
      </c>
      <c r="I65" s="60">
        <f>H65*G65*$P$75*$P$67</f>
        <v>1603.069309989752</v>
      </c>
      <c r="J65" s="19"/>
      <c r="K65" s="61">
        <v>1888</v>
      </c>
    </row>
    <row r="66" spans="1:15" ht="15.75" customHeight="1">
      <c r="A66" s="178" t="s">
        <v>220</v>
      </c>
      <c r="B66" s="40" t="s">
        <v>221</v>
      </c>
      <c r="C66" s="11"/>
      <c r="D66" s="21" t="s">
        <v>222</v>
      </c>
      <c r="E66" s="39" t="s">
        <v>39</v>
      </c>
      <c r="F66" s="12" t="s">
        <v>223</v>
      </c>
      <c r="G66" s="5">
        <v>1</v>
      </c>
      <c r="H66" s="9">
        <v>5.4</v>
      </c>
      <c r="I66" s="19"/>
      <c r="J66" s="70">
        <f t="shared" si="3"/>
        <v>363.9086195142603</v>
      </c>
      <c r="O66" s="35" t="s">
        <v>190</v>
      </c>
    </row>
    <row r="67" spans="1:16" ht="15.75" customHeight="1">
      <c r="A67" s="177" t="s">
        <v>37</v>
      </c>
      <c r="B67" s="40" t="s">
        <v>224</v>
      </c>
      <c r="C67" s="11"/>
      <c r="D67" s="21" t="s">
        <v>225</v>
      </c>
      <c r="E67" s="39" t="s">
        <v>39</v>
      </c>
      <c r="F67" s="12" t="s">
        <v>226</v>
      </c>
      <c r="G67" s="5">
        <v>1</v>
      </c>
      <c r="H67" s="9">
        <v>5.4</v>
      </c>
      <c r="I67" s="19"/>
      <c r="J67" s="70">
        <f t="shared" si="3"/>
        <v>363.9086195142603</v>
      </c>
      <c r="K67" s="61">
        <v>252</v>
      </c>
      <c r="O67" s="14" t="s">
        <v>109</v>
      </c>
      <c r="P67" s="36">
        <f>(1-P64)*(1+P61)</f>
        <v>0.9667235398701957</v>
      </c>
    </row>
    <row r="68" spans="1:16" ht="15.75" customHeight="1">
      <c r="A68" s="177" t="s">
        <v>37</v>
      </c>
      <c r="B68" s="40" t="s">
        <v>227</v>
      </c>
      <c r="C68" s="11"/>
      <c r="D68" s="21" t="s">
        <v>228</v>
      </c>
      <c r="E68" s="39" t="s">
        <v>39</v>
      </c>
      <c r="F68" s="12" t="s">
        <v>229</v>
      </c>
      <c r="G68" s="5">
        <v>1</v>
      </c>
      <c r="H68" s="9">
        <v>5.4</v>
      </c>
      <c r="I68" s="19"/>
      <c r="J68" s="70">
        <f t="shared" si="3"/>
        <v>363.9086195142603</v>
      </c>
      <c r="O68" s="14" t="s">
        <v>110</v>
      </c>
      <c r="P68" s="36">
        <f>(1-P64)*(1+P62)</f>
        <v>1.005828135749752</v>
      </c>
    </row>
    <row r="69" spans="1:16" ht="15.75" customHeight="1">
      <c r="A69" s="177" t="s">
        <v>37</v>
      </c>
      <c r="B69" s="41" t="s">
        <v>230</v>
      </c>
      <c r="C69" s="11"/>
      <c r="D69" s="21" t="s">
        <v>231</v>
      </c>
      <c r="E69" s="39" t="s">
        <v>39</v>
      </c>
      <c r="F69" s="12" t="s">
        <v>232</v>
      </c>
      <c r="G69" s="5">
        <v>1</v>
      </c>
      <c r="H69" s="9">
        <v>5.4</v>
      </c>
      <c r="I69" s="19"/>
      <c r="J69" s="70">
        <f t="shared" si="3"/>
        <v>363.9086195142603</v>
      </c>
      <c r="O69" s="14"/>
      <c r="P69" s="14"/>
    </row>
    <row r="70" spans="1:10" ht="15.75" customHeight="1">
      <c r="A70" s="177" t="s">
        <v>37</v>
      </c>
      <c r="B70" s="41" t="s">
        <v>233</v>
      </c>
      <c r="C70" s="11"/>
      <c r="D70" s="21" t="s">
        <v>234</v>
      </c>
      <c r="E70" s="39" t="s">
        <v>39</v>
      </c>
      <c r="F70" s="12" t="s">
        <v>229</v>
      </c>
      <c r="G70" s="5">
        <v>1</v>
      </c>
      <c r="H70" s="9">
        <v>5.4</v>
      </c>
      <c r="I70" s="19"/>
      <c r="J70" s="70">
        <f t="shared" si="3"/>
        <v>363.9086195142603</v>
      </c>
    </row>
    <row r="71" spans="1:16" ht="15.75" customHeight="1">
      <c r="A71" s="177" t="s">
        <v>54</v>
      </c>
      <c r="B71" s="42" t="s">
        <v>235</v>
      </c>
      <c r="C71" s="11"/>
      <c r="D71" s="21" t="s">
        <v>236</v>
      </c>
      <c r="E71" s="39"/>
      <c r="F71" s="12" t="s">
        <v>237</v>
      </c>
      <c r="G71" s="5">
        <v>1</v>
      </c>
      <c r="H71" s="9">
        <v>6</v>
      </c>
      <c r="I71" s="60">
        <f>H71*G71*$P$75*$P$67</f>
        <v>388.62286302781865</v>
      </c>
      <c r="J71" s="70"/>
      <c r="O71" s="35" t="s">
        <v>191</v>
      </c>
      <c r="P71" s="14"/>
    </row>
    <row r="72" spans="1:16" ht="15.75" customHeight="1">
      <c r="A72" s="177" t="s">
        <v>54</v>
      </c>
      <c r="B72" s="42" t="s">
        <v>235</v>
      </c>
      <c r="C72" s="11"/>
      <c r="D72" s="21" t="s">
        <v>236</v>
      </c>
      <c r="E72" s="39"/>
      <c r="F72" s="12" t="s">
        <v>237</v>
      </c>
      <c r="G72" s="5">
        <v>1</v>
      </c>
      <c r="H72" s="9">
        <v>6</v>
      </c>
      <c r="I72" s="60">
        <f>H72*G72*$P$75*$P$67</f>
        <v>388.62286302781865</v>
      </c>
      <c r="J72" s="70"/>
      <c r="O72" s="14" t="s">
        <v>109</v>
      </c>
      <c r="P72" s="35">
        <f>1+P61</f>
        <v>1.2360740702291662</v>
      </c>
    </row>
    <row r="73" spans="1:16" ht="15.75" customHeight="1">
      <c r="A73" s="177" t="s">
        <v>54</v>
      </c>
      <c r="B73" s="42" t="s">
        <v>238</v>
      </c>
      <c r="C73" s="11"/>
      <c r="D73" s="21" t="s">
        <v>239</v>
      </c>
      <c r="E73" s="39"/>
      <c r="F73" s="12" t="s">
        <v>240</v>
      </c>
      <c r="G73" s="5">
        <v>1</v>
      </c>
      <c r="H73" s="9">
        <v>6</v>
      </c>
      <c r="I73" s="60">
        <f>H73*G73*$P$75*$P$67</f>
        <v>388.62286302781865</v>
      </c>
      <c r="J73" s="70"/>
      <c r="O73" s="14" t="s">
        <v>110</v>
      </c>
      <c r="P73" s="35">
        <f>1+P62</f>
        <v>1.2860740702291662</v>
      </c>
    </row>
    <row r="74" spans="1:10" ht="15.75" customHeight="1">
      <c r="A74" s="177" t="s">
        <v>54</v>
      </c>
      <c r="B74" s="42" t="s">
        <v>241</v>
      </c>
      <c r="C74" s="11"/>
      <c r="D74" s="21" t="s">
        <v>242</v>
      </c>
      <c r="E74" s="39"/>
      <c r="F74" s="12" t="s">
        <v>243</v>
      </c>
      <c r="G74" s="5">
        <v>1</v>
      </c>
      <c r="H74" s="9">
        <v>6</v>
      </c>
      <c r="I74" s="19"/>
      <c r="J74" s="70">
        <f t="shared" si="3"/>
        <v>404.34291057140035</v>
      </c>
    </row>
    <row r="75" spans="1:16" ht="15.75" customHeight="1">
      <c r="A75" s="177" t="s">
        <v>54</v>
      </c>
      <c r="B75" s="42" t="s">
        <v>241</v>
      </c>
      <c r="C75" s="11"/>
      <c r="D75" s="21" t="s">
        <v>242</v>
      </c>
      <c r="E75" s="39"/>
      <c r="F75" s="12" t="s">
        <v>243</v>
      </c>
      <c r="G75" s="5">
        <v>1</v>
      </c>
      <c r="H75" s="9">
        <v>6</v>
      </c>
      <c r="I75" s="19"/>
      <c r="J75" s="70">
        <f t="shared" si="3"/>
        <v>404.34291057140035</v>
      </c>
      <c r="O75" s="59" t="s">
        <v>324</v>
      </c>
      <c r="P75" s="105">
        <v>67</v>
      </c>
    </row>
    <row r="76" spans="1:10" ht="15.75" customHeight="1">
      <c r="A76" s="179" t="s">
        <v>77</v>
      </c>
      <c r="B76" s="23" t="s">
        <v>244</v>
      </c>
      <c r="D76" s="25" t="s">
        <v>228</v>
      </c>
      <c r="E76" s="39" t="s">
        <v>28</v>
      </c>
      <c r="F76" s="12" t="s">
        <v>245</v>
      </c>
      <c r="G76" s="5">
        <v>1</v>
      </c>
      <c r="H76" s="9">
        <v>5.4</v>
      </c>
      <c r="I76" s="19"/>
      <c r="J76" s="70">
        <f t="shared" si="3"/>
        <v>363.9086195142603</v>
      </c>
    </row>
    <row r="77" spans="1:10" ht="15.75" customHeight="1">
      <c r="A77" s="179" t="s">
        <v>197</v>
      </c>
      <c r="B77" s="15" t="s">
        <v>194</v>
      </c>
      <c r="D77" s="21" t="s">
        <v>195</v>
      </c>
      <c r="E77" s="15" t="s">
        <v>12</v>
      </c>
      <c r="F77" s="12" t="s">
        <v>196</v>
      </c>
      <c r="G77" s="29">
        <v>1</v>
      </c>
      <c r="H77" s="9">
        <v>24.99</v>
      </c>
      <c r="I77" s="19"/>
      <c r="J77" s="70">
        <f>H77*G77*$P$75*$P$73</f>
        <v>2153.3123980068</v>
      </c>
    </row>
    <row r="78" spans="1:10" ht="15.75" customHeight="1">
      <c r="A78" s="178" t="s">
        <v>220</v>
      </c>
      <c r="B78" s="15" t="s">
        <v>246</v>
      </c>
      <c r="D78" s="25" t="s">
        <v>247</v>
      </c>
      <c r="E78" s="15" t="s">
        <v>39</v>
      </c>
      <c r="F78" s="12" t="s">
        <v>248</v>
      </c>
      <c r="G78" s="29">
        <v>1</v>
      </c>
      <c r="H78" s="9">
        <v>9.99</v>
      </c>
      <c r="I78" s="19"/>
      <c r="J78" s="70">
        <f aca="true" t="shared" si="4" ref="J78:J90">H78*G78*$P$75*$P$73</f>
        <v>860.8079574264879</v>
      </c>
    </row>
    <row r="79" spans="1:10" ht="15.75" customHeight="1">
      <c r="A79" s="178" t="s">
        <v>249</v>
      </c>
      <c r="B79" s="15" t="s">
        <v>250</v>
      </c>
      <c r="D79" s="25" t="s">
        <v>251</v>
      </c>
      <c r="E79" s="15" t="s">
        <v>252</v>
      </c>
      <c r="F79" s="12" t="s">
        <v>253</v>
      </c>
      <c r="G79" s="29">
        <v>1</v>
      </c>
      <c r="H79" s="9">
        <v>24.99</v>
      </c>
      <c r="I79" s="19"/>
      <c r="J79" s="70">
        <f t="shared" si="4"/>
        <v>2153.3123980068</v>
      </c>
    </row>
    <row r="80" spans="1:10" ht="15.75" customHeight="1">
      <c r="A80" s="178" t="s">
        <v>249</v>
      </c>
      <c r="B80" s="15" t="s">
        <v>254</v>
      </c>
      <c r="D80" s="25" t="s">
        <v>255</v>
      </c>
      <c r="E80" s="15" t="s">
        <v>28</v>
      </c>
      <c r="F80" s="12" t="s">
        <v>253</v>
      </c>
      <c r="G80" s="29">
        <v>1</v>
      </c>
      <c r="H80" s="9">
        <v>12.99</v>
      </c>
      <c r="I80" s="19"/>
      <c r="J80" s="70">
        <f t="shared" si="4"/>
        <v>1119.3088455425502</v>
      </c>
    </row>
    <row r="81" spans="1:10" ht="15.75" customHeight="1">
      <c r="A81" s="179" t="s">
        <v>256</v>
      </c>
      <c r="B81" s="15" t="s">
        <v>257</v>
      </c>
      <c r="D81" s="25" t="s">
        <v>258</v>
      </c>
      <c r="E81" s="15" t="s">
        <v>7</v>
      </c>
      <c r="F81" s="12" t="s">
        <v>259</v>
      </c>
      <c r="G81" s="29">
        <v>1</v>
      </c>
      <c r="H81" s="9">
        <v>19.99</v>
      </c>
      <c r="I81" s="19"/>
      <c r="J81" s="70">
        <f t="shared" si="4"/>
        <v>1722.477584480029</v>
      </c>
    </row>
    <row r="82" spans="1:10" ht="15.75" customHeight="1">
      <c r="A82" s="179" t="s">
        <v>260</v>
      </c>
      <c r="B82" s="15" t="s">
        <v>261</v>
      </c>
      <c r="D82" s="25" t="s">
        <v>262</v>
      </c>
      <c r="E82" s="15" t="s">
        <v>252</v>
      </c>
      <c r="F82" s="12" t="s">
        <v>263</v>
      </c>
      <c r="G82" s="29">
        <v>1</v>
      </c>
      <c r="H82" s="9">
        <v>19.99</v>
      </c>
      <c r="I82" s="19"/>
      <c r="J82" s="70">
        <f t="shared" si="4"/>
        <v>1722.477584480029</v>
      </c>
    </row>
    <row r="83" spans="1:10" ht="15.75" customHeight="1">
      <c r="A83" s="179" t="s">
        <v>260</v>
      </c>
      <c r="B83" s="15" t="s">
        <v>261</v>
      </c>
      <c r="D83" s="25" t="s">
        <v>262</v>
      </c>
      <c r="E83" s="15" t="s">
        <v>252</v>
      </c>
      <c r="F83" s="12" t="s">
        <v>264</v>
      </c>
      <c r="G83" s="29">
        <v>1</v>
      </c>
      <c r="H83" s="9">
        <v>19.99</v>
      </c>
      <c r="I83" s="19"/>
      <c r="J83" s="70">
        <f t="shared" si="4"/>
        <v>1722.477584480029</v>
      </c>
    </row>
    <row r="84" spans="1:10" ht="15.75" customHeight="1">
      <c r="A84" s="177" t="s">
        <v>31</v>
      </c>
      <c r="B84" s="15" t="s">
        <v>265</v>
      </c>
      <c r="D84" s="25" t="s">
        <v>266</v>
      </c>
      <c r="E84" s="15" t="s">
        <v>7</v>
      </c>
      <c r="F84" s="12" t="s">
        <v>267</v>
      </c>
      <c r="G84" s="29">
        <v>1</v>
      </c>
      <c r="H84" s="9">
        <v>29.99</v>
      </c>
      <c r="I84" s="19"/>
      <c r="J84" s="70">
        <f t="shared" si="4"/>
        <v>2584.1472115335705</v>
      </c>
    </row>
    <row r="85" spans="1:10" ht="15.75" customHeight="1">
      <c r="A85" s="179" t="s">
        <v>77</v>
      </c>
      <c r="B85" s="15" t="s">
        <v>268</v>
      </c>
      <c r="D85" s="25" t="s">
        <v>269</v>
      </c>
      <c r="E85" s="15">
        <v>4</v>
      </c>
      <c r="F85" s="12" t="s">
        <v>270</v>
      </c>
      <c r="G85" s="29">
        <v>1</v>
      </c>
      <c r="H85" s="9">
        <v>9.99</v>
      </c>
      <c r="I85" s="19"/>
      <c r="J85" s="70">
        <f t="shared" si="4"/>
        <v>860.8079574264879</v>
      </c>
    </row>
    <row r="86" spans="1:9" ht="15.75">
      <c r="A86" s="179" t="s">
        <v>158</v>
      </c>
      <c r="C86" s="15" t="s">
        <v>303</v>
      </c>
      <c r="D86" s="25" t="s">
        <v>304</v>
      </c>
      <c r="E86" s="15" t="s">
        <v>7</v>
      </c>
      <c r="F86" s="12" t="s">
        <v>305</v>
      </c>
      <c r="G86" s="29">
        <v>1</v>
      </c>
      <c r="H86" s="9">
        <v>3</v>
      </c>
      <c r="I86" s="60">
        <f>H86*G86*$P$75*$P$73</f>
        <v>258.5008881160624</v>
      </c>
    </row>
    <row r="87" spans="1:9" ht="15.75">
      <c r="A87" s="179" t="s">
        <v>158</v>
      </c>
      <c r="C87" s="15" t="s">
        <v>303</v>
      </c>
      <c r="D87" s="57" t="s">
        <v>286</v>
      </c>
      <c r="E87" s="15" t="s">
        <v>28</v>
      </c>
      <c r="F87" s="12" t="s">
        <v>306</v>
      </c>
      <c r="G87" s="29">
        <v>1</v>
      </c>
      <c r="H87" s="9">
        <v>3</v>
      </c>
      <c r="I87" s="60">
        <f>H87*G87*$P$75*$P$73</f>
        <v>258.5008881160624</v>
      </c>
    </row>
    <row r="88" spans="1:10" ht="15" customHeight="1">
      <c r="A88" s="179" t="s">
        <v>260</v>
      </c>
      <c r="C88" s="15" t="s">
        <v>303</v>
      </c>
      <c r="D88" s="57" t="s">
        <v>274</v>
      </c>
      <c r="E88" s="15" t="s">
        <v>28</v>
      </c>
      <c r="F88" s="57" t="s">
        <v>307</v>
      </c>
      <c r="G88" s="29">
        <v>1</v>
      </c>
      <c r="H88" s="9">
        <v>3</v>
      </c>
      <c r="I88" s="19"/>
      <c r="J88" s="70">
        <f t="shared" si="4"/>
        <v>258.5008881160624</v>
      </c>
    </row>
    <row r="89" spans="1:10" ht="15.75" customHeight="1">
      <c r="A89" s="179" t="s">
        <v>308</v>
      </c>
      <c r="C89" s="15" t="s">
        <v>303</v>
      </c>
      <c r="D89" s="25"/>
      <c r="F89" s="12"/>
      <c r="G89" s="29">
        <v>1</v>
      </c>
      <c r="H89" s="9">
        <v>3</v>
      </c>
      <c r="I89" s="19"/>
      <c r="J89" s="70">
        <f t="shared" si="4"/>
        <v>258.5008881160624</v>
      </c>
    </row>
    <row r="90" spans="1:10" ht="15.75" customHeight="1">
      <c r="A90" s="179" t="s">
        <v>308</v>
      </c>
      <c r="C90" s="15" t="s">
        <v>303</v>
      </c>
      <c r="D90" s="25"/>
      <c r="F90" s="12"/>
      <c r="G90" s="29">
        <v>1</v>
      </c>
      <c r="H90" s="9">
        <v>3</v>
      </c>
      <c r="I90" s="19"/>
      <c r="J90" s="70">
        <f t="shared" si="4"/>
        <v>258.5008881160624</v>
      </c>
    </row>
    <row r="91" spans="1:16" s="26" customFormat="1" ht="15.75" customHeight="1">
      <c r="A91" s="33" t="s">
        <v>272</v>
      </c>
      <c r="B91" s="43" t="s">
        <v>273</v>
      </c>
      <c r="D91" s="53" t="s">
        <v>274</v>
      </c>
      <c r="E91" s="26" t="s">
        <v>28</v>
      </c>
      <c r="F91" s="54" t="s">
        <v>275</v>
      </c>
      <c r="G91" s="33">
        <v>1</v>
      </c>
      <c r="H91" s="44">
        <v>3.99</v>
      </c>
      <c r="I91" s="26" t="s">
        <v>185</v>
      </c>
      <c r="J91" s="19"/>
      <c r="K91" s="15"/>
      <c r="L91" s="15"/>
      <c r="M91" s="15"/>
      <c r="N91" s="15"/>
      <c r="O91" s="15"/>
      <c r="P91" s="15"/>
    </row>
    <row r="92" spans="1:16" s="26" customFormat="1" ht="15.75" customHeight="1">
      <c r="A92" s="33" t="s">
        <v>272</v>
      </c>
      <c r="B92" s="43" t="s">
        <v>276</v>
      </c>
      <c r="C92" s="54" t="s">
        <v>277</v>
      </c>
      <c r="D92" s="53" t="s">
        <v>278</v>
      </c>
      <c r="E92" s="26" t="s">
        <v>7</v>
      </c>
      <c r="F92" s="54" t="s">
        <v>279</v>
      </c>
      <c r="G92" s="33">
        <v>1</v>
      </c>
      <c r="H92" s="44">
        <v>3.99</v>
      </c>
      <c r="I92" s="26" t="s">
        <v>185</v>
      </c>
      <c r="J92" s="19"/>
      <c r="K92" s="15"/>
      <c r="L92" s="15"/>
      <c r="M92" s="15"/>
      <c r="N92" s="15"/>
      <c r="O92" s="15"/>
      <c r="P92" s="15"/>
    </row>
    <row r="93" spans="1:16" s="26" customFormat="1" ht="15.75" customHeight="1">
      <c r="A93" s="33" t="s">
        <v>272</v>
      </c>
      <c r="B93" s="26" t="s">
        <v>280</v>
      </c>
      <c r="C93" s="54" t="s">
        <v>281</v>
      </c>
      <c r="D93" s="53" t="s">
        <v>282</v>
      </c>
      <c r="E93" s="26" t="s">
        <v>28</v>
      </c>
      <c r="F93" s="54" t="s">
        <v>283</v>
      </c>
      <c r="G93" s="33">
        <v>1</v>
      </c>
      <c r="H93" s="44">
        <v>3.99</v>
      </c>
      <c r="I93" s="26" t="s">
        <v>185</v>
      </c>
      <c r="J93" s="19"/>
      <c r="K93" s="15"/>
      <c r="L93" s="15"/>
      <c r="M93" s="15"/>
      <c r="N93" s="15"/>
      <c r="O93" s="15"/>
      <c r="P93" s="15"/>
    </row>
    <row r="94" spans="1:16" s="26" customFormat="1" ht="15.75" customHeight="1">
      <c r="A94" s="33" t="s">
        <v>272</v>
      </c>
      <c r="B94" s="43" t="s">
        <v>284</v>
      </c>
      <c r="C94" s="54" t="s">
        <v>285</v>
      </c>
      <c r="D94" s="53" t="s">
        <v>286</v>
      </c>
      <c r="E94" s="26" t="s">
        <v>28</v>
      </c>
      <c r="F94" s="54" t="s">
        <v>287</v>
      </c>
      <c r="G94" s="33">
        <v>1</v>
      </c>
      <c r="H94" s="44">
        <v>3.99</v>
      </c>
      <c r="I94" s="26" t="s">
        <v>185</v>
      </c>
      <c r="J94" s="19"/>
      <c r="K94" s="15"/>
      <c r="L94" s="15"/>
      <c r="M94" s="15"/>
      <c r="N94" s="15"/>
      <c r="O94" s="15"/>
      <c r="P94" s="15"/>
    </row>
    <row r="95" spans="1:16" s="26" customFormat="1" ht="15.75" customHeight="1">
      <c r="A95" s="33" t="s">
        <v>272</v>
      </c>
      <c r="B95" s="26" t="s">
        <v>288</v>
      </c>
      <c r="C95" s="54" t="s">
        <v>289</v>
      </c>
      <c r="D95" s="53" t="s">
        <v>290</v>
      </c>
      <c r="E95" s="26" t="s">
        <v>28</v>
      </c>
      <c r="F95" s="54" t="s">
        <v>291</v>
      </c>
      <c r="G95" s="33">
        <v>1</v>
      </c>
      <c r="H95" s="44">
        <v>3.99</v>
      </c>
      <c r="I95" s="26" t="s">
        <v>185</v>
      </c>
      <c r="J95" s="19"/>
      <c r="K95" s="15"/>
      <c r="L95" s="15"/>
      <c r="M95" s="15"/>
      <c r="N95" s="15"/>
      <c r="O95" s="15"/>
      <c r="P95" s="15"/>
    </row>
    <row r="96" spans="1:9" s="26" customFormat="1" ht="15.75" customHeight="1">
      <c r="A96" s="33" t="s">
        <v>77</v>
      </c>
      <c r="B96" s="26" t="s">
        <v>292</v>
      </c>
      <c r="D96" s="55" t="s">
        <v>81</v>
      </c>
      <c r="E96" s="26" t="s">
        <v>28</v>
      </c>
      <c r="F96" s="56" t="s">
        <v>293</v>
      </c>
      <c r="G96" s="33">
        <v>1</v>
      </c>
      <c r="H96" s="44">
        <v>3.99</v>
      </c>
      <c r="I96" s="26" t="s">
        <v>185</v>
      </c>
    </row>
    <row r="97" spans="1:9" s="26" customFormat="1" ht="15.75" customHeight="1">
      <c r="A97" s="33" t="s">
        <v>256</v>
      </c>
      <c r="B97" s="26" t="s">
        <v>294</v>
      </c>
      <c r="D97" s="53" t="s">
        <v>295</v>
      </c>
      <c r="E97" s="26" t="s">
        <v>7</v>
      </c>
      <c r="F97" s="54" t="s">
        <v>296</v>
      </c>
      <c r="G97" s="33">
        <v>1</v>
      </c>
      <c r="H97" s="44">
        <v>3.99</v>
      </c>
      <c r="I97" s="26" t="s">
        <v>185</v>
      </c>
    </row>
    <row r="98" spans="1:9" s="26" customFormat="1" ht="15.75" customHeight="1">
      <c r="A98" s="33" t="s">
        <v>297</v>
      </c>
      <c r="B98" s="26" t="s">
        <v>292</v>
      </c>
      <c r="D98" s="55" t="s">
        <v>81</v>
      </c>
      <c r="E98" s="26" t="s">
        <v>28</v>
      </c>
      <c r="F98" s="56" t="s">
        <v>293</v>
      </c>
      <c r="G98" s="33">
        <v>1</v>
      </c>
      <c r="H98" s="44">
        <v>3.99</v>
      </c>
      <c r="I98" s="26" t="s">
        <v>185</v>
      </c>
    </row>
    <row r="99" spans="1:11" s="199" customFormat="1" ht="15.75" customHeight="1">
      <c r="A99" s="200" t="s">
        <v>326</v>
      </c>
      <c r="B99" s="201"/>
      <c r="C99" s="201"/>
      <c r="D99" s="202"/>
      <c r="E99" s="203"/>
      <c r="F99" s="204" t="s">
        <v>390</v>
      </c>
      <c r="H99" s="211"/>
      <c r="K99" s="199" t="s">
        <v>608</v>
      </c>
    </row>
    <row r="100" spans="1:16" ht="15.75" customHeight="1">
      <c r="A100" s="177" t="s">
        <v>31</v>
      </c>
      <c r="B100" s="23" t="s">
        <v>298</v>
      </c>
      <c r="D100" s="21" t="s">
        <v>309</v>
      </c>
      <c r="E100" s="17" t="s">
        <v>23</v>
      </c>
      <c r="F100" s="12" t="s">
        <v>310</v>
      </c>
      <c r="G100" s="17">
        <v>1</v>
      </c>
      <c r="H100" s="9">
        <v>58</v>
      </c>
      <c r="I100" s="19"/>
      <c r="J100" s="70">
        <f>H100*G100*$P$118*$P$111</f>
        <v>3886.922360489575</v>
      </c>
      <c r="O100" s="15" t="s">
        <v>189</v>
      </c>
      <c r="P100" s="15">
        <v>439.19</v>
      </c>
    </row>
    <row r="101" spans="1:16" ht="15.75" customHeight="1">
      <c r="A101" s="177" t="s">
        <v>31</v>
      </c>
      <c r="B101" s="23" t="s">
        <v>300</v>
      </c>
      <c r="D101" s="21" t="s">
        <v>312</v>
      </c>
      <c r="E101" s="17" t="s">
        <v>28</v>
      </c>
      <c r="F101" s="12" t="s">
        <v>313</v>
      </c>
      <c r="G101" s="17">
        <v>1</v>
      </c>
      <c r="H101" s="9">
        <v>5.4</v>
      </c>
      <c r="I101" s="19"/>
      <c r="J101" s="70">
        <f aca="true" t="shared" si="5" ref="J101:J114">H101*G101*$P$118*$P$111</f>
        <v>361.8858749421329</v>
      </c>
      <c r="O101" s="14" t="s">
        <v>190</v>
      </c>
      <c r="P101" s="14">
        <v>260.95</v>
      </c>
    </row>
    <row r="102" spans="1:16" ht="15.75" customHeight="1">
      <c r="A102" s="177" t="s">
        <v>31</v>
      </c>
      <c r="B102" s="23" t="s">
        <v>301</v>
      </c>
      <c r="D102" s="21" t="s">
        <v>314</v>
      </c>
      <c r="E102" s="17" t="s">
        <v>23</v>
      </c>
      <c r="F102" s="12" t="s">
        <v>315</v>
      </c>
      <c r="G102" s="17">
        <v>1</v>
      </c>
      <c r="H102" s="9">
        <v>36.95</v>
      </c>
      <c r="I102" s="19"/>
      <c r="J102" s="70">
        <f t="shared" si="5"/>
        <v>2476.237607242928</v>
      </c>
      <c r="O102" s="14" t="s">
        <v>191</v>
      </c>
      <c r="P102" s="14">
        <v>178.24</v>
      </c>
    </row>
    <row r="103" spans="1:16" ht="15.75" customHeight="1">
      <c r="A103" s="175" t="s">
        <v>302</v>
      </c>
      <c r="B103" s="15" t="s">
        <v>316</v>
      </c>
      <c r="C103" s="15" t="s">
        <v>317</v>
      </c>
      <c r="D103" s="21" t="s">
        <v>318</v>
      </c>
      <c r="E103" s="17" t="s">
        <v>319</v>
      </c>
      <c r="F103" s="12" t="s">
        <v>320</v>
      </c>
      <c r="G103" s="17">
        <v>1</v>
      </c>
      <c r="H103" s="9">
        <v>30.5</v>
      </c>
      <c r="I103" s="19"/>
      <c r="J103" s="70">
        <f t="shared" si="5"/>
        <v>2043.98503439538</v>
      </c>
      <c r="O103" s="14" t="s">
        <v>108</v>
      </c>
      <c r="P103" s="14">
        <v>63.99</v>
      </c>
    </row>
    <row r="104" spans="1:16" ht="15.75" customHeight="1">
      <c r="A104" s="175" t="s">
        <v>302</v>
      </c>
      <c r="B104" s="15" t="s">
        <v>321</v>
      </c>
      <c r="C104" s="15" t="s">
        <v>322</v>
      </c>
      <c r="D104" s="21" t="s">
        <v>323</v>
      </c>
      <c r="E104" s="17" t="s">
        <v>62</v>
      </c>
      <c r="F104" s="12" t="s">
        <v>320</v>
      </c>
      <c r="G104" s="17">
        <v>1</v>
      </c>
      <c r="H104" s="9">
        <v>20.5</v>
      </c>
      <c r="I104" s="19"/>
      <c r="J104" s="70">
        <f t="shared" si="5"/>
        <v>1373.8260067247636</v>
      </c>
      <c r="O104" s="14" t="s">
        <v>114</v>
      </c>
      <c r="P104" s="15">
        <f>P103/(P100-P106)+0.07</f>
        <v>0.2365582133840027</v>
      </c>
    </row>
    <row r="105" spans="1:16" ht="15.75" customHeight="1">
      <c r="A105" s="199" t="s">
        <v>31</v>
      </c>
      <c r="B105" s="15" t="s">
        <v>327</v>
      </c>
      <c r="D105" s="21" t="s">
        <v>328</v>
      </c>
      <c r="E105" s="17" t="s">
        <v>23</v>
      </c>
      <c r="F105" s="12" t="s">
        <v>329</v>
      </c>
      <c r="G105" s="17">
        <v>1</v>
      </c>
      <c r="H105" s="9">
        <v>58</v>
      </c>
      <c r="I105" s="19"/>
      <c r="J105" s="70">
        <f t="shared" si="5"/>
        <v>3886.922360489575</v>
      </c>
      <c r="O105" s="14" t="s">
        <v>114</v>
      </c>
      <c r="P105" s="15">
        <f>P103/(P100-P106)+0.12</f>
        <v>0.28655821338400267</v>
      </c>
    </row>
    <row r="106" spans="1:16" ht="15.75" customHeight="1">
      <c r="A106" s="175" t="s">
        <v>54</v>
      </c>
      <c r="B106" s="15" t="s">
        <v>330</v>
      </c>
      <c r="D106" s="21" t="s">
        <v>236</v>
      </c>
      <c r="F106" s="12" t="s">
        <v>237</v>
      </c>
      <c r="G106" s="17">
        <v>1</v>
      </c>
      <c r="H106" s="9">
        <v>6</v>
      </c>
      <c r="I106" s="19"/>
      <c r="J106" s="70">
        <f t="shared" si="5"/>
        <v>402.0954166023698</v>
      </c>
      <c r="O106" s="14" t="s">
        <v>192</v>
      </c>
      <c r="P106" s="14">
        <v>55</v>
      </c>
    </row>
    <row r="107" spans="1:16" ht="15.75" customHeight="1">
      <c r="A107" s="175" t="s">
        <v>54</v>
      </c>
      <c r="B107" s="15" t="s">
        <v>330</v>
      </c>
      <c r="D107" s="21" t="s">
        <v>236</v>
      </c>
      <c r="F107" s="12" t="s">
        <v>237</v>
      </c>
      <c r="G107" s="17">
        <v>1</v>
      </c>
      <c r="H107" s="9">
        <v>6</v>
      </c>
      <c r="I107" s="19"/>
      <c r="J107" s="70">
        <f t="shared" si="5"/>
        <v>402.0954166023698</v>
      </c>
      <c r="O107" s="14" t="s">
        <v>193</v>
      </c>
      <c r="P107" s="14">
        <f>P106/P101</f>
        <v>0.2107683464265185</v>
      </c>
    </row>
    <row r="108" spans="1:10" ht="15.75" customHeight="1">
      <c r="A108" s="175" t="s">
        <v>54</v>
      </c>
      <c r="B108" s="15" t="s">
        <v>330</v>
      </c>
      <c r="D108" s="21" t="s">
        <v>236</v>
      </c>
      <c r="F108" s="12" t="s">
        <v>237</v>
      </c>
      <c r="G108" s="17">
        <v>1</v>
      </c>
      <c r="H108" s="9">
        <v>6</v>
      </c>
      <c r="I108" s="19"/>
      <c r="J108" s="70">
        <f t="shared" si="5"/>
        <v>402.0954166023698</v>
      </c>
    </row>
    <row r="109" spans="1:15" ht="15.75" customHeight="1">
      <c r="A109" s="175" t="s">
        <v>54</v>
      </c>
      <c r="B109" s="15" t="s">
        <v>330</v>
      </c>
      <c r="D109" s="21" t="s">
        <v>236</v>
      </c>
      <c r="F109" s="12" t="s">
        <v>237</v>
      </c>
      <c r="G109" s="17">
        <v>1</v>
      </c>
      <c r="H109" s="9">
        <v>6</v>
      </c>
      <c r="I109" s="19"/>
      <c r="J109" s="70">
        <f t="shared" si="5"/>
        <v>402.0954166023698</v>
      </c>
      <c r="O109" s="35" t="s">
        <v>190</v>
      </c>
    </row>
    <row r="110" spans="1:16" ht="15.75" customHeight="1">
      <c r="A110" s="175" t="s">
        <v>54</v>
      </c>
      <c r="B110" s="15" t="s">
        <v>330</v>
      </c>
      <c r="D110" s="21" t="s">
        <v>236</v>
      </c>
      <c r="E110" s="17"/>
      <c r="F110" s="12" t="s">
        <v>237</v>
      </c>
      <c r="G110" s="17">
        <v>1</v>
      </c>
      <c r="H110" s="9">
        <v>6</v>
      </c>
      <c r="I110" s="19"/>
      <c r="J110" s="70">
        <f t="shared" si="5"/>
        <v>402.0954166023698</v>
      </c>
      <c r="O110" s="14" t="s">
        <v>109</v>
      </c>
      <c r="P110" s="36">
        <f>(1-P107)*(1+P104)</f>
        <v>0.9759308834889264</v>
      </c>
    </row>
    <row r="111" spans="1:16" ht="15.75" customHeight="1">
      <c r="A111" s="175" t="s">
        <v>54</v>
      </c>
      <c r="B111" s="15" t="s">
        <v>331</v>
      </c>
      <c r="D111" s="21" t="s">
        <v>332</v>
      </c>
      <c r="E111" s="17" t="s">
        <v>7</v>
      </c>
      <c r="F111" s="12" t="s">
        <v>333</v>
      </c>
      <c r="G111" s="17">
        <v>1</v>
      </c>
      <c r="H111" s="9">
        <v>5.4</v>
      </c>
      <c r="I111" s="19"/>
      <c r="J111" s="70">
        <f t="shared" si="5"/>
        <v>361.8858749421329</v>
      </c>
      <c r="O111" s="14" t="s">
        <v>110</v>
      </c>
      <c r="P111" s="36">
        <f>(1-P107)*(1+P105)</f>
        <v>1.0153924661676006</v>
      </c>
    </row>
    <row r="112" spans="1:16" ht="15.75" customHeight="1">
      <c r="A112" s="175" t="s">
        <v>54</v>
      </c>
      <c r="B112" s="15" t="s">
        <v>334</v>
      </c>
      <c r="D112" s="21" t="s">
        <v>335</v>
      </c>
      <c r="E112" s="17" t="s">
        <v>7</v>
      </c>
      <c r="F112" s="12" t="s">
        <v>336</v>
      </c>
      <c r="G112" s="17">
        <v>1</v>
      </c>
      <c r="H112" s="9">
        <v>5.4</v>
      </c>
      <c r="I112" s="19"/>
      <c r="J112" s="70">
        <f t="shared" si="5"/>
        <v>361.8858749421329</v>
      </c>
      <c r="O112" s="14"/>
      <c r="P112" s="14"/>
    </row>
    <row r="113" spans="1:10" ht="15.75" customHeight="1">
      <c r="A113" s="175" t="s">
        <v>54</v>
      </c>
      <c r="B113" s="15" t="s">
        <v>334</v>
      </c>
      <c r="D113" s="21" t="s">
        <v>335</v>
      </c>
      <c r="E113" s="17" t="s">
        <v>7</v>
      </c>
      <c r="F113" s="12" t="s">
        <v>336</v>
      </c>
      <c r="G113" s="17">
        <v>1</v>
      </c>
      <c r="H113" s="9">
        <v>5.4</v>
      </c>
      <c r="I113" s="19"/>
      <c r="J113" s="70">
        <f t="shared" si="5"/>
        <v>361.8858749421329</v>
      </c>
    </row>
    <row r="114" spans="1:16" ht="15.75" customHeight="1">
      <c r="A114" s="175" t="s">
        <v>54</v>
      </c>
      <c r="B114" s="15" t="s">
        <v>337</v>
      </c>
      <c r="D114" s="25" t="s">
        <v>338</v>
      </c>
      <c r="E114" s="17" t="s">
        <v>28</v>
      </c>
      <c r="F114" s="12" t="s">
        <v>339</v>
      </c>
      <c r="G114" s="17">
        <v>1</v>
      </c>
      <c r="H114" s="9">
        <v>5.4</v>
      </c>
      <c r="I114" s="19"/>
      <c r="J114" s="70">
        <f t="shared" si="5"/>
        <v>361.8858749421329</v>
      </c>
      <c r="O114" s="35" t="s">
        <v>191</v>
      </c>
      <c r="P114" s="14"/>
    </row>
    <row r="115" spans="1:16" ht="15.75" customHeight="1">
      <c r="A115" s="199" t="s">
        <v>260</v>
      </c>
      <c r="B115" s="15" t="s">
        <v>340</v>
      </c>
      <c r="D115" s="21" t="s">
        <v>341</v>
      </c>
      <c r="E115" s="15" t="s">
        <v>7</v>
      </c>
      <c r="F115" s="12" t="s">
        <v>342</v>
      </c>
      <c r="G115" s="15">
        <v>1</v>
      </c>
      <c r="H115" s="9">
        <v>27.99</v>
      </c>
      <c r="I115" s="19"/>
      <c r="J115" s="70">
        <f>H115*G115*$P$118*$P$116</f>
        <v>2376.7104499128036</v>
      </c>
      <c r="O115" s="14" t="s">
        <v>109</v>
      </c>
      <c r="P115" s="35">
        <f>1+P104</f>
        <v>1.2365582133840027</v>
      </c>
    </row>
    <row r="116" spans="1:16" ht="15.75" customHeight="1">
      <c r="A116" s="199" t="s">
        <v>37</v>
      </c>
      <c r="B116" s="15" t="s">
        <v>343</v>
      </c>
      <c r="D116" s="21" t="s">
        <v>344</v>
      </c>
      <c r="E116" s="15" t="s">
        <v>39</v>
      </c>
      <c r="F116" s="12" t="s">
        <v>345</v>
      </c>
      <c r="G116" s="15">
        <v>1</v>
      </c>
      <c r="H116" s="9">
        <v>13.99</v>
      </c>
      <c r="I116" s="19"/>
      <c r="J116" s="70">
        <f aca="true" t="shared" si="6" ref="J116:J130">H116*G116*$P$118*$P$116</f>
        <v>1187.9306607459853</v>
      </c>
      <c r="O116" s="14" t="s">
        <v>110</v>
      </c>
      <c r="P116" s="35">
        <f>1+P105</f>
        <v>1.2865582133840028</v>
      </c>
    </row>
    <row r="117" spans="1:9" ht="15.75">
      <c r="A117" s="199" t="s">
        <v>158</v>
      </c>
      <c r="B117" s="15" t="s">
        <v>346</v>
      </c>
      <c r="D117" s="21" t="s">
        <v>347</v>
      </c>
      <c r="E117" s="15" t="s">
        <v>62</v>
      </c>
      <c r="F117" s="12" t="s">
        <v>348</v>
      </c>
      <c r="G117" s="15">
        <v>1</v>
      </c>
      <c r="H117" s="9">
        <v>9.99</v>
      </c>
      <c r="I117" s="60">
        <f>H117*G117*$P$118*$P$116</f>
        <v>848.2792924126085</v>
      </c>
    </row>
    <row r="118" spans="1:16" ht="15.75">
      <c r="A118" s="199" t="s">
        <v>158</v>
      </c>
      <c r="B118" s="15" t="s">
        <v>349</v>
      </c>
      <c r="D118" s="21" t="s">
        <v>350</v>
      </c>
      <c r="E118" s="15" t="s">
        <v>62</v>
      </c>
      <c r="F118" s="12" t="s">
        <v>351</v>
      </c>
      <c r="G118" s="15">
        <v>1</v>
      </c>
      <c r="H118" s="9">
        <v>9.99</v>
      </c>
      <c r="I118" s="19"/>
      <c r="J118" s="182">
        <f>SUMIF(A:A,A118,I:I)-SUMIF(A:A,A118,K:K)</f>
        <v>69.68363112325733</v>
      </c>
      <c r="O118" s="14" t="s">
        <v>116</v>
      </c>
      <c r="P118" s="15">
        <v>66</v>
      </c>
    </row>
    <row r="119" spans="1:12" ht="15.75" customHeight="1">
      <c r="A119" s="199" t="s">
        <v>84</v>
      </c>
      <c r="B119" s="15" t="s">
        <v>352</v>
      </c>
      <c r="D119" s="25" t="s">
        <v>347</v>
      </c>
      <c r="E119" s="15" t="s">
        <v>62</v>
      </c>
      <c r="F119" s="12" t="s">
        <v>353</v>
      </c>
      <c r="G119" s="15">
        <v>1</v>
      </c>
      <c r="H119" s="9">
        <v>9.99</v>
      </c>
      <c r="I119" s="60">
        <f>H119*G119*$P$118*$P$115</f>
        <v>815.3122924126084</v>
      </c>
      <c r="J119" s="19"/>
      <c r="K119" s="61"/>
      <c r="L119" s="215" t="s">
        <v>609</v>
      </c>
    </row>
    <row r="120" spans="1:11" ht="15.75" customHeight="1">
      <c r="A120" s="199" t="s">
        <v>84</v>
      </c>
      <c r="B120" s="15" t="s">
        <v>354</v>
      </c>
      <c r="D120" s="25" t="s">
        <v>355</v>
      </c>
      <c r="E120" s="15" t="s">
        <v>7</v>
      </c>
      <c r="F120" s="12" t="s">
        <v>356</v>
      </c>
      <c r="G120" s="15">
        <v>1</v>
      </c>
      <c r="H120" s="9">
        <v>13.99</v>
      </c>
      <c r="I120" s="60">
        <f>H120*G120*$P$118*$P$115</f>
        <v>1141.7636607459851</v>
      </c>
      <c r="J120" s="70">
        <v>-3</v>
      </c>
      <c r="K120" s="61">
        <v>2000</v>
      </c>
    </row>
    <row r="121" spans="1:10" ht="15.75" customHeight="1">
      <c r="A121" s="199" t="s">
        <v>357</v>
      </c>
      <c r="B121" s="15" t="s">
        <v>358</v>
      </c>
      <c r="D121" s="25" t="s">
        <v>359</v>
      </c>
      <c r="E121" s="15" t="s">
        <v>28</v>
      </c>
      <c r="F121" s="12" t="s">
        <v>360</v>
      </c>
      <c r="G121" s="15">
        <v>1</v>
      </c>
      <c r="H121" s="9">
        <v>4.19</v>
      </c>
      <c r="I121" s="19"/>
      <c r="J121" s="70">
        <f t="shared" si="6"/>
        <v>355.7848083292122</v>
      </c>
    </row>
    <row r="122" spans="1:10" ht="15.75" customHeight="1">
      <c r="A122" s="199" t="s">
        <v>361</v>
      </c>
      <c r="B122" s="15" t="s">
        <v>358</v>
      </c>
      <c r="D122" s="25" t="s">
        <v>359</v>
      </c>
      <c r="E122" s="15" t="s">
        <v>7</v>
      </c>
      <c r="F122" s="12" t="s">
        <v>360</v>
      </c>
      <c r="G122" s="15">
        <v>1</v>
      </c>
      <c r="H122" s="9">
        <v>4.19</v>
      </c>
      <c r="I122" s="19"/>
      <c r="J122" s="70">
        <f t="shared" si="6"/>
        <v>355.7848083292122</v>
      </c>
    </row>
    <row r="123" spans="1:10" ht="15.75" customHeight="1">
      <c r="A123" s="199" t="s">
        <v>361</v>
      </c>
      <c r="B123" s="23" t="s">
        <v>362</v>
      </c>
      <c r="D123" s="21" t="s">
        <v>363</v>
      </c>
      <c r="E123" s="15" t="s">
        <v>7</v>
      </c>
      <c r="F123" s="12" t="s">
        <v>140</v>
      </c>
      <c r="G123" s="15">
        <v>1</v>
      </c>
      <c r="H123" s="9">
        <v>6.99</v>
      </c>
      <c r="I123" s="19"/>
      <c r="J123" s="70">
        <f t="shared" si="6"/>
        <v>593.5407661625759</v>
      </c>
    </row>
    <row r="124" spans="1:10" ht="15.75">
      <c r="A124" s="199" t="s">
        <v>158</v>
      </c>
      <c r="B124" s="15" t="s">
        <v>364</v>
      </c>
      <c r="D124" s="25" t="s">
        <v>365</v>
      </c>
      <c r="E124" s="64" t="s">
        <v>366</v>
      </c>
      <c r="F124" s="12" t="s">
        <v>367</v>
      </c>
      <c r="G124" s="15">
        <v>1</v>
      </c>
      <c r="H124" s="9">
        <v>13.99</v>
      </c>
      <c r="I124" s="19"/>
      <c r="J124" s="70">
        <f t="shared" si="6"/>
        <v>1187.9306607459853</v>
      </c>
    </row>
    <row r="125" spans="1:10" ht="15.75" customHeight="1">
      <c r="A125" s="199" t="s">
        <v>77</v>
      </c>
      <c r="B125" s="52" t="s">
        <v>368</v>
      </c>
      <c r="D125" s="21" t="s">
        <v>369</v>
      </c>
      <c r="E125" s="15" t="s">
        <v>28</v>
      </c>
      <c r="F125" s="12" t="s">
        <v>370</v>
      </c>
      <c r="G125" s="15">
        <v>1</v>
      </c>
      <c r="H125" s="9">
        <v>6.99</v>
      </c>
      <c r="I125" s="19"/>
      <c r="J125" s="70">
        <f t="shared" si="6"/>
        <v>593.5407661625759</v>
      </c>
    </row>
    <row r="126" spans="1:10" ht="15.75">
      <c r="A126" s="214" t="s">
        <v>158</v>
      </c>
      <c r="B126" s="65" t="s">
        <v>371</v>
      </c>
      <c r="C126" s="14"/>
      <c r="D126" s="66" t="s">
        <v>372</v>
      </c>
      <c r="E126" s="14" t="s">
        <v>28</v>
      </c>
      <c r="F126" s="62" t="s">
        <v>373</v>
      </c>
      <c r="G126" s="14">
        <v>1</v>
      </c>
      <c r="H126" s="10">
        <v>6.99</v>
      </c>
      <c r="I126" s="19"/>
      <c r="J126" s="70">
        <f t="shared" si="6"/>
        <v>593.5407661625759</v>
      </c>
    </row>
    <row r="127" spans="1:10" ht="15.75" customHeight="1">
      <c r="A127" s="214" t="s">
        <v>31</v>
      </c>
      <c r="B127" s="65" t="s">
        <v>374</v>
      </c>
      <c r="C127" s="14"/>
      <c r="D127" s="66" t="s">
        <v>372</v>
      </c>
      <c r="E127" s="14" t="s">
        <v>62</v>
      </c>
      <c r="F127" s="62" t="s">
        <v>375</v>
      </c>
      <c r="G127" s="14">
        <v>1</v>
      </c>
      <c r="H127" s="10">
        <v>6.99</v>
      </c>
      <c r="I127" s="19"/>
      <c r="J127" s="70">
        <f t="shared" si="6"/>
        <v>593.5407661625759</v>
      </c>
    </row>
    <row r="128" spans="1:10" s="237" customFormat="1" ht="15.75" customHeight="1">
      <c r="A128" s="230" t="s">
        <v>31</v>
      </c>
      <c r="B128" s="231" t="s">
        <v>376</v>
      </c>
      <c r="C128" s="230"/>
      <c r="D128" s="232" t="s">
        <v>377</v>
      </c>
      <c r="E128" s="230" t="s">
        <v>378</v>
      </c>
      <c r="F128" s="233" t="s">
        <v>375</v>
      </c>
      <c r="G128" s="230">
        <v>1</v>
      </c>
      <c r="H128" s="234">
        <v>13.99</v>
      </c>
      <c r="I128" s="235"/>
      <c r="J128" s="236">
        <f t="shared" si="6"/>
        <v>1187.9306607459853</v>
      </c>
    </row>
    <row r="129" spans="1:11" ht="15.75" customHeight="1">
      <c r="A129" s="179" t="s">
        <v>379</v>
      </c>
      <c r="B129" s="65" t="s">
        <v>380</v>
      </c>
      <c r="C129" s="14"/>
      <c r="D129" s="63" t="s">
        <v>381</v>
      </c>
      <c r="E129" s="14" t="s">
        <v>382</v>
      </c>
      <c r="F129" s="62" t="s">
        <v>140</v>
      </c>
      <c r="G129" s="29">
        <v>1</v>
      </c>
      <c r="H129" s="10">
        <v>13.99</v>
      </c>
      <c r="I129" s="60">
        <f>H129*G129*$P$118*$P$115</f>
        <v>1141.7636607459851</v>
      </c>
      <c r="J129" s="70">
        <f>I129-1090</f>
        <v>51.763660745985135</v>
      </c>
      <c r="K129" s="69">
        <v>1089.8653125302585</v>
      </c>
    </row>
    <row r="130" spans="1:10" ht="15.75" customHeight="1">
      <c r="A130" s="238" t="s">
        <v>77</v>
      </c>
      <c r="B130" s="14" t="s">
        <v>383</v>
      </c>
      <c r="C130" s="14"/>
      <c r="D130" s="63" t="s">
        <v>384</v>
      </c>
      <c r="E130" s="67" t="s">
        <v>28</v>
      </c>
      <c r="F130" s="63" t="s">
        <v>385</v>
      </c>
      <c r="G130" s="14">
        <v>1</v>
      </c>
      <c r="H130" s="10">
        <v>13.99</v>
      </c>
      <c r="I130" s="19"/>
      <c r="J130" s="70">
        <f t="shared" si="6"/>
        <v>1187.9306607459853</v>
      </c>
    </row>
    <row r="131" spans="1:9" ht="15.75" customHeight="1">
      <c r="A131" s="26" t="s">
        <v>197</v>
      </c>
      <c r="B131" s="43" t="s">
        <v>386</v>
      </c>
      <c r="C131" s="26"/>
      <c r="D131" s="53" t="s">
        <v>387</v>
      </c>
      <c r="E131" s="26" t="s">
        <v>62</v>
      </c>
      <c r="F131" s="56" t="s">
        <v>388</v>
      </c>
      <c r="G131" s="26">
        <v>1</v>
      </c>
      <c r="H131" s="44">
        <v>13.99</v>
      </c>
      <c r="I131" s="26" t="s">
        <v>185</v>
      </c>
    </row>
    <row r="132" spans="1:9" ht="15.75" customHeight="1">
      <c r="A132" s="32" t="s">
        <v>357</v>
      </c>
      <c r="B132" s="43" t="s">
        <v>383</v>
      </c>
      <c r="C132" s="26"/>
      <c r="D132" s="53" t="s">
        <v>384</v>
      </c>
      <c r="E132" s="46" t="s">
        <v>28</v>
      </c>
      <c r="F132" s="54" t="s">
        <v>389</v>
      </c>
      <c r="G132" s="26">
        <v>1</v>
      </c>
      <c r="H132" s="44">
        <v>13.99</v>
      </c>
      <c r="I132" s="26" t="s">
        <v>185</v>
      </c>
    </row>
    <row r="133" spans="1:9" ht="15.75" customHeight="1">
      <c r="A133" s="34" t="s">
        <v>31</v>
      </c>
      <c r="B133" s="47" t="s">
        <v>34</v>
      </c>
      <c r="C133" s="34" t="s">
        <v>32</v>
      </c>
      <c r="D133" s="48" t="s">
        <v>188</v>
      </c>
      <c r="E133" s="34" t="s">
        <v>23</v>
      </c>
      <c r="F133" s="34" t="s">
        <v>33</v>
      </c>
      <c r="G133" s="34">
        <v>1</v>
      </c>
      <c r="H133" s="49">
        <v>19.99</v>
      </c>
      <c r="I133" s="26" t="s">
        <v>185</v>
      </c>
    </row>
    <row r="134" spans="1:9" ht="15.75" customHeight="1">
      <c r="A134" s="34" t="s">
        <v>31</v>
      </c>
      <c r="B134" s="47" t="s">
        <v>71</v>
      </c>
      <c r="C134" s="34" t="s">
        <v>73</v>
      </c>
      <c r="D134" s="48" t="s">
        <v>74</v>
      </c>
      <c r="E134" s="34" t="s">
        <v>28</v>
      </c>
      <c r="F134" s="48" t="s">
        <v>72</v>
      </c>
      <c r="G134" s="34">
        <v>1</v>
      </c>
      <c r="H134" s="49">
        <v>3.99</v>
      </c>
      <c r="I134" s="26" t="s">
        <v>185</v>
      </c>
    </row>
    <row r="135" spans="1:17" ht="16.5" customHeight="1" thickBot="1">
      <c r="A135" s="17">
        <v>1</v>
      </c>
      <c r="C135" s="26"/>
      <c r="D135" s="21"/>
      <c r="E135" s="17"/>
      <c r="F135" s="12"/>
      <c r="G135" s="17"/>
      <c r="I135" s="71"/>
      <c r="J135" s="71"/>
      <c r="K135" s="26"/>
      <c r="L135" s="26"/>
      <c r="M135" s="26"/>
      <c r="N135" s="26"/>
      <c r="O135" s="14"/>
      <c r="P135" s="14"/>
      <c r="Q135" s="26"/>
    </row>
    <row r="136" spans="1:17" s="199" customFormat="1" ht="15.75" customHeight="1">
      <c r="A136" s="190" t="s">
        <v>391</v>
      </c>
      <c r="B136" s="191"/>
      <c r="C136" s="191"/>
      <c r="D136" s="192"/>
      <c r="E136" s="191"/>
      <c r="F136" s="193" t="s">
        <v>430</v>
      </c>
      <c r="G136" s="191"/>
      <c r="H136" s="194"/>
      <c r="I136" s="191"/>
      <c r="J136" s="191"/>
      <c r="K136" s="191" t="s">
        <v>608</v>
      </c>
      <c r="L136" s="195"/>
      <c r="M136" s="195"/>
      <c r="N136" s="195"/>
      <c r="O136" s="196" t="s">
        <v>112</v>
      </c>
      <c r="P136" s="197">
        <f>250+46.99-55</f>
        <v>241.99</v>
      </c>
      <c r="Q136" s="198"/>
    </row>
    <row r="137" spans="1:17" ht="15.75" customHeight="1">
      <c r="A137" s="188" t="s">
        <v>392</v>
      </c>
      <c r="B137" s="17" t="s">
        <v>393</v>
      </c>
      <c r="C137" s="33"/>
      <c r="D137" s="95" t="s">
        <v>394</v>
      </c>
      <c r="E137" s="17" t="s">
        <v>28</v>
      </c>
      <c r="F137" s="75" t="s">
        <v>395</v>
      </c>
      <c r="G137" s="17">
        <v>1</v>
      </c>
      <c r="H137" s="18">
        <v>28.5</v>
      </c>
      <c r="I137" s="60">
        <f aca="true" t="shared" si="7" ref="I137:I144">H137*G137*$P$142*$P$144</f>
        <v>1923.4353600000002</v>
      </c>
      <c r="J137" s="19"/>
      <c r="K137" s="96">
        <v>12000</v>
      </c>
      <c r="L137" s="33"/>
      <c r="M137" s="33"/>
      <c r="N137" s="33"/>
      <c r="O137" s="29" t="s">
        <v>108</v>
      </c>
      <c r="P137" s="82">
        <v>46.99</v>
      </c>
      <c r="Q137" s="26"/>
    </row>
    <row r="138" spans="1:16" ht="15.75" customHeight="1">
      <c r="A138" s="188" t="s">
        <v>392</v>
      </c>
      <c r="B138" s="17" t="s">
        <v>396</v>
      </c>
      <c r="C138" s="33"/>
      <c r="D138" s="97" t="s">
        <v>397</v>
      </c>
      <c r="E138" s="17" t="s">
        <v>28</v>
      </c>
      <c r="F138" s="75" t="s">
        <v>398</v>
      </c>
      <c r="G138" s="17">
        <v>1</v>
      </c>
      <c r="H138" s="18">
        <v>29.5</v>
      </c>
      <c r="I138" s="60">
        <f t="shared" si="7"/>
        <v>1990.9243200000003</v>
      </c>
      <c r="J138" s="19"/>
      <c r="K138" s="33"/>
      <c r="L138" s="17"/>
      <c r="M138" s="17"/>
      <c r="N138" s="17"/>
      <c r="O138" s="29" t="s">
        <v>113</v>
      </c>
      <c r="P138" s="82">
        <f>250-55</f>
        <v>195</v>
      </c>
    </row>
    <row r="139" spans="1:17" ht="15.75" customHeight="1">
      <c r="A139" s="188" t="s">
        <v>392</v>
      </c>
      <c r="B139" s="17" t="s">
        <v>399</v>
      </c>
      <c r="C139" s="33"/>
      <c r="D139" s="95" t="s">
        <v>400</v>
      </c>
      <c r="E139" s="17" t="s">
        <v>28</v>
      </c>
      <c r="F139" s="75" t="s">
        <v>401</v>
      </c>
      <c r="G139" s="17">
        <v>1</v>
      </c>
      <c r="H139" s="18">
        <v>29.5</v>
      </c>
      <c r="I139" s="60">
        <f t="shared" si="7"/>
        <v>1990.9243200000003</v>
      </c>
      <c r="J139" s="19"/>
      <c r="K139" s="33"/>
      <c r="L139" s="33"/>
      <c r="M139" s="33"/>
      <c r="N139" s="33"/>
      <c r="O139" s="29" t="s">
        <v>114</v>
      </c>
      <c r="P139" s="82">
        <f>P137/P138+1+0.07</f>
        <v>1.310974358974359</v>
      </c>
      <c r="Q139" s="26"/>
    </row>
    <row r="140" spans="1:17" ht="15.75" customHeight="1">
      <c r="A140" s="188" t="s">
        <v>392</v>
      </c>
      <c r="B140" s="17" t="s">
        <v>402</v>
      </c>
      <c r="C140" s="17"/>
      <c r="D140" s="97" t="s">
        <v>403</v>
      </c>
      <c r="E140" s="17">
        <v>6</v>
      </c>
      <c r="F140" s="75" t="s">
        <v>404</v>
      </c>
      <c r="G140" s="17">
        <v>1</v>
      </c>
      <c r="H140" s="18">
        <v>69.5</v>
      </c>
      <c r="I140" s="60">
        <f t="shared" si="7"/>
        <v>4690.482720000001</v>
      </c>
      <c r="J140" s="19"/>
      <c r="K140" s="17"/>
      <c r="L140" s="33"/>
      <c r="M140" s="33"/>
      <c r="N140" s="33"/>
      <c r="O140" s="29" t="s">
        <v>115</v>
      </c>
      <c r="P140" s="82">
        <f>P137/P138+1+0.12</f>
        <v>1.3609743589743588</v>
      </c>
      <c r="Q140" s="26"/>
    </row>
    <row r="141" spans="1:17" ht="15.75" customHeight="1">
      <c r="A141" s="188" t="s">
        <v>405</v>
      </c>
      <c r="B141" s="17" t="s">
        <v>406</v>
      </c>
      <c r="C141" s="17"/>
      <c r="D141" s="97" t="s">
        <v>407</v>
      </c>
      <c r="E141" s="17" t="s">
        <v>28</v>
      </c>
      <c r="F141" s="75" t="s">
        <v>408</v>
      </c>
      <c r="G141" s="17">
        <v>1</v>
      </c>
      <c r="H141" s="18">
        <v>31</v>
      </c>
      <c r="I141" s="60">
        <f t="shared" si="7"/>
        <v>2092.1577600000005</v>
      </c>
      <c r="J141" s="19"/>
      <c r="K141" s="96">
        <v>6510</v>
      </c>
      <c r="L141" s="33"/>
      <c r="M141" s="33"/>
      <c r="N141" s="33"/>
      <c r="O141" s="29" t="s">
        <v>111</v>
      </c>
      <c r="P141" s="82">
        <f>1-55/250</f>
        <v>0.78</v>
      </c>
      <c r="Q141" s="26"/>
    </row>
    <row r="142" spans="1:16" ht="15.75" customHeight="1">
      <c r="A142" s="188" t="s">
        <v>405</v>
      </c>
      <c r="B142" s="17" t="s">
        <v>406</v>
      </c>
      <c r="C142" s="17"/>
      <c r="D142" s="95" t="s">
        <v>409</v>
      </c>
      <c r="E142" s="17" t="s">
        <v>28</v>
      </c>
      <c r="F142" s="75" t="s">
        <v>408</v>
      </c>
      <c r="G142" s="17">
        <v>1</v>
      </c>
      <c r="H142" s="18">
        <v>13</v>
      </c>
      <c r="I142" s="60">
        <f t="shared" si="7"/>
        <v>877.35648</v>
      </c>
      <c r="J142" s="19"/>
      <c r="K142" s="17"/>
      <c r="L142" s="17"/>
      <c r="M142" s="17"/>
      <c r="N142" s="17"/>
      <c r="O142" s="29" t="s">
        <v>109</v>
      </c>
      <c r="P142" s="87">
        <f>P141*P139</f>
        <v>1.0225600000000001</v>
      </c>
    </row>
    <row r="143" spans="1:16" ht="15.75" customHeight="1">
      <c r="A143" s="188" t="s">
        <v>405</v>
      </c>
      <c r="B143" s="17" t="s">
        <v>410</v>
      </c>
      <c r="C143" s="17"/>
      <c r="D143" s="95" t="s">
        <v>411</v>
      </c>
      <c r="E143" s="17" t="s">
        <v>23</v>
      </c>
      <c r="F143" s="75" t="s">
        <v>412</v>
      </c>
      <c r="G143" s="17">
        <v>1</v>
      </c>
      <c r="H143" s="18">
        <v>32</v>
      </c>
      <c r="I143" s="60">
        <f t="shared" si="7"/>
        <v>2159.64672</v>
      </c>
      <c r="J143" s="19"/>
      <c r="K143" s="17"/>
      <c r="L143" s="17"/>
      <c r="M143" s="17"/>
      <c r="N143" s="17"/>
      <c r="O143" s="29" t="s">
        <v>110</v>
      </c>
      <c r="P143" s="87">
        <f>P141*P140</f>
        <v>1.0615599999999998</v>
      </c>
    </row>
    <row r="144" spans="1:16" ht="16.5" customHeight="1" thickBot="1">
      <c r="A144" s="189" t="s">
        <v>405</v>
      </c>
      <c r="B144" s="76" t="s">
        <v>410</v>
      </c>
      <c r="C144" s="76"/>
      <c r="D144" s="99" t="s">
        <v>413</v>
      </c>
      <c r="E144" s="76" t="s">
        <v>28</v>
      </c>
      <c r="F144" s="77" t="s">
        <v>412</v>
      </c>
      <c r="G144" s="76">
        <v>1</v>
      </c>
      <c r="H144" s="78">
        <v>17</v>
      </c>
      <c r="I144" s="100">
        <f t="shared" si="7"/>
        <v>1147.31232</v>
      </c>
      <c r="J144" s="182">
        <f>SUMIF(A:A,A144,I:I)-SUMIF(A:A,A144,K:K)</f>
        <v>-233.52671999999893</v>
      </c>
      <c r="K144" s="76"/>
      <c r="L144" s="76"/>
      <c r="M144" s="76"/>
      <c r="N144" s="76"/>
      <c r="O144" s="88" t="s">
        <v>116</v>
      </c>
      <c r="P144" s="89">
        <v>66</v>
      </c>
    </row>
    <row r="145" spans="1:16" s="199" customFormat="1" ht="15.75" customHeight="1">
      <c r="A145" s="190" t="s">
        <v>433</v>
      </c>
      <c r="B145" s="191"/>
      <c r="C145" s="191"/>
      <c r="D145" s="191"/>
      <c r="E145" s="191"/>
      <c r="F145" s="193" t="s">
        <v>453</v>
      </c>
      <c r="G145" s="191"/>
      <c r="H145" s="194"/>
      <c r="I145" s="191"/>
      <c r="J145" s="191"/>
      <c r="K145" s="191" t="s">
        <v>608</v>
      </c>
      <c r="L145" s="191"/>
      <c r="M145" s="191"/>
      <c r="N145" s="191"/>
      <c r="O145" s="191" t="s">
        <v>189</v>
      </c>
      <c r="P145" s="229">
        <f>SUM(H146:H158)</f>
        <v>358.97</v>
      </c>
    </row>
    <row r="146" spans="1:16" ht="15.75" customHeight="1">
      <c r="A146" s="188" t="s">
        <v>414</v>
      </c>
      <c r="B146" s="30" t="s">
        <v>415</v>
      </c>
      <c r="C146" s="17"/>
      <c r="D146" s="101" t="s">
        <v>434</v>
      </c>
      <c r="E146" s="17" t="s">
        <v>435</v>
      </c>
      <c r="F146" s="75" t="s">
        <v>436</v>
      </c>
      <c r="G146" s="17">
        <v>1</v>
      </c>
      <c r="H146" s="18">
        <v>25.5</v>
      </c>
      <c r="I146" s="60">
        <f>H146*G146*$P$154*$P$159</f>
        <v>1688.4487118406055</v>
      </c>
      <c r="K146" s="96">
        <v>5634</v>
      </c>
      <c r="L146" s="17"/>
      <c r="M146" s="17"/>
      <c r="N146" s="17"/>
      <c r="O146" s="29" t="s">
        <v>190</v>
      </c>
      <c r="P146" s="81">
        <f>SUM(H146:H151)</f>
        <v>254</v>
      </c>
    </row>
    <row r="147" spans="1:16" ht="15.75" customHeight="1">
      <c r="A147" s="188" t="s">
        <v>392</v>
      </c>
      <c r="B147" s="30" t="s">
        <v>416</v>
      </c>
      <c r="C147" s="17"/>
      <c r="D147" s="95" t="s">
        <v>417</v>
      </c>
      <c r="E147" s="17" t="s">
        <v>28</v>
      </c>
      <c r="F147" s="75" t="s">
        <v>418</v>
      </c>
      <c r="G147" s="17">
        <v>1</v>
      </c>
      <c r="H147" s="18">
        <v>49.5</v>
      </c>
      <c r="I147" s="60">
        <f>H147*G147*$P$154*$P$159</f>
        <v>3277.576911219999</v>
      </c>
      <c r="J147" s="19"/>
      <c r="K147" s="17"/>
      <c r="L147" s="17"/>
      <c r="M147" s="17"/>
      <c r="N147" s="17"/>
      <c r="O147" s="29" t="s">
        <v>191</v>
      </c>
      <c r="P147" s="81">
        <f>SUM(H152:H154)</f>
        <v>104.97</v>
      </c>
    </row>
    <row r="148" spans="1:16" ht="15.75" customHeight="1">
      <c r="A148" s="188" t="s">
        <v>392</v>
      </c>
      <c r="B148" s="30" t="s">
        <v>419</v>
      </c>
      <c r="C148" s="17"/>
      <c r="D148" s="95" t="s">
        <v>420</v>
      </c>
      <c r="E148" s="17" t="s">
        <v>421</v>
      </c>
      <c r="F148" s="75" t="s">
        <v>422</v>
      </c>
      <c r="G148" s="17">
        <v>1</v>
      </c>
      <c r="H148" s="18">
        <v>68.5</v>
      </c>
      <c r="I148" s="60">
        <f>H148*G148*$P$154*$P$159</f>
        <v>4535.636735728685</v>
      </c>
      <c r="J148" s="182">
        <f>SUMIF(A:A,A148,I:I)-SUMIF(A:A,A148,K:K)</f>
        <v>-2227.711960145858</v>
      </c>
      <c r="K148" s="17"/>
      <c r="L148" s="17" t="s">
        <v>656</v>
      </c>
      <c r="M148" s="17"/>
      <c r="N148" s="17"/>
      <c r="O148" s="29" t="s">
        <v>108</v>
      </c>
      <c r="P148" s="82">
        <v>63.99</v>
      </c>
    </row>
    <row r="149" spans="1:16" ht="15.75" customHeight="1">
      <c r="A149" s="188" t="s">
        <v>392</v>
      </c>
      <c r="B149" s="30" t="s">
        <v>423</v>
      </c>
      <c r="C149" s="33"/>
      <c r="D149" s="95" t="s">
        <v>424</v>
      </c>
      <c r="E149" s="17" t="s">
        <v>28</v>
      </c>
      <c r="F149" s="75" t="s">
        <v>422</v>
      </c>
      <c r="G149" s="17">
        <v>1</v>
      </c>
      <c r="H149" s="18">
        <v>28.5</v>
      </c>
      <c r="I149" s="60">
        <f>H149*G149*$P$154*$P$159</f>
        <v>1887.0897367630298</v>
      </c>
      <c r="J149" s="19"/>
      <c r="K149" s="33"/>
      <c r="L149" s="33"/>
      <c r="M149" s="33"/>
      <c r="N149" s="33"/>
      <c r="O149" s="29" t="s">
        <v>114</v>
      </c>
      <c r="P149" s="83">
        <f>P148/(P145-P151)+0.07</f>
        <v>0.28051419547981704</v>
      </c>
    </row>
    <row r="150" spans="1:16" ht="15.75" customHeight="1">
      <c r="A150" s="188" t="s">
        <v>392</v>
      </c>
      <c r="B150" s="30" t="s">
        <v>425</v>
      </c>
      <c r="C150" s="33"/>
      <c r="D150" s="95" t="s">
        <v>426</v>
      </c>
      <c r="E150" s="17" t="s">
        <v>421</v>
      </c>
      <c r="F150" s="75" t="s">
        <v>395</v>
      </c>
      <c r="G150" s="17">
        <v>1</v>
      </c>
      <c r="H150" s="18">
        <v>52.5</v>
      </c>
      <c r="I150" s="60">
        <f>H150*G150*$P$154*$P$159</f>
        <v>3476.2179361424232</v>
      </c>
      <c r="J150" s="19"/>
      <c r="K150" s="96">
        <v>14000</v>
      </c>
      <c r="L150" s="33"/>
      <c r="M150" s="33"/>
      <c r="N150" s="33"/>
      <c r="O150" s="29" t="s">
        <v>114</v>
      </c>
      <c r="P150" s="83">
        <f>P148/(P145-P151)+0.12</f>
        <v>0.3305141954798171</v>
      </c>
    </row>
    <row r="151" spans="1:16" ht="30" customHeight="1">
      <c r="A151" s="228" t="s">
        <v>37</v>
      </c>
      <c r="B151" s="30" t="s">
        <v>437</v>
      </c>
      <c r="C151" s="33"/>
      <c r="D151" s="97" t="s">
        <v>438</v>
      </c>
      <c r="E151" s="17" t="s">
        <v>39</v>
      </c>
      <c r="F151" s="75" t="s">
        <v>439</v>
      </c>
      <c r="G151" s="17">
        <v>1</v>
      </c>
      <c r="H151" s="18">
        <v>29.5</v>
      </c>
      <c r="I151" s="19"/>
      <c r="J151" s="70">
        <f>H151*G151*$P$155*$P$159</f>
        <v>2029.5736873277228</v>
      </c>
      <c r="K151" s="33"/>
      <c r="L151" s="33"/>
      <c r="M151" s="33"/>
      <c r="N151" s="33"/>
      <c r="O151" s="29" t="s">
        <v>192</v>
      </c>
      <c r="P151" s="82">
        <v>55</v>
      </c>
    </row>
    <row r="152" spans="1:16" ht="15.75" customHeight="1">
      <c r="A152" s="188" t="s">
        <v>414</v>
      </c>
      <c r="B152" s="17" t="s">
        <v>427</v>
      </c>
      <c r="C152" s="17"/>
      <c r="D152" s="97" t="s">
        <v>440</v>
      </c>
      <c r="E152" s="17" t="s">
        <v>62</v>
      </c>
      <c r="F152" s="75" t="s">
        <v>436</v>
      </c>
      <c r="G152" s="17">
        <v>1</v>
      </c>
      <c r="H152" s="18">
        <v>14.99</v>
      </c>
      <c r="I152" s="104">
        <f>H152*G152*$P$157*$P$159</f>
        <v>1266.8639141560022</v>
      </c>
      <c r="J152" s="31"/>
      <c r="K152" s="17"/>
      <c r="L152" s="17"/>
      <c r="M152" s="17"/>
      <c r="N152" s="17"/>
      <c r="O152" s="29" t="s">
        <v>193</v>
      </c>
      <c r="P152" s="82">
        <f>P151/P146</f>
        <v>0.21653543307086615</v>
      </c>
    </row>
    <row r="153" spans="1:16" ht="15.75" customHeight="1">
      <c r="A153" s="188" t="s">
        <v>414</v>
      </c>
      <c r="B153" s="30" t="s">
        <v>428</v>
      </c>
      <c r="C153" s="17"/>
      <c r="D153" s="17"/>
      <c r="E153" s="17" t="s">
        <v>429</v>
      </c>
      <c r="F153" s="75" t="s">
        <v>441</v>
      </c>
      <c r="G153" s="17">
        <v>1</v>
      </c>
      <c r="H153" s="18">
        <v>39.99</v>
      </c>
      <c r="I153" s="104">
        <f>H153*G153*$P$157*$P$159</f>
        <v>3379.7123366977003</v>
      </c>
      <c r="J153" s="31"/>
      <c r="K153" s="96">
        <v>1750</v>
      </c>
      <c r="L153" s="17"/>
      <c r="M153" s="17"/>
      <c r="N153" s="17"/>
      <c r="O153" s="85" t="s">
        <v>190</v>
      </c>
      <c r="P153" s="83"/>
    </row>
    <row r="154" spans="1:16" ht="15.75" customHeight="1">
      <c r="A154" s="228" t="s">
        <v>37</v>
      </c>
      <c r="B154" s="30" t="s">
        <v>442</v>
      </c>
      <c r="C154" s="17"/>
      <c r="D154" s="97" t="s">
        <v>443</v>
      </c>
      <c r="E154" s="17">
        <v>14</v>
      </c>
      <c r="F154" s="75" t="s">
        <v>444</v>
      </c>
      <c r="G154" s="17">
        <v>1</v>
      </c>
      <c r="H154" s="18">
        <v>49.99</v>
      </c>
      <c r="I154" s="31"/>
      <c r="J154" s="102">
        <f>H154*G154*$P$158*$P$159</f>
        <v>4389.8187057143805</v>
      </c>
      <c r="K154" s="17"/>
      <c r="L154" s="17"/>
      <c r="M154" s="17"/>
      <c r="N154" s="17"/>
      <c r="O154" s="29" t="s">
        <v>109</v>
      </c>
      <c r="P154" s="86">
        <f>(1-P152)*(1+P149)</f>
        <v>1.003237499608203</v>
      </c>
    </row>
    <row r="155" spans="1:16" ht="15" customHeight="1">
      <c r="A155" s="74">
        <v>1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29" t="s">
        <v>110</v>
      </c>
      <c r="P155" s="86">
        <f>(1-P152)*(1+P150)</f>
        <v>1.04241072795466</v>
      </c>
    </row>
    <row r="156" spans="1:16" ht="15" customHeight="1">
      <c r="A156" s="74">
        <v>1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85" t="s">
        <v>191</v>
      </c>
      <c r="P156" s="82"/>
    </row>
    <row r="157" spans="1:16" ht="15" customHeight="1">
      <c r="A157" s="74">
        <v>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29" t="s">
        <v>109</v>
      </c>
      <c r="P157" s="87">
        <f>1+P149</f>
        <v>1.280514195479817</v>
      </c>
    </row>
    <row r="158" spans="1:16" ht="15" customHeight="1">
      <c r="A158" s="74">
        <v>1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29" t="s">
        <v>110</v>
      </c>
      <c r="P158" s="87">
        <f>1+P150</f>
        <v>1.3305141954798172</v>
      </c>
    </row>
    <row r="159" spans="1:16" ht="16.5" customHeight="1" thickBot="1">
      <c r="A159" s="98">
        <v>1</v>
      </c>
      <c r="B159" s="76"/>
      <c r="C159" s="76"/>
      <c r="D159" s="99"/>
      <c r="E159" s="76"/>
      <c r="F159" s="77"/>
      <c r="G159" s="76"/>
      <c r="H159" s="78"/>
      <c r="I159" s="103"/>
      <c r="J159" s="103"/>
      <c r="K159" s="76"/>
      <c r="L159" s="76"/>
      <c r="M159" s="76"/>
      <c r="N159" s="76"/>
      <c r="O159" s="88" t="s">
        <v>116</v>
      </c>
      <c r="P159" s="89">
        <v>66</v>
      </c>
    </row>
    <row r="160" spans="1:16" s="199" customFormat="1" ht="16.5" customHeight="1" thickBot="1">
      <c r="A160" s="190" t="s">
        <v>454</v>
      </c>
      <c r="B160" s="191"/>
      <c r="C160" s="191"/>
      <c r="D160" s="191"/>
      <c r="E160" s="191"/>
      <c r="F160" s="193" t="s">
        <v>518</v>
      </c>
      <c r="G160" s="191"/>
      <c r="H160" s="194"/>
      <c r="I160" s="191"/>
      <c r="J160" s="191"/>
      <c r="K160" s="191" t="s">
        <v>608</v>
      </c>
      <c r="L160" s="191"/>
      <c r="M160" s="191"/>
      <c r="N160" s="191"/>
      <c r="O160" s="191"/>
      <c r="P160" s="216"/>
    </row>
    <row r="161" spans="1:16" ht="15.75" customHeight="1">
      <c r="A161" s="74" t="s">
        <v>455</v>
      </c>
      <c r="B161" s="130" t="s">
        <v>456</v>
      </c>
      <c r="C161" s="130"/>
      <c r="D161" s="95" t="s">
        <v>457</v>
      </c>
      <c r="E161" s="17"/>
      <c r="F161" s="75"/>
      <c r="G161" s="130">
        <v>1</v>
      </c>
      <c r="H161" s="131">
        <v>10</v>
      </c>
      <c r="I161" s="109"/>
      <c r="J161" s="186">
        <f>H161*G161*$P$171*$P$175</f>
        <v>611.2145059250797</v>
      </c>
      <c r="K161" s="130"/>
      <c r="L161" s="130"/>
      <c r="M161" s="130"/>
      <c r="N161" s="130"/>
      <c r="O161" s="126" t="s">
        <v>189</v>
      </c>
      <c r="P161" s="80">
        <f>SUM(H161:H196)</f>
        <v>455.80000000000007</v>
      </c>
    </row>
    <row r="162" spans="1:16" ht="15.75" customHeight="1">
      <c r="A162" s="74" t="s">
        <v>455</v>
      </c>
      <c r="B162" s="130" t="s">
        <v>458</v>
      </c>
      <c r="C162" s="130"/>
      <c r="D162" s="95" t="s">
        <v>459</v>
      </c>
      <c r="E162" s="17"/>
      <c r="F162" s="75"/>
      <c r="G162" s="130">
        <v>1</v>
      </c>
      <c r="H162" s="131">
        <v>10</v>
      </c>
      <c r="I162" s="109"/>
      <c r="J162" s="186">
        <f aca="true" t="shared" si="8" ref="J162:J187">H162*G162*$P$171*$P$175</f>
        <v>611.2145059250797</v>
      </c>
      <c r="K162" s="130"/>
      <c r="L162" s="130"/>
      <c r="M162" s="130"/>
      <c r="N162" s="130"/>
      <c r="O162" s="122" t="s">
        <v>190</v>
      </c>
      <c r="P162" s="111">
        <f>SUM(H161:H187)</f>
        <v>266.89</v>
      </c>
    </row>
    <row r="163" spans="1:16" ht="15.75" customHeight="1">
      <c r="A163" s="74" t="s">
        <v>455</v>
      </c>
      <c r="B163" s="130" t="s">
        <v>460</v>
      </c>
      <c r="C163" s="130"/>
      <c r="D163" s="95" t="s">
        <v>461</v>
      </c>
      <c r="E163" s="17"/>
      <c r="F163" s="75"/>
      <c r="G163" s="130">
        <v>1</v>
      </c>
      <c r="H163" s="131">
        <v>10</v>
      </c>
      <c r="I163" s="109"/>
      <c r="J163" s="186">
        <f t="shared" si="8"/>
        <v>611.2145059250797</v>
      </c>
      <c r="K163" s="130"/>
      <c r="L163" s="130"/>
      <c r="M163" s="130"/>
      <c r="N163" s="130"/>
      <c r="O163" s="122" t="s">
        <v>191</v>
      </c>
      <c r="P163" s="112">
        <f>SUM(H188:H196)</f>
        <v>188.91000000000003</v>
      </c>
    </row>
    <row r="164" spans="1:16" ht="15.75" customHeight="1">
      <c r="A164" s="74" t="s">
        <v>455</v>
      </c>
      <c r="B164" s="130" t="s">
        <v>462</v>
      </c>
      <c r="C164" s="130"/>
      <c r="D164" s="95" t="s">
        <v>463</v>
      </c>
      <c r="E164" s="17"/>
      <c r="F164" s="75" t="s">
        <v>464</v>
      </c>
      <c r="G164" s="130">
        <v>1</v>
      </c>
      <c r="H164" s="131">
        <v>6</v>
      </c>
      <c r="I164" s="109"/>
      <c r="J164" s="186">
        <f t="shared" si="8"/>
        <v>366.72870355504784</v>
      </c>
      <c r="K164" s="132" t="s">
        <v>465</v>
      </c>
      <c r="L164" s="130"/>
      <c r="M164" s="130"/>
      <c r="N164" s="130"/>
      <c r="O164" s="122" t="s">
        <v>108</v>
      </c>
      <c r="P164" s="82">
        <v>63.99</v>
      </c>
    </row>
    <row r="165" spans="1:16" ht="15.75" customHeight="1">
      <c r="A165" s="74" t="s">
        <v>455</v>
      </c>
      <c r="B165" s="130" t="s">
        <v>466</v>
      </c>
      <c r="C165" s="130"/>
      <c r="D165" s="95" t="s">
        <v>467</v>
      </c>
      <c r="E165" s="17"/>
      <c r="F165" s="75" t="s">
        <v>468</v>
      </c>
      <c r="G165" s="130">
        <v>1</v>
      </c>
      <c r="H165" s="131">
        <v>6</v>
      </c>
      <c r="I165" s="109"/>
      <c r="J165" s="186">
        <f t="shared" si="8"/>
        <v>366.72870355504784</v>
      </c>
      <c r="K165" s="130"/>
      <c r="L165" s="130"/>
      <c r="M165" s="130"/>
      <c r="N165" s="130"/>
      <c r="O165" s="122" t="s">
        <v>114</v>
      </c>
      <c r="P165" s="83">
        <f>P164/(P161-P167)+0.07</f>
        <v>0.23804096638655461</v>
      </c>
    </row>
    <row r="166" spans="1:16" ht="15.75" customHeight="1">
      <c r="A166" s="74" t="s">
        <v>455</v>
      </c>
      <c r="B166" s="130" t="s">
        <v>469</v>
      </c>
      <c r="C166" s="130"/>
      <c r="D166" s="95" t="s">
        <v>470</v>
      </c>
      <c r="E166" s="17"/>
      <c r="F166" s="75" t="s">
        <v>471</v>
      </c>
      <c r="G166" s="130">
        <v>1</v>
      </c>
      <c r="H166" s="131">
        <v>6</v>
      </c>
      <c r="I166" s="109"/>
      <c r="J166" s="186">
        <f t="shared" si="8"/>
        <v>366.72870355504784</v>
      </c>
      <c r="K166" s="130"/>
      <c r="L166" s="130"/>
      <c r="M166" s="130"/>
      <c r="N166" s="130"/>
      <c r="O166" s="122" t="s">
        <v>114</v>
      </c>
      <c r="P166" s="83">
        <f>P164/(P161-P167)+0.12</f>
        <v>0.28804096638655463</v>
      </c>
    </row>
    <row r="167" spans="1:16" ht="15.75" customHeight="1">
      <c r="A167" s="74" t="s">
        <v>455</v>
      </c>
      <c r="B167" s="130" t="s">
        <v>472</v>
      </c>
      <c r="C167" s="130"/>
      <c r="D167" s="95" t="s">
        <v>473</v>
      </c>
      <c r="E167" s="17"/>
      <c r="F167" s="75" t="s">
        <v>243</v>
      </c>
      <c r="G167" s="130">
        <v>1</v>
      </c>
      <c r="H167" s="131">
        <v>6</v>
      </c>
      <c r="I167" s="109"/>
      <c r="J167" s="186">
        <f t="shared" si="8"/>
        <v>366.72870355504784</v>
      </c>
      <c r="K167" s="130"/>
      <c r="L167" s="130"/>
      <c r="M167" s="130"/>
      <c r="N167" s="130"/>
      <c r="O167" s="122" t="s">
        <v>192</v>
      </c>
      <c r="P167" s="113">
        <v>75</v>
      </c>
    </row>
    <row r="168" spans="1:16" ht="15.75" customHeight="1">
      <c r="A168" s="74" t="s">
        <v>455</v>
      </c>
      <c r="B168" s="130" t="s">
        <v>474</v>
      </c>
      <c r="C168" s="130"/>
      <c r="D168" s="95" t="s">
        <v>475</v>
      </c>
      <c r="E168" s="17"/>
      <c r="F168" s="75" t="s">
        <v>240</v>
      </c>
      <c r="G168" s="130">
        <v>1</v>
      </c>
      <c r="H168" s="131">
        <v>6</v>
      </c>
      <c r="I168" s="109"/>
      <c r="J168" s="186">
        <f t="shared" si="8"/>
        <v>366.72870355504784</v>
      </c>
      <c r="K168" s="130"/>
      <c r="L168" s="130"/>
      <c r="M168" s="130"/>
      <c r="N168" s="130"/>
      <c r="O168" s="122" t="s">
        <v>193</v>
      </c>
      <c r="P168" s="82">
        <f>P167/P162</f>
        <v>0.28101465023043204</v>
      </c>
    </row>
    <row r="169" spans="1:16" ht="15.75" customHeight="1">
      <c r="A169" s="74" t="s">
        <v>175</v>
      </c>
      <c r="B169" s="133" t="s">
        <v>476</v>
      </c>
      <c r="C169" s="130"/>
      <c r="D169" s="134" t="s">
        <v>477</v>
      </c>
      <c r="E169" s="17" t="s">
        <v>28</v>
      </c>
      <c r="F169" s="91" t="s">
        <v>478</v>
      </c>
      <c r="G169" s="130">
        <v>1</v>
      </c>
      <c r="H169" s="131">
        <v>20.99</v>
      </c>
      <c r="I169" s="181">
        <f>H169*G169*$P$170*$P$175</f>
        <v>1233.1372897142535</v>
      </c>
      <c r="J169" s="186"/>
      <c r="K169" s="180">
        <v>1243</v>
      </c>
      <c r="L169" s="130"/>
      <c r="M169" s="130"/>
      <c r="N169" s="130"/>
      <c r="O169" s="127" t="s">
        <v>190</v>
      </c>
      <c r="P169" s="83"/>
    </row>
    <row r="170" spans="1:16" ht="15.75" customHeight="1">
      <c r="A170" s="74" t="s">
        <v>175</v>
      </c>
      <c r="B170" s="130" t="s">
        <v>476</v>
      </c>
      <c r="C170" s="130"/>
      <c r="D170" s="101" t="s">
        <v>479</v>
      </c>
      <c r="E170" s="17" t="s">
        <v>28</v>
      </c>
      <c r="F170" s="91" t="s">
        <v>478</v>
      </c>
      <c r="G170" s="130">
        <v>1</v>
      </c>
      <c r="H170" s="131">
        <v>6.99</v>
      </c>
      <c r="I170" s="181">
        <f>H170*G170*$P$170*$P$175</f>
        <v>410.6541045784961</v>
      </c>
      <c r="J170" s="186"/>
      <c r="K170" s="180">
        <v>411</v>
      </c>
      <c r="L170" s="130"/>
      <c r="M170" s="130"/>
      <c r="N170" s="130"/>
      <c r="O170" s="122" t="s">
        <v>109</v>
      </c>
      <c r="P170" s="86">
        <f>(1-P168)*(1+P165)</f>
        <v>0.8901333172464909</v>
      </c>
    </row>
    <row r="171" spans="1:16" ht="15.75" customHeight="1">
      <c r="A171" s="74" t="s">
        <v>260</v>
      </c>
      <c r="B171" s="130" t="s">
        <v>476</v>
      </c>
      <c r="C171" s="130"/>
      <c r="D171" s="134" t="s">
        <v>477</v>
      </c>
      <c r="E171" s="17" t="s">
        <v>28</v>
      </c>
      <c r="F171" s="91" t="s">
        <v>478</v>
      </c>
      <c r="G171" s="130">
        <v>1</v>
      </c>
      <c r="H171" s="131">
        <v>20.99</v>
      </c>
      <c r="I171" s="109"/>
      <c r="J171" s="186">
        <f t="shared" si="8"/>
        <v>1282.9392479367423</v>
      </c>
      <c r="K171" s="130"/>
      <c r="L171" s="130"/>
      <c r="M171" s="130"/>
      <c r="N171" s="130"/>
      <c r="O171" s="122" t="s">
        <v>110</v>
      </c>
      <c r="P171" s="86">
        <f>(1-P168)*(1+P166)</f>
        <v>0.9260825847349693</v>
      </c>
    </row>
    <row r="172" spans="1:16" ht="15.75" customHeight="1">
      <c r="A172" s="74" t="s">
        <v>260</v>
      </c>
      <c r="B172" s="130" t="s">
        <v>476</v>
      </c>
      <c r="C172" s="130"/>
      <c r="D172" s="101" t="s">
        <v>479</v>
      </c>
      <c r="E172" s="17" t="s">
        <v>28</v>
      </c>
      <c r="F172" s="91" t="s">
        <v>478</v>
      </c>
      <c r="G172" s="130">
        <v>1</v>
      </c>
      <c r="H172" s="131">
        <v>6.99</v>
      </c>
      <c r="I172" s="109"/>
      <c r="J172" s="186">
        <f t="shared" si="8"/>
        <v>427.23893964163074</v>
      </c>
      <c r="K172" s="130"/>
      <c r="L172" s="130"/>
      <c r="M172" s="130"/>
      <c r="N172" s="130"/>
      <c r="O172" s="127" t="s">
        <v>191</v>
      </c>
      <c r="P172" s="82"/>
    </row>
    <row r="173" spans="1:16" ht="15.75" customHeight="1">
      <c r="A173" s="74" t="s">
        <v>84</v>
      </c>
      <c r="B173" s="130" t="s">
        <v>476</v>
      </c>
      <c r="C173" s="130"/>
      <c r="D173" s="134" t="s">
        <v>477</v>
      </c>
      <c r="E173" s="17" t="s">
        <v>28</v>
      </c>
      <c r="F173" s="75" t="s">
        <v>408</v>
      </c>
      <c r="G173" s="130">
        <v>1</v>
      </c>
      <c r="H173" s="131">
        <v>20.99</v>
      </c>
      <c r="I173" s="109"/>
      <c r="J173" s="186">
        <f t="shared" si="8"/>
        <v>1282.9392479367423</v>
      </c>
      <c r="K173" s="130"/>
      <c r="L173" s="130"/>
      <c r="M173" s="130"/>
      <c r="N173" s="130"/>
      <c r="O173" s="122" t="s">
        <v>109</v>
      </c>
      <c r="P173" s="87">
        <f>1+P165</f>
        <v>1.2380409663865546</v>
      </c>
    </row>
    <row r="174" spans="1:16" ht="15.75" customHeight="1">
      <c r="A174" s="74" t="s">
        <v>84</v>
      </c>
      <c r="B174" s="130" t="s">
        <v>476</v>
      </c>
      <c r="C174" s="130"/>
      <c r="D174" s="101" t="s">
        <v>479</v>
      </c>
      <c r="E174" s="17" t="s">
        <v>7</v>
      </c>
      <c r="F174" s="75" t="s">
        <v>408</v>
      </c>
      <c r="G174" s="130">
        <v>1</v>
      </c>
      <c r="H174" s="131">
        <v>6.99</v>
      </c>
      <c r="I174" s="109"/>
      <c r="J174" s="186">
        <f t="shared" si="8"/>
        <v>427.23893964163074</v>
      </c>
      <c r="K174" s="130"/>
      <c r="L174" s="130"/>
      <c r="M174" s="130"/>
      <c r="N174" s="130"/>
      <c r="O174" s="122" t="s">
        <v>110</v>
      </c>
      <c r="P174" s="87">
        <f>1+P166</f>
        <v>1.2880409663865546</v>
      </c>
    </row>
    <row r="175" spans="1:16" ht="16.5" customHeight="1" thickBot="1">
      <c r="A175" s="74" t="s">
        <v>480</v>
      </c>
      <c r="B175" s="130" t="s">
        <v>476</v>
      </c>
      <c r="C175" s="130"/>
      <c r="D175" s="134" t="s">
        <v>477</v>
      </c>
      <c r="E175" s="17" t="s">
        <v>28</v>
      </c>
      <c r="F175" s="75" t="s">
        <v>408</v>
      </c>
      <c r="G175" s="130">
        <v>1</v>
      </c>
      <c r="H175" s="131">
        <v>20.99</v>
      </c>
      <c r="I175" s="109"/>
      <c r="J175" s="186">
        <f t="shared" si="8"/>
        <v>1282.9392479367423</v>
      </c>
      <c r="K175" s="130"/>
      <c r="L175" s="130"/>
      <c r="M175" s="130"/>
      <c r="N175" s="130"/>
      <c r="O175" s="128" t="s">
        <v>116</v>
      </c>
      <c r="P175" s="89">
        <v>66</v>
      </c>
    </row>
    <row r="176" spans="1:16" ht="15.75" customHeight="1">
      <c r="A176" s="74" t="s">
        <v>480</v>
      </c>
      <c r="B176" s="130" t="s">
        <v>476</v>
      </c>
      <c r="C176" s="130"/>
      <c r="D176" s="101" t="s">
        <v>479</v>
      </c>
      <c r="E176" s="17" t="s">
        <v>7</v>
      </c>
      <c r="F176" s="75" t="s">
        <v>408</v>
      </c>
      <c r="G176" s="130">
        <v>1</v>
      </c>
      <c r="H176" s="131">
        <v>6.99</v>
      </c>
      <c r="I176" s="109"/>
      <c r="J176" s="186">
        <f t="shared" si="8"/>
        <v>427.23893964163074</v>
      </c>
      <c r="K176" s="130"/>
      <c r="L176" s="130"/>
      <c r="M176" s="130"/>
      <c r="N176" s="130"/>
      <c r="O176" s="130"/>
      <c r="P176" s="135"/>
    </row>
    <row r="177" spans="1:16" ht="15.75" customHeight="1">
      <c r="A177" s="74" t="s">
        <v>481</v>
      </c>
      <c r="B177" s="133" t="s">
        <v>476</v>
      </c>
      <c r="C177" s="130"/>
      <c r="D177" s="134" t="s">
        <v>477</v>
      </c>
      <c r="E177" s="17" t="s">
        <v>7</v>
      </c>
      <c r="F177" s="91" t="s">
        <v>478</v>
      </c>
      <c r="G177" s="17">
        <v>1</v>
      </c>
      <c r="H177" s="131">
        <v>20.99</v>
      </c>
      <c r="I177" s="181">
        <f>H177*G177*$P$170*$P$175</f>
        <v>1233.1372897142535</v>
      </c>
      <c r="J177" s="217">
        <f>SUMIF(A:A,A177,I:I)-SUMIF(A:A,A177,K:K)</f>
        <v>861.6510160099015</v>
      </c>
      <c r="K177" s="180">
        <v>1644</v>
      </c>
      <c r="L177" s="130"/>
      <c r="M177" s="130"/>
      <c r="N177" s="130"/>
      <c r="O177" s="130"/>
      <c r="P177" s="135"/>
    </row>
    <row r="178" spans="1:16" ht="15.75" customHeight="1">
      <c r="A178" s="74" t="s">
        <v>481</v>
      </c>
      <c r="B178" s="133" t="s">
        <v>476</v>
      </c>
      <c r="C178" s="130"/>
      <c r="D178" s="101" t="s">
        <v>479</v>
      </c>
      <c r="E178" s="17" t="s">
        <v>7</v>
      </c>
      <c r="F178" s="91" t="s">
        <v>478</v>
      </c>
      <c r="G178" s="17">
        <v>1</v>
      </c>
      <c r="H178" s="131">
        <v>6.99</v>
      </c>
      <c r="I178" s="181">
        <f>H178*G178*$P$170*$P$175</f>
        <v>410.6541045784961</v>
      </c>
      <c r="J178" s="186"/>
      <c r="K178" s="180">
        <v>1332</v>
      </c>
      <c r="L178" s="130"/>
      <c r="M178" s="130"/>
      <c r="N178" s="130"/>
      <c r="O178" s="130"/>
      <c r="P178" s="135"/>
    </row>
    <row r="179" spans="1:16" ht="15.75" customHeight="1">
      <c r="A179" s="74" t="s">
        <v>54</v>
      </c>
      <c r="B179" s="133" t="s">
        <v>476</v>
      </c>
      <c r="C179" s="130"/>
      <c r="D179" s="101" t="s">
        <v>479</v>
      </c>
      <c r="E179" s="17" t="s">
        <v>7</v>
      </c>
      <c r="F179" s="91" t="s">
        <v>478</v>
      </c>
      <c r="G179" s="17">
        <v>1</v>
      </c>
      <c r="H179" s="131">
        <v>6.99</v>
      </c>
      <c r="I179" s="109"/>
      <c r="J179" s="186">
        <f t="shared" si="8"/>
        <v>427.23893964163074</v>
      </c>
      <c r="K179" s="130"/>
      <c r="L179" s="130"/>
      <c r="M179" s="130"/>
      <c r="N179" s="130"/>
      <c r="O179" s="130"/>
      <c r="P179" s="135"/>
    </row>
    <row r="180" spans="1:16" ht="15.75" customHeight="1">
      <c r="A180" s="74" t="s">
        <v>54</v>
      </c>
      <c r="B180" s="30" t="s">
        <v>482</v>
      </c>
      <c r="C180" s="130"/>
      <c r="D180" s="97" t="s">
        <v>483</v>
      </c>
      <c r="E180" s="17" t="s">
        <v>7</v>
      </c>
      <c r="F180" s="75" t="s">
        <v>484</v>
      </c>
      <c r="G180" s="17">
        <v>1</v>
      </c>
      <c r="H180" s="131">
        <v>11</v>
      </c>
      <c r="I180" s="109"/>
      <c r="J180" s="186">
        <f t="shared" si="8"/>
        <v>672.3359565175876</v>
      </c>
      <c r="K180" s="130"/>
      <c r="L180" s="130"/>
      <c r="M180" s="130"/>
      <c r="N180" s="130"/>
      <c r="O180" s="130"/>
      <c r="P180" s="135"/>
    </row>
    <row r="181" spans="1:16" ht="15.75" customHeight="1">
      <c r="A181" s="84" t="s">
        <v>31</v>
      </c>
      <c r="B181" s="133" t="s">
        <v>299</v>
      </c>
      <c r="C181" s="130"/>
      <c r="D181" s="95" t="s">
        <v>93</v>
      </c>
      <c r="E181" s="17" t="s">
        <v>28</v>
      </c>
      <c r="F181" s="75" t="s">
        <v>311</v>
      </c>
      <c r="G181" s="17">
        <v>1</v>
      </c>
      <c r="H181" s="131">
        <v>11</v>
      </c>
      <c r="I181" s="109"/>
      <c r="J181" s="186">
        <f t="shared" si="8"/>
        <v>672.3359565175876</v>
      </c>
      <c r="K181" s="130"/>
      <c r="L181" s="130"/>
      <c r="M181" s="130"/>
      <c r="N181" s="130"/>
      <c r="O181" s="130"/>
      <c r="P181" s="135"/>
    </row>
    <row r="182" spans="1:16" ht="15.75" customHeight="1">
      <c r="A182" s="84" t="s">
        <v>31</v>
      </c>
      <c r="B182" s="133" t="s">
        <v>485</v>
      </c>
      <c r="C182" s="130"/>
      <c r="D182" s="97" t="s">
        <v>486</v>
      </c>
      <c r="E182" s="17" t="s">
        <v>28</v>
      </c>
      <c r="F182" s="75" t="s">
        <v>487</v>
      </c>
      <c r="G182" s="17">
        <v>1</v>
      </c>
      <c r="H182" s="131">
        <v>11</v>
      </c>
      <c r="I182" s="109"/>
      <c r="J182" s="186">
        <f t="shared" si="8"/>
        <v>672.3359565175876</v>
      </c>
      <c r="K182" s="130"/>
      <c r="L182" s="130"/>
      <c r="M182" s="130"/>
      <c r="N182" s="130"/>
      <c r="O182" s="130"/>
      <c r="P182" s="135"/>
    </row>
    <row r="183" spans="1:16" ht="15.75" customHeight="1">
      <c r="A183" s="74" t="s">
        <v>260</v>
      </c>
      <c r="B183" s="133" t="s">
        <v>488</v>
      </c>
      <c r="C183" s="130"/>
      <c r="D183" s="97" t="s">
        <v>489</v>
      </c>
      <c r="E183" s="17" t="s">
        <v>28</v>
      </c>
      <c r="F183" s="75" t="s">
        <v>490</v>
      </c>
      <c r="G183" s="17">
        <v>1</v>
      </c>
      <c r="H183" s="131">
        <v>5.4</v>
      </c>
      <c r="I183" s="109"/>
      <c r="J183" s="186">
        <f t="shared" si="8"/>
        <v>330.0558331995431</v>
      </c>
      <c r="K183" s="130"/>
      <c r="L183" s="130"/>
      <c r="M183" s="130"/>
      <c r="N183" s="130"/>
      <c r="O183" s="130"/>
      <c r="P183" s="135"/>
    </row>
    <row r="184" spans="1:16" ht="15.75" customHeight="1">
      <c r="A184" s="74" t="s">
        <v>260</v>
      </c>
      <c r="B184" s="133" t="s">
        <v>488</v>
      </c>
      <c r="C184" s="130"/>
      <c r="D184" s="97" t="s">
        <v>491</v>
      </c>
      <c r="E184" s="17" t="s">
        <v>28</v>
      </c>
      <c r="F184" s="75" t="s">
        <v>226</v>
      </c>
      <c r="G184" s="17">
        <v>1</v>
      </c>
      <c r="H184" s="131">
        <v>5.4</v>
      </c>
      <c r="I184" s="109"/>
      <c r="J184" s="186">
        <f t="shared" si="8"/>
        <v>330.0558331995431</v>
      </c>
      <c r="K184" s="130"/>
      <c r="L184" s="130"/>
      <c r="M184" s="130"/>
      <c r="N184" s="130"/>
      <c r="O184" s="130"/>
      <c r="P184" s="135"/>
    </row>
    <row r="185" spans="1:16" ht="15.75" customHeight="1">
      <c r="A185" s="74" t="s">
        <v>260</v>
      </c>
      <c r="B185" s="133" t="s">
        <v>488</v>
      </c>
      <c r="C185" s="130"/>
      <c r="D185" s="97" t="s">
        <v>492</v>
      </c>
      <c r="E185" s="17" t="s">
        <v>28</v>
      </c>
      <c r="F185" s="75" t="s">
        <v>493</v>
      </c>
      <c r="G185" s="17">
        <v>1</v>
      </c>
      <c r="H185" s="131">
        <v>5.4</v>
      </c>
      <c r="I185" s="109"/>
      <c r="J185" s="186">
        <f t="shared" si="8"/>
        <v>330.0558331995431</v>
      </c>
      <c r="K185" s="130"/>
      <c r="L185" s="130"/>
      <c r="M185" s="130"/>
      <c r="N185" s="130"/>
      <c r="O185" s="130"/>
      <c r="P185" s="135"/>
    </row>
    <row r="186" spans="1:16" ht="15.75" customHeight="1">
      <c r="A186" s="74" t="s">
        <v>494</v>
      </c>
      <c r="B186" s="133" t="s">
        <v>495</v>
      </c>
      <c r="C186" s="130"/>
      <c r="D186" s="97" t="s">
        <v>496</v>
      </c>
      <c r="E186" s="17" t="s">
        <v>28</v>
      </c>
      <c r="F186" s="75" t="s">
        <v>497</v>
      </c>
      <c r="G186" s="17">
        <v>1</v>
      </c>
      <c r="H186" s="131">
        <v>5.4</v>
      </c>
      <c r="I186" s="181">
        <f>H186*G186*$P$170*$P$175</f>
        <v>317.24351426664936</v>
      </c>
      <c r="J186" s="186"/>
      <c r="K186" s="180">
        <v>891</v>
      </c>
      <c r="L186" s="130"/>
      <c r="M186" s="130"/>
      <c r="N186" s="130"/>
      <c r="O186" s="130"/>
      <c r="P186" s="135"/>
    </row>
    <row r="187" spans="1:16" ht="15.75" customHeight="1">
      <c r="A187" s="74" t="s">
        <v>54</v>
      </c>
      <c r="B187" s="133" t="s">
        <v>498</v>
      </c>
      <c r="C187" s="130"/>
      <c r="D187" s="95" t="s">
        <v>499</v>
      </c>
      <c r="E187" s="17" t="s">
        <v>7</v>
      </c>
      <c r="F187" s="75" t="s">
        <v>500</v>
      </c>
      <c r="G187" s="17">
        <v>1</v>
      </c>
      <c r="H187" s="131">
        <v>5.4</v>
      </c>
      <c r="I187" s="109"/>
      <c r="J187" s="186">
        <f t="shared" si="8"/>
        <v>330.0558331995431</v>
      </c>
      <c r="K187" s="130"/>
      <c r="L187" s="130"/>
      <c r="M187" s="130"/>
      <c r="N187" s="130"/>
      <c r="O187" s="130"/>
      <c r="P187" s="135"/>
    </row>
    <row r="188" spans="1:16" ht="15.75" customHeight="1">
      <c r="A188" s="74" t="s">
        <v>54</v>
      </c>
      <c r="B188" s="17" t="s">
        <v>501</v>
      </c>
      <c r="C188" s="130"/>
      <c r="D188" s="97" t="s">
        <v>502</v>
      </c>
      <c r="E188" s="17" t="s">
        <v>503</v>
      </c>
      <c r="F188" s="75" t="s">
        <v>504</v>
      </c>
      <c r="G188" s="130">
        <v>1</v>
      </c>
      <c r="H188" s="136">
        <v>55.99</v>
      </c>
      <c r="I188" s="110"/>
      <c r="J188" s="185">
        <f>H188*G188*$P$174*$P$175</f>
        <v>4759.749304726891</v>
      </c>
      <c r="K188" s="130"/>
      <c r="L188" s="130"/>
      <c r="M188" s="130"/>
      <c r="N188" s="130"/>
      <c r="O188" s="130"/>
      <c r="P188" s="135"/>
    </row>
    <row r="189" spans="1:16" ht="15.75" customHeight="1">
      <c r="A189" s="74" t="s">
        <v>260</v>
      </c>
      <c r="B189" s="17" t="s">
        <v>505</v>
      </c>
      <c r="C189" s="130"/>
      <c r="D189" s="97" t="s">
        <v>506</v>
      </c>
      <c r="E189" s="17" t="s">
        <v>252</v>
      </c>
      <c r="F189" s="75" t="s">
        <v>149</v>
      </c>
      <c r="G189" s="130">
        <v>1</v>
      </c>
      <c r="H189" s="136">
        <v>19.99</v>
      </c>
      <c r="I189" s="110"/>
      <c r="J189" s="185">
        <f aca="true" t="shared" si="9" ref="J189:J196">H189*G189*$P$174*$P$175</f>
        <v>1699.3639685924368</v>
      </c>
      <c r="K189" s="130"/>
      <c r="L189" s="130"/>
      <c r="M189" s="130"/>
      <c r="N189" s="130"/>
      <c r="O189" s="130"/>
      <c r="P189" s="135"/>
    </row>
    <row r="190" spans="1:16" ht="15.75">
      <c r="A190" s="74" t="s">
        <v>158</v>
      </c>
      <c r="B190" s="17" t="s">
        <v>507</v>
      </c>
      <c r="C190" s="130"/>
      <c r="D190" s="95" t="s">
        <v>508</v>
      </c>
      <c r="E190" s="17" t="s">
        <v>28</v>
      </c>
      <c r="F190" s="75" t="s">
        <v>509</v>
      </c>
      <c r="G190" s="130">
        <v>1</v>
      </c>
      <c r="H190" s="136">
        <v>12.99</v>
      </c>
      <c r="I190" s="183">
        <f>H190*G190*$P$173*$P$175</f>
        <v>1061.4220421218488</v>
      </c>
      <c r="J190" s="185"/>
      <c r="K190" s="130"/>
      <c r="L190" s="130"/>
      <c r="M190" s="130"/>
      <c r="N190" s="130"/>
      <c r="O190" s="130"/>
      <c r="P190" s="135"/>
    </row>
    <row r="191" spans="1:16" ht="15.75">
      <c r="A191" s="74" t="s">
        <v>158</v>
      </c>
      <c r="B191" s="17" t="s">
        <v>510</v>
      </c>
      <c r="C191" s="130"/>
      <c r="D191" s="95" t="s">
        <v>511</v>
      </c>
      <c r="E191" s="17" t="s">
        <v>447</v>
      </c>
      <c r="F191" s="75" t="s">
        <v>509</v>
      </c>
      <c r="G191" s="130">
        <v>1</v>
      </c>
      <c r="H191" s="136">
        <v>19.99</v>
      </c>
      <c r="I191" s="183">
        <f>H191*G191*$P$173*$P$175</f>
        <v>1633.396968592437</v>
      </c>
      <c r="J191" s="185"/>
      <c r="K191" s="61">
        <v>2695</v>
      </c>
      <c r="L191" s="130"/>
      <c r="M191" s="130"/>
      <c r="N191" s="130"/>
      <c r="O191" s="130"/>
      <c r="P191" s="135"/>
    </row>
    <row r="192" spans="1:16" ht="15.75" customHeight="1">
      <c r="A192" s="74" t="s">
        <v>260</v>
      </c>
      <c r="B192" s="30" t="s">
        <v>512</v>
      </c>
      <c r="C192" s="130"/>
      <c r="D192" s="97" t="s">
        <v>511</v>
      </c>
      <c r="E192" s="17" t="s">
        <v>252</v>
      </c>
      <c r="F192" s="75" t="s">
        <v>513</v>
      </c>
      <c r="G192" s="130">
        <v>1</v>
      </c>
      <c r="H192" s="136">
        <v>19.99</v>
      </c>
      <c r="I192" s="110"/>
      <c r="J192" s="185">
        <f t="shared" si="9"/>
        <v>1699.3639685924368</v>
      </c>
      <c r="K192" s="130"/>
      <c r="L192" s="130"/>
      <c r="M192" s="130"/>
      <c r="N192" s="130"/>
      <c r="O192" s="130"/>
      <c r="P192" s="135"/>
    </row>
    <row r="193" spans="1:16" ht="15.75" customHeight="1">
      <c r="A193" s="74" t="s">
        <v>480</v>
      </c>
      <c r="B193" s="133" t="s">
        <v>512</v>
      </c>
      <c r="C193" s="130"/>
      <c r="D193" s="95" t="s">
        <v>511</v>
      </c>
      <c r="E193" s="17" t="s">
        <v>514</v>
      </c>
      <c r="F193" s="75" t="s">
        <v>515</v>
      </c>
      <c r="G193" s="130">
        <v>1</v>
      </c>
      <c r="H193" s="136">
        <v>19.99</v>
      </c>
      <c r="I193" s="110"/>
      <c r="J193" s="185">
        <f t="shared" si="9"/>
        <v>1699.3639685924368</v>
      </c>
      <c r="K193" s="130"/>
      <c r="L193" s="130"/>
      <c r="M193" s="130"/>
      <c r="N193" s="130"/>
      <c r="O193" s="130"/>
      <c r="P193" s="135"/>
    </row>
    <row r="194" spans="1:16" ht="15.75" customHeight="1">
      <c r="A194" s="74" t="s">
        <v>480</v>
      </c>
      <c r="B194" s="30" t="s">
        <v>507</v>
      </c>
      <c r="C194" s="130"/>
      <c r="D194" s="95" t="s">
        <v>508</v>
      </c>
      <c r="E194" s="17" t="s">
        <v>7</v>
      </c>
      <c r="F194" s="75" t="s">
        <v>515</v>
      </c>
      <c r="G194" s="130">
        <v>1</v>
      </c>
      <c r="H194" s="136">
        <v>12.99</v>
      </c>
      <c r="I194" s="110"/>
      <c r="J194" s="185">
        <f t="shared" si="9"/>
        <v>1104.2890421218488</v>
      </c>
      <c r="K194" s="130"/>
      <c r="L194" s="130"/>
      <c r="M194" s="130"/>
      <c r="N194" s="130"/>
      <c r="O194" s="130"/>
      <c r="P194" s="135"/>
    </row>
    <row r="195" spans="1:16" ht="15.75" customHeight="1">
      <c r="A195" s="74" t="s">
        <v>260</v>
      </c>
      <c r="B195" s="30" t="s">
        <v>512</v>
      </c>
      <c r="C195" s="130"/>
      <c r="D195" s="97" t="s">
        <v>508</v>
      </c>
      <c r="E195" s="17" t="s">
        <v>28</v>
      </c>
      <c r="F195" s="75" t="s">
        <v>513</v>
      </c>
      <c r="G195" s="130">
        <v>1</v>
      </c>
      <c r="H195" s="136">
        <v>12.99</v>
      </c>
      <c r="I195" s="110"/>
      <c r="J195" s="185">
        <f t="shared" si="9"/>
        <v>1104.2890421218488</v>
      </c>
      <c r="K195" s="130"/>
      <c r="L195" s="130"/>
      <c r="M195" s="130"/>
      <c r="N195" s="130"/>
      <c r="O195" s="130"/>
      <c r="P195" s="135"/>
    </row>
    <row r="196" spans="1:16" ht="16.5" customHeight="1" thickBot="1">
      <c r="A196" s="98" t="s">
        <v>54</v>
      </c>
      <c r="B196" s="137" t="s">
        <v>516</v>
      </c>
      <c r="C196" s="138"/>
      <c r="D196" s="99" t="s">
        <v>517</v>
      </c>
      <c r="E196" s="76" t="s">
        <v>447</v>
      </c>
      <c r="F196" s="77" t="s">
        <v>484</v>
      </c>
      <c r="G196" s="76">
        <v>1</v>
      </c>
      <c r="H196" s="139">
        <v>13.99</v>
      </c>
      <c r="I196" s="140"/>
      <c r="J196" s="184">
        <f t="shared" si="9"/>
        <v>1189.2997459033613</v>
      </c>
      <c r="K196" s="138"/>
      <c r="L196" s="138"/>
      <c r="M196" s="138"/>
      <c r="N196" s="138"/>
      <c r="O196" s="138"/>
      <c r="P196" s="141"/>
    </row>
    <row r="197" spans="1:7" ht="15.75" customHeight="1">
      <c r="A197" s="106">
        <v>1</v>
      </c>
      <c r="E197" s="17"/>
      <c r="F197" s="68"/>
      <c r="G197" s="17"/>
    </row>
    <row r="198" spans="1:6" ht="15.75" customHeight="1">
      <c r="A198" s="17">
        <v>1</v>
      </c>
      <c r="B198" s="23"/>
      <c r="D198" s="25"/>
      <c r="F198" s="114"/>
    </row>
    <row r="199" spans="1:16" ht="15.75" customHeight="1">
      <c r="A199" s="15">
        <v>1</v>
      </c>
      <c r="B199" s="23"/>
      <c r="C199" s="107"/>
      <c r="D199" s="115"/>
      <c r="E199" s="107"/>
      <c r="F199" s="116"/>
      <c r="G199" s="107"/>
      <c r="H199" s="108"/>
      <c r="I199" s="107"/>
      <c r="J199" s="107"/>
      <c r="K199" s="107"/>
      <c r="L199" s="107"/>
      <c r="M199" s="107"/>
      <c r="N199" s="107"/>
      <c r="O199" s="107"/>
      <c r="P199" s="107"/>
    </row>
    <row r="200" spans="1:16" ht="15.75" customHeight="1">
      <c r="A200" s="17">
        <v>1</v>
      </c>
      <c r="B200" s="23"/>
      <c r="C200" s="107"/>
      <c r="D200" s="115"/>
      <c r="E200" s="107"/>
      <c r="F200" s="116"/>
      <c r="G200" s="107"/>
      <c r="H200" s="108"/>
      <c r="I200" s="107"/>
      <c r="J200" s="107"/>
      <c r="K200" s="107"/>
      <c r="L200" s="107"/>
      <c r="M200" s="107"/>
      <c r="N200" s="107"/>
      <c r="O200" s="107"/>
      <c r="P200" s="107"/>
    </row>
    <row r="201" spans="1:16" ht="15.75" customHeight="1">
      <c r="A201" s="17">
        <v>1</v>
      </c>
      <c r="B201" s="23"/>
      <c r="C201" s="107"/>
      <c r="D201" s="115"/>
      <c r="E201" s="107"/>
      <c r="F201" s="114"/>
      <c r="G201" s="107"/>
      <c r="H201" s="108"/>
      <c r="I201" s="107"/>
      <c r="J201" s="107"/>
      <c r="K201" s="107"/>
      <c r="L201" s="107"/>
      <c r="M201" s="107"/>
      <c r="N201" s="107"/>
      <c r="O201" s="107"/>
      <c r="P201" s="107"/>
    </row>
    <row r="202" spans="1:16" ht="15.75" customHeight="1">
      <c r="A202" s="17">
        <v>1</v>
      </c>
      <c r="B202" s="23"/>
      <c r="C202" s="107"/>
      <c r="D202" s="115"/>
      <c r="E202" s="107"/>
      <c r="F202" s="114"/>
      <c r="G202" s="107"/>
      <c r="H202" s="108"/>
      <c r="I202" s="107"/>
      <c r="J202" s="107"/>
      <c r="K202" s="107"/>
      <c r="L202" s="107"/>
      <c r="M202" s="107"/>
      <c r="N202" s="107"/>
      <c r="O202" s="107"/>
      <c r="P202" s="107"/>
    </row>
    <row r="203" spans="1:16" ht="15.75" customHeight="1">
      <c r="A203" s="17">
        <v>1</v>
      </c>
      <c r="B203" s="23"/>
      <c r="C203" s="107"/>
      <c r="D203" s="115"/>
      <c r="E203" s="107"/>
      <c r="F203" s="114"/>
      <c r="G203" s="107"/>
      <c r="H203" s="108"/>
      <c r="I203" s="107"/>
      <c r="J203" s="114"/>
      <c r="K203" s="107"/>
      <c r="L203" s="107"/>
      <c r="M203" s="107"/>
      <c r="N203" s="107"/>
      <c r="O203" s="107"/>
      <c r="P203" s="107"/>
    </row>
    <row r="204" spans="1:16" ht="15.75" customHeight="1">
      <c r="A204" s="17">
        <v>1</v>
      </c>
      <c r="B204" s="23"/>
      <c r="C204" s="107"/>
      <c r="D204" s="117"/>
      <c r="E204" s="107"/>
      <c r="F204" s="12"/>
      <c r="I204" s="107"/>
      <c r="J204" s="107"/>
      <c r="K204" s="107"/>
      <c r="L204" s="107"/>
      <c r="M204" s="107"/>
      <c r="N204" s="107"/>
      <c r="O204" s="107"/>
      <c r="P204" s="107"/>
    </row>
    <row r="205" spans="1:16" ht="15.75" customHeight="1">
      <c r="A205" s="17">
        <v>1</v>
      </c>
      <c r="B205" s="23"/>
      <c r="C205" s="107"/>
      <c r="D205" s="117"/>
      <c r="E205" s="107"/>
      <c r="F205" s="116"/>
      <c r="I205" s="107"/>
      <c r="J205" s="107"/>
      <c r="K205" s="107"/>
      <c r="L205" s="107"/>
      <c r="M205" s="107"/>
      <c r="N205" s="107"/>
      <c r="O205" s="107"/>
      <c r="P205" s="107"/>
    </row>
    <row r="206" spans="1:16" s="14" customFormat="1" ht="16.5" customHeight="1" thickBot="1">
      <c r="A206" s="29">
        <v>1</v>
      </c>
      <c r="B206" s="65"/>
      <c r="C206" s="118"/>
      <c r="D206" s="121"/>
      <c r="E206" s="118"/>
      <c r="F206" s="119"/>
      <c r="G206" s="118"/>
      <c r="H206" s="120"/>
      <c r="I206" s="118"/>
      <c r="J206" s="118"/>
      <c r="K206" s="118"/>
      <c r="L206" s="118"/>
      <c r="M206" s="118"/>
      <c r="N206" s="118"/>
      <c r="O206" s="118"/>
      <c r="P206" s="118"/>
    </row>
    <row r="207" spans="1:17" s="14" customFormat="1" ht="15.75" customHeight="1">
      <c r="A207" s="72" t="s">
        <v>541</v>
      </c>
      <c r="B207" s="129"/>
      <c r="C207" s="129"/>
      <c r="D207" s="129"/>
      <c r="E207" s="79"/>
      <c r="F207" s="73" t="s">
        <v>586</v>
      </c>
      <c r="G207" s="79"/>
      <c r="H207" s="93"/>
      <c r="I207" s="93"/>
      <c r="J207" s="79"/>
      <c r="K207" s="79"/>
      <c r="L207" s="79"/>
      <c r="M207" s="79"/>
      <c r="N207" s="79"/>
      <c r="O207" s="126" t="s">
        <v>189</v>
      </c>
      <c r="P207" s="80">
        <f>SUM(H208:H227)</f>
        <v>407.3900000000001</v>
      </c>
      <c r="Q207" s="94"/>
    </row>
    <row r="208" spans="1:17" s="14" customFormat="1" ht="15.75" customHeight="1">
      <c r="A208" s="74" t="s">
        <v>31</v>
      </c>
      <c r="B208" s="30" t="s">
        <v>519</v>
      </c>
      <c r="C208" s="17"/>
      <c r="D208" s="142" t="s">
        <v>542</v>
      </c>
      <c r="E208" s="143" t="s">
        <v>366</v>
      </c>
      <c r="F208" s="144" t="s">
        <v>543</v>
      </c>
      <c r="G208" s="17">
        <v>1</v>
      </c>
      <c r="H208" s="18">
        <v>30</v>
      </c>
      <c r="I208" s="109"/>
      <c r="J208" s="186">
        <f aca="true" t="shared" si="10" ref="J208:J215">H208*G208*$P$217*$P$221</f>
        <v>1906.6482035446302</v>
      </c>
      <c r="K208" s="29"/>
      <c r="L208" s="17"/>
      <c r="M208" s="17"/>
      <c r="N208" s="17"/>
      <c r="O208" s="122" t="s">
        <v>190</v>
      </c>
      <c r="P208" s="81">
        <f>SUM(H207:H216)</f>
        <v>260.5</v>
      </c>
      <c r="Q208" s="82"/>
    </row>
    <row r="209" spans="1:17" s="14" customFormat="1" ht="15.75" customHeight="1">
      <c r="A209" s="74" t="s">
        <v>494</v>
      </c>
      <c r="B209" s="30" t="s">
        <v>544</v>
      </c>
      <c r="C209" s="17"/>
      <c r="D209" s="145" t="s">
        <v>545</v>
      </c>
      <c r="E209" s="143" t="s">
        <v>546</v>
      </c>
      <c r="F209" s="144" t="s">
        <v>547</v>
      </c>
      <c r="G209" s="17">
        <v>1</v>
      </c>
      <c r="H209" s="18">
        <v>30</v>
      </c>
      <c r="I209" s="181">
        <f aca="true" t="shared" si="11" ref="I209:I216">H209*G209*$P$216*$P$221</f>
        <v>1834.0148062317699</v>
      </c>
      <c r="J209" s="182">
        <f>SUMIF(A:A,A209,I:I)-SUMIF(A:A,A209,K:K)</f>
        <v>359.2583204984194</v>
      </c>
      <c r="K209" s="96">
        <v>901</v>
      </c>
      <c r="L209" s="17"/>
      <c r="M209" s="17"/>
      <c r="N209" s="17"/>
      <c r="O209" s="122" t="s">
        <v>191</v>
      </c>
      <c r="P209" s="81">
        <f>SUM(H217:H227)</f>
        <v>146.89</v>
      </c>
      <c r="Q209" s="82"/>
    </row>
    <row r="210" spans="1:17" ht="15.75" customHeight="1">
      <c r="A210" s="146" t="s">
        <v>548</v>
      </c>
      <c r="B210" s="30" t="s">
        <v>549</v>
      </c>
      <c r="C210" s="17"/>
      <c r="D210" s="145" t="s">
        <v>550</v>
      </c>
      <c r="E210" s="17" t="s">
        <v>39</v>
      </c>
      <c r="F210" s="144" t="s">
        <v>551</v>
      </c>
      <c r="G210" s="17">
        <v>1</v>
      </c>
      <c r="H210" s="18">
        <v>24</v>
      </c>
      <c r="I210" s="181">
        <f t="shared" si="11"/>
        <v>1467.211844985416</v>
      </c>
      <c r="J210" s="109"/>
      <c r="K210" s="96">
        <v>4000</v>
      </c>
      <c r="L210" s="17"/>
      <c r="M210" s="17"/>
      <c r="N210" s="17"/>
      <c r="O210" s="122" t="s">
        <v>108</v>
      </c>
      <c r="P210" s="82">
        <v>63.99</v>
      </c>
      <c r="Q210" s="83"/>
    </row>
    <row r="211" spans="1:17" ht="15.75" customHeight="1">
      <c r="A211" s="74" t="s">
        <v>552</v>
      </c>
      <c r="B211" s="30" t="s">
        <v>553</v>
      </c>
      <c r="C211" s="17"/>
      <c r="D211" s="142" t="s">
        <v>554</v>
      </c>
      <c r="E211" s="17" t="s">
        <v>514</v>
      </c>
      <c r="F211" s="144" t="s">
        <v>555</v>
      </c>
      <c r="G211" s="17">
        <v>1</v>
      </c>
      <c r="H211" s="18">
        <v>44.5</v>
      </c>
      <c r="I211" s="181">
        <f t="shared" si="11"/>
        <v>2720.4552959104585</v>
      </c>
      <c r="J211" s="109"/>
      <c r="K211" s="17"/>
      <c r="L211" s="17"/>
      <c r="M211" s="17"/>
      <c r="N211" s="17"/>
      <c r="O211" s="122" t="s">
        <v>114</v>
      </c>
      <c r="P211" s="83">
        <f>P210/(P207-P213)+0.07</f>
        <v>0.26251481693191725</v>
      </c>
      <c r="Q211" s="83"/>
    </row>
    <row r="212" spans="1:17" ht="15.75" customHeight="1">
      <c r="A212" s="74" t="s">
        <v>552</v>
      </c>
      <c r="B212" s="30" t="s">
        <v>556</v>
      </c>
      <c r="C212" s="17"/>
      <c r="D212" s="142" t="s">
        <v>557</v>
      </c>
      <c r="E212" s="17" t="s">
        <v>7</v>
      </c>
      <c r="F212" s="144" t="s">
        <v>558</v>
      </c>
      <c r="G212" s="17">
        <v>1</v>
      </c>
      <c r="H212" s="18">
        <v>29.5</v>
      </c>
      <c r="I212" s="181">
        <f t="shared" si="11"/>
        <v>1803.4478927945738</v>
      </c>
      <c r="L212" s="17"/>
      <c r="M212" s="17"/>
      <c r="N212" s="17"/>
      <c r="O212" s="122" t="s">
        <v>114</v>
      </c>
      <c r="P212" s="83">
        <f>P210/(P207-P213)+0.12</f>
        <v>0.3125148169319173</v>
      </c>
      <c r="Q212" s="83"/>
    </row>
    <row r="213" spans="1:17" ht="15.75" customHeight="1">
      <c r="A213" s="74" t="s">
        <v>559</v>
      </c>
      <c r="B213" s="30" t="s">
        <v>560</v>
      </c>
      <c r="C213" s="17"/>
      <c r="D213" s="142" t="s">
        <v>561</v>
      </c>
      <c r="E213" s="147" t="s">
        <v>562</v>
      </c>
      <c r="F213" s="144" t="s">
        <v>140</v>
      </c>
      <c r="G213" s="17">
        <v>1</v>
      </c>
      <c r="H213" s="18">
        <v>48.5</v>
      </c>
      <c r="I213" s="109"/>
      <c r="J213" s="186">
        <f t="shared" si="10"/>
        <v>3082.4145957304854</v>
      </c>
      <c r="K213" s="17"/>
      <c r="L213" s="17"/>
      <c r="M213" s="17"/>
      <c r="N213" s="17"/>
      <c r="O213" s="122" t="s">
        <v>192</v>
      </c>
      <c r="P213" s="82">
        <v>75</v>
      </c>
      <c r="Q213" s="83"/>
    </row>
    <row r="214" spans="1:17" ht="15.75" customHeight="1">
      <c r="A214" s="74" t="s">
        <v>563</v>
      </c>
      <c r="B214" s="30" t="s">
        <v>564</v>
      </c>
      <c r="C214" s="17"/>
      <c r="D214" s="142" t="s">
        <v>565</v>
      </c>
      <c r="E214" s="143" t="s">
        <v>7</v>
      </c>
      <c r="F214" s="144" t="s">
        <v>566</v>
      </c>
      <c r="G214" s="17">
        <v>1</v>
      </c>
      <c r="H214" s="18">
        <v>20</v>
      </c>
      <c r="I214" s="109"/>
      <c r="J214" s="186">
        <f t="shared" si="10"/>
        <v>1271.0988023630869</v>
      </c>
      <c r="K214" s="17"/>
      <c r="L214" s="17"/>
      <c r="M214" s="17"/>
      <c r="N214" s="17"/>
      <c r="O214" s="122" t="s">
        <v>193</v>
      </c>
      <c r="P214" s="82">
        <f>P213/P208</f>
        <v>0.28790786948176583</v>
      </c>
      <c r="Q214" s="83"/>
    </row>
    <row r="215" spans="1:17" ht="15.75" customHeight="1">
      <c r="A215" s="74" t="s">
        <v>563</v>
      </c>
      <c r="B215" s="30" t="s">
        <v>564</v>
      </c>
      <c r="C215" s="17"/>
      <c r="D215" s="142" t="s">
        <v>567</v>
      </c>
      <c r="E215" s="17" t="s">
        <v>28</v>
      </c>
      <c r="F215" s="144" t="s">
        <v>566</v>
      </c>
      <c r="G215" s="17">
        <v>1</v>
      </c>
      <c r="H215" s="18">
        <v>19</v>
      </c>
      <c r="I215" s="109"/>
      <c r="J215" s="186">
        <f t="shared" si="10"/>
        <v>1207.5438622449324</v>
      </c>
      <c r="K215" s="17"/>
      <c r="L215" s="17"/>
      <c r="M215" s="17"/>
      <c r="N215" s="17"/>
      <c r="O215" s="127" t="s">
        <v>190</v>
      </c>
      <c r="P215" s="83"/>
      <c r="Q215" s="83"/>
    </row>
    <row r="216" spans="1:17" ht="15.75" customHeight="1">
      <c r="A216" s="146" t="s">
        <v>548</v>
      </c>
      <c r="B216" s="133" t="s">
        <v>568</v>
      </c>
      <c r="C216" s="130"/>
      <c r="D216" s="142" t="s">
        <v>569</v>
      </c>
      <c r="E216" s="130" t="s">
        <v>62</v>
      </c>
      <c r="F216" s="144" t="s">
        <v>570</v>
      </c>
      <c r="G216" s="130">
        <v>1</v>
      </c>
      <c r="H216" s="148">
        <v>15</v>
      </c>
      <c r="I216" s="181">
        <f t="shared" si="11"/>
        <v>917.0074031158849</v>
      </c>
      <c r="J216" s="109"/>
      <c r="K216" s="17"/>
      <c r="L216" s="130"/>
      <c r="M216" s="130"/>
      <c r="N216" s="130"/>
      <c r="O216" s="122" t="s">
        <v>109</v>
      </c>
      <c r="P216" s="86">
        <f>(1-P214)*(1+P211)</f>
        <v>0.8990268657998872</v>
      </c>
      <c r="Q216" s="83"/>
    </row>
    <row r="217" spans="1:17" ht="15.75" customHeight="1">
      <c r="A217" s="146" t="s">
        <v>548</v>
      </c>
      <c r="B217" s="130" t="s">
        <v>571</v>
      </c>
      <c r="C217" s="130"/>
      <c r="D217" s="145" t="s">
        <v>572</v>
      </c>
      <c r="E217" s="130" t="s">
        <v>62</v>
      </c>
      <c r="F217" s="149" t="s">
        <v>451</v>
      </c>
      <c r="G217" s="130">
        <v>1</v>
      </c>
      <c r="H217" s="148">
        <v>9.99</v>
      </c>
      <c r="I217" s="183">
        <f aca="true" t="shared" si="12" ref="I217:I226">H217*G217*$P$219*$P$221</f>
        <v>857.65156543819</v>
      </c>
      <c r="J217" s="110"/>
      <c r="K217" s="17"/>
      <c r="L217" s="130"/>
      <c r="M217" s="130"/>
      <c r="N217" s="130"/>
      <c r="O217" s="122" t="s">
        <v>110</v>
      </c>
      <c r="P217" s="86">
        <f>(1-P214)*(1+P212)</f>
        <v>0.9346314723257991</v>
      </c>
      <c r="Q217" s="83"/>
    </row>
    <row r="218" spans="1:17" ht="15.75" customHeight="1">
      <c r="A218" s="146" t="s">
        <v>548</v>
      </c>
      <c r="B218" s="130" t="s">
        <v>573</v>
      </c>
      <c r="C218" s="130"/>
      <c r="D218" s="145" t="s">
        <v>574</v>
      </c>
      <c r="E218" s="130" t="s">
        <v>62</v>
      </c>
      <c r="F218" s="149" t="s">
        <v>575</v>
      </c>
      <c r="G218" s="130">
        <v>1</v>
      </c>
      <c r="H218" s="148">
        <v>5.99</v>
      </c>
      <c r="I218" s="183">
        <f t="shared" si="12"/>
        <v>514.2475352327085</v>
      </c>
      <c r="J218" s="110"/>
      <c r="K218" s="17"/>
      <c r="L218" s="130"/>
      <c r="M218" s="130"/>
      <c r="N218" s="130"/>
      <c r="O218" s="127" t="s">
        <v>191</v>
      </c>
      <c r="P218" s="82"/>
      <c r="Q218" s="83"/>
    </row>
    <row r="219" spans="1:17" ht="15.75" customHeight="1">
      <c r="A219" s="146" t="s">
        <v>548</v>
      </c>
      <c r="B219" s="130" t="s">
        <v>576</v>
      </c>
      <c r="C219" s="130"/>
      <c r="D219" s="145" t="s">
        <v>577</v>
      </c>
      <c r="E219" s="130" t="s">
        <v>62</v>
      </c>
      <c r="F219" s="149" t="s">
        <v>578</v>
      </c>
      <c r="G219" s="130">
        <v>1</v>
      </c>
      <c r="H219" s="148">
        <v>11.99</v>
      </c>
      <c r="I219" s="183">
        <f t="shared" si="12"/>
        <v>1029.3535805409308</v>
      </c>
      <c r="J219" s="110"/>
      <c r="K219" s="17"/>
      <c r="L219" s="130"/>
      <c r="M219" s="130"/>
      <c r="N219" s="130"/>
      <c r="O219" s="122" t="s">
        <v>109</v>
      </c>
      <c r="P219" s="87">
        <f>1+P211</f>
        <v>1.2625148169319171</v>
      </c>
      <c r="Q219" s="83"/>
    </row>
    <row r="220" spans="1:17" ht="15.75" customHeight="1">
      <c r="A220" s="74" t="s">
        <v>481</v>
      </c>
      <c r="B220" s="30" t="s">
        <v>530</v>
      </c>
      <c r="C220" s="130"/>
      <c r="D220" s="145" t="s">
        <v>531</v>
      </c>
      <c r="E220" s="130" t="s">
        <v>7</v>
      </c>
      <c r="F220" s="150" t="s">
        <v>532</v>
      </c>
      <c r="G220" s="130">
        <v>1</v>
      </c>
      <c r="H220" s="148">
        <v>5.99</v>
      </c>
      <c r="I220" s="183">
        <f t="shared" si="12"/>
        <v>514.2475352327085</v>
      </c>
      <c r="J220" s="185"/>
      <c r="K220" s="17"/>
      <c r="L220" s="130"/>
      <c r="M220" s="130"/>
      <c r="N220" s="130"/>
      <c r="O220" s="122" t="s">
        <v>110</v>
      </c>
      <c r="P220" s="87">
        <f>1+P212</f>
        <v>1.3125148169319174</v>
      </c>
      <c r="Q220" s="83"/>
    </row>
    <row r="221" spans="1:17" ht="16.5" customHeight="1" thickBot="1">
      <c r="A221" s="74" t="s">
        <v>481</v>
      </c>
      <c r="B221" s="30" t="s">
        <v>523</v>
      </c>
      <c r="C221" s="130"/>
      <c r="D221" s="145" t="s">
        <v>524</v>
      </c>
      <c r="E221" s="130" t="s">
        <v>7</v>
      </c>
      <c r="F221" s="149" t="s">
        <v>525</v>
      </c>
      <c r="G221" s="130">
        <v>1</v>
      </c>
      <c r="H221" s="148">
        <v>9.99</v>
      </c>
      <c r="I221" s="183">
        <f t="shared" si="12"/>
        <v>857.65156543819</v>
      </c>
      <c r="J221" s="185"/>
      <c r="K221" s="96"/>
      <c r="L221" s="130"/>
      <c r="M221" s="130"/>
      <c r="N221" s="130"/>
      <c r="O221" s="128" t="s">
        <v>116</v>
      </c>
      <c r="P221" s="89">
        <v>68</v>
      </c>
      <c r="Q221" s="135"/>
    </row>
    <row r="222" spans="1:17" ht="15.75" customHeight="1">
      <c r="A222" s="74" t="s">
        <v>77</v>
      </c>
      <c r="B222" s="30" t="s">
        <v>533</v>
      </c>
      <c r="C222" s="130"/>
      <c r="D222" s="142" t="s">
        <v>534</v>
      </c>
      <c r="E222" s="130" t="s">
        <v>28</v>
      </c>
      <c r="F222" s="149" t="s">
        <v>579</v>
      </c>
      <c r="G222" s="17">
        <v>1</v>
      </c>
      <c r="H222" s="18">
        <v>12.99</v>
      </c>
      <c r="I222" s="110"/>
      <c r="J222" s="185">
        <f>H222*G222*$P$220*$P$221</f>
        <v>1159.3705880923012</v>
      </c>
      <c r="K222" s="17"/>
      <c r="L222" s="130"/>
      <c r="M222" s="130"/>
      <c r="N222" s="130"/>
      <c r="O222" s="130"/>
      <c r="P222" s="130"/>
      <c r="Q222" s="135"/>
    </row>
    <row r="223" spans="1:17" ht="15.75" customHeight="1">
      <c r="A223" s="122" t="s">
        <v>414</v>
      </c>
      <c r="B223" s="123" t="s">
        <v>445</v>
      </c>
      <c r="C223" s="29"/>
      <c r="D223" s="151" t="s">
        <v>446</v>
      </c>
      <c r="E223" s="29" t="s">
        <v>447</v>
      </c>
      <c r="F223" s="152" t="s">
        <v>448</v>
      </c>
      <c r="G223" s="29">
        <v>1</v>
      </c>
      <c r="H223" s="92">
        <v>14.99</v>
      </c>
      <c r="I223" s="183">
        <f t="shared" si="12"/>
        <v>1286.9066031950417</v>
      </c>
      <c r="J223" s="110"/>
      <c r="K223" s="17"/>
      <c r="L223" s="153"/>
      <c r="M223" s="153"/>
      <c r="N223" s="153"/>
      <c r="O223" s="17"/>
      <c r="P223" s="17"/>
      <c r="Q223" s="154"/>
    </row>
    <row r="224" spans="1:17" ht="15.75" customHeight="1">
      <c r="A224" s="122" t="s">
        <v>414</v>
      </c>
      <c r="B224" s="123" t="s">
        <v>449</v>
      </c>
      <c r="C224" s="29"/>
      <c r="D224" s="151" t="s">
        <v>450</v>
      </c>
      <c r="E224" s="29" t="s">
        <v>62</v>
      </c>
      <c r="F224" s="152" t="s">
        <v>448</v>
      </c>
      <c r="G224" s="29">
        <v>1</v>
      </c>
      <c r="H224" s="92">
        <v>9.99</v>
      </c>
      <c r="I224" s="183">
        <f t="shared" si="12"/>
        <v>857.65156543819</v>
      </c>
      <c r="J224" s="182">
        <f>SUMIF(A:A,A224,I:I)-SUMIF(A:A,A224,K:K)</f>
        <v>1095.5831313275394</v>
      </c>
      <c r="K224" s="17"/>
      <c r="L224" s="17"/>
      <c r="M224" s="17"/>
      <c r="N224" s="17"/>
      <c r="O224" s="17"/>
      <c r="P224" s="17"/>
      <c r="Q224" s="83"/>
    </row>
    <row r="225" spans="1:17" ht="15.75" customHeight="1">
      <c r="A225" s="155" t="s">
        <v>357</v>
      </c>
      <c r="B225" s="124" t="s">
        <v>580</v>
      </c>
      <c r="C225" s="124"/>
      <c r="D225" s="156" t="s">
        <v>581</v>
      </c>
      <c r="E225" s="124" t="s">
        <v>537</v>
      </c>
      <c r="F225" s="152" t="s">
        <v>582</v>
      </c>
      <c r="G225" s="124">
        <v>1</v>
      </c>
      <c r="H225" s="125">
        <v>14.99</v>
      </c>
      <c r="I225" s="183">
        <f t="shared" si="12"/>
        <v>1286.9066031950417</v>
      </c>
      <c r="J225" s="182">
        <f>SUMIF(A:A,A225,I:I)-SUMIF(A:A,A225,K:K)</f>
        <v>36.906603195041725</v>
      </c>
      <c r="K225" s="96">
        <v>1250</v>
      </c>
      <c r="L225" s="158"/>
      <c r="M225" s="158"/>
      <c r="N225" s="158"/>
      <c r="O225" s="158"/>
      <c r="P225" s="158"/>
      <c r="Q225" s="159"/>
    </row>
    <row r="226" spans="1:17" ht="15.75" customHeight="1">
      <c r="A226" s="155" t="s">
        <v>548</v>
      </c>
      <c r="B226" s="124" t="s">
        <v>583</v>
      </c>
      <c r="C226" s="124"/>
      <c r="D226" s="156" t="s">
        <v>584</v>
      </c>
      <c r="E226" s="124" t="s">
        <v>62</v>
      </c>
      <c r="F226" s="152" t="s">
        <v>585</v>
      </c>
      <c r="G226" s="124">
        <v>1</v>
      </c>
      <c r="H226" s="125">
        <v>24.99</v>
      </c>
      <c r="I226" s="183">
        <f t="shared" si="12"/>
        <v>2145.416678708745</v>
      </c>
      <c r="J226" s="182">
        <f>SUMIF(A:A,A226,I:I)-SUMIF(A:A,A226,K:K)</f>
        <v>203.88860802187537</v>
      </c>
      <c r="K226" s="96">
        <v>2727</v>
      </c>
      <c r="L226" s="158"/>
      <c r="M226" s="158"/>
      <c r="N226" s="158"/>
      <c r="O226" s="158"/>
      <c r="P226" s="158"/>
      <c r="Q226" s="159"/>
    </row>
    <row r="227" spans="1:17" ht="16.5" customHeight="1" thickBot="1">
      <c r="A227" s="128" t="s">
        <v>54</v>
      </c>
      <c r="B227" s="160" t="s">
        <v>535</v>
      </c>
      <c r="C227" s="161"/>
      <c r="D227" s="162" t="s">
        <v>536</v>
      </c>
      <c r="E227" s="161" t="s">
        <v>537</v>
      </c>
      <c r="F227" s="163" t="s">
        <v>538</v>
      </c>
      <c r="G227" s="161">
        <v>1</v>
      </c>
      <c r="H227" s="164">
        <v>24.99</v>
      </c>
      <c r="I227" s="183">
        <f>H227*G227*$P$219*$P$221</f>
        <v>2145.416678708745</v>
      </c>
      <c r="J227" s="110"/>
      <c r="K227" s="187">
        <v>2083</v>
      </c>
      <c r="L227" s="165"/>
      <c r="M227" s="165"/>
      <c r="N227" s="165"/>
      <c r="O227" s="165"/>
      <c r="P227" s="165"/>
      <c r="Q227" s="166"/>
    </row>
    <row r="228" spans="1:16" s="26" customFormat="1" ht="15.75" customHeight="1">
      <c r="A228" s="72" t="s">
        <v>610</v>
      </c>
      <c r="B228" s="107"/>
      <c r="C228" s="107"/>
      <c r="D228" s="107"/>
      <c r="E228" s="107"/>
      <c r="F228" s="73" t="s">
        <v>647</v>
      </c>
      <c r="G228" s="107"/>
      <c r="H228" s="108"/>
      <c r="I228" s="107"/>
      <c r="J228" s="107"/>
      <c r="K228" s="107"/>
      <c r="M228" s="107"/>
      <c r="N228" s="107"/>
      <c r="O228" s="79" t="s">
        <v>189</v>
      </c>
      <c r="P228" s="80">
        <f>SUM(H229:H246)</f>
        <v>330.45000000000005</v>
      </c>
    </row>
    <row r="229" spans="1:16" s="26" customFormat="1" ht="15.75" customHeight="1">
      <c r="A229" s="17" t="s">
        <v>598</v>
      </c>
      <c r="B229" s="23" t="s">
        <v>599</v>
      </c>
      <c r="C229" s="15"/>
      <c r="D229" s="115" t="s">
        <v>561</v>
      </c>
      <c r="E229" s="15" t="s">
        <v>447</v>
      </c>
      <c r="F229" s="116" t="s">
        <v>600</v>
      </c>
      <c r="G229" s="15">
        <v>1</v>
      </c>
      <c r="H229" s="211">
        <v>48.5</v>
      </c>
      <c r="I229" s="109">
        <f aca="true" t="shared" si="13" ref="I229:I241">H229*G229*$P$237*$P$242</f>
        <v>3363.162322360792</v>
      </c>
      <c r="J229" s="109">
        <f>H229*G229*$P$238*$P$242</f>
        <v>3492.2852020452096</v>
      </c>
      <c r="K229" s="15"/>
      <c r="M229" s="15"/>
      <c r="N229" s="15"/>
      <c r="O229" s="29" t="s">
        <v>190</v>
      </c>
      <c r="P229" s="81">
        <f>SUM(H229:H241)</f>
        <v>253.5</v>
      </c>
    </row>
    <row r="230" spans="1:16" s="26" customFormat="1" ht="15.75" customHeight="1">
      <c r="A230" s="17" t="s">
        <v>598</v>
      </c>
      <c r="B230" s="23" t="s">
        <v>599</v>
      </c>
      <c r="C230" s="15"/>
      <c r="D230" s="115" t="s">
        <v>601</v>
      </c>
      <c r="E230" s="15" t="s">
        <v>28</v>
      </c>
      <c r="F230" s="116" t="s">
        <v>600</v>
      </c>
      <c r="G230" s="15">
        <v>1</v>
      </c>
      <c r="H230" s="211">
        <v>24.5</v>
      </c>
      <c r="I230" s="109">
        <f t="shared" si="13"/>
        <v>1698.9170494399877</v>
      </c>
      <c r="J230" s="109">
        <f>H230*G230*$P$238*$P$242</f>
        <v>1764.14407113624</v>
      </c>
      <c r="K230" s="15"/>
      <c r="M230" s="15"/>
      <c r="N230" s="15"/>
      <c r="O230" s="29" t="s">
        <v>191</v>
      </c>
      <c r="P230" s="81">
        <f>SUM(H242:H246)</f>
        <v>76.95</v>
      </c>
    </row>
    <row r="231" spans="1:16" s="26" customFormat="1" ht="15.75" customHeight="1">
      <c r="A231" s="17" t="s">
        <v>37</v>
      </c>
      <c r="B231" s="23" t="s">
        <v>602</v>
      </c>
      <c r="C231" s="15"/>
      <c r="D231" s="115" t="s">
        <v>603</v>
      </c>
      <c r="E231" s="107" t="s">
        <v>62</v>
      </c>
      <c r="F231" s="12"/>
      <c r="G231" s="15">
        <v>1</v>
      </c>
      <c r="H231" s="211">
        <v>68</v>
      </c>
      <c r="I231" s="109">
        <f t="shared" si="13"/>
        <v>4715.361606608945</v>
      </c>
      <c r="J231" s="109">
        <f>H231*G231*$P$238*$P$242</f>
        <v>4896.399870908747</v>
      </c>
      <c r="K231" s="15"/>
      <c r="M231" s="15"/>
      <c r="N231" s="15"/>
      <c r="O231" s="29" t="s">
        <v>108</v>
      </c>
      <c r="P231" s="82">
        <v>63.99</v>
      </c>
    </row>
    <row r="232" spans="1:16" s="26" customFormat="1" ht="15.75" customHeight="1">
      <c r="A232" s="17" t="s">
        <v>84</v>
      </c>
      <c r="B232" s="107" t="s">
        <v>611</v>
      </c>
      <c r="C232" s="107"/>
      <c r="D232" s="117" t="s">
        <v>612</v>
      </c>
      <c r="E232" s="107" t="s">
        <v>186</v>
      </c>
      <c r="F232" s="116" t="s">
        <v>613</v>
      </c>
      <c r="G232" s="15">
        <v>1</v>
      </c>
      <c r="H232" s="211">
        <v>48</v>
      </c>
      <c r="I232" s="109">
        <f t="shared" si="13"/>
        <v>3328.4905458416083</v>
      </c>
      <c r="J232" s="109">
        <f>H232*G232*$P$238*$P$242</f>
        <v>3456.28226181794</v>
      </c>
      <c r="K232" s="107"/>
      <c r="M232" s="107"/>
      <c r="N232" s="107"/>
      <c r="O232" s="29" t="s">
        <v>114</v>
      </c>
      <c r="P232" s="83">
        <f>P231/(P228-P234)+0.07</f>
        <v>0.30231076420402975</v>
      </c>
    </row>
    <row r="233" spans="1:16" s="26" customFormat="1" ht="15.75" customHeight="1">
      <c r="A233" s="17" t="s">
        <v>614</v>
      </c>
      <c r="B233" s="107" t="s">
        <v>615</v>
      </c>
      <c r="C233" s="107"/>
      <c r="D233" s="115" t="s">
        <v>616</v>
      </c>
      <c r="E233" s="107"/>
      <c r="F233" s="116" t="s">
        <v>471</v>
      </c>
      <c r="G233" s="15">
        <v>1</v>
      </c>
      <c r="H233" s="211">
        <v>5</v>
      </c>
      <c r="I233" s="181">
        <f t="shared" si="13"/>
        <v>346.7177651918342</v>
      </c>
      <c r="J233" s="182">
        <f>SUMIF(A:A,A233,I:I)-SUMIF(A:A,A233,K:K)</f>
        <v>47.02435634283938</v>
      </c>
      <c r="K233" s="227">
        <v>2380</v>
      </c>
      <c r="M233" s="107"/>
      <c r="N233" s="107"/>
      <c r="O233" s="29" t="s">
        <v>114</v>
      </c>
      <c r="P233" s="83">
        <f>P231/(P228-P234)+0.12</f>
        <v>0.35231076420402974</v>
      </c>
    </row>
    <row r="234" spans="1:16" s="26" customFormat="1" ht="15.75" customHeight="1">
      <c r="A234" s="17" t="s">
        <v>614</v>
      </c>
      <c r="B234" s="107" t="s">
        <v>617</v>
      </c>
      <c r="C234" s="107"/>
      <c r="D234" s="115" t="s">
        <v>618</v>
      </c>
      <c r="E234" s="107"/>
      <c r="F234" s="116" t="s">
        <v>619</v>
      </c>
      <c r="G234" s="15">
        <v>1</v>
      </c>
      <c r="H234" s="211">
        <v>5</v>
      </c>
      <c r="I234" s="181">
        <f t="shared" si="13"/>
        <v>346.7177651918342</v>
      </c>
      <c r="J234" s="109"/>
      <c r="K234" s="107"/>
      <c r="M234" s="107"/>
      <c r="N234" s="107"/>
      <c r="O234" s="29" t="s">
        <v>192</v>
      </c>
      <c r="P234" s="82">
        <v>55</v>
      </c>
    </row>
    <row r="235" spans="1:16" s="26" customFormat="1" ht="15.75" customHeight="1">
      <c r="A235" s="17" t="s">
        <v>614</v>
      </c>
      <c r="B235" s="107" t="s">
        <v>620</v>
      </c>
      <c r="C235" s="107"/>
      <c r="D235" s="115" t="s">
        <v>621</v>
      </c>
      <c r="E235" s="107"/>
      <c r="F235" s="116" t="s">
        <v>619</v>
      </c>
      <c r="G235" s="15">
        <v>1</v>
      </c>
      <c r="H235" s="211">
        <v>5</v>
      </c>
      <c r="I235" s="181">
        <f t="shared" si="13"/>
        <v>346.7177651918342</v>
      </c>
      <c r="J235" s="109"/>
      <c r="K235" s="107"/>
      <c r="M235" s="107"/>
      <c r="N235" s="107"/>
      <c r="O235" s="29" t="s">
        <v>193</v>
      </c>
      <c r="P235" s="82">
        <f>P234/P229</f>
        <v>0.21696252465483234</v>
      </c>
    </row>
    <row r="236" spans="1:16" ht="15.75" customHeight="1">
      <c r="A236" s="17" t="s">
        <v>614</v>
      </c>
      <c r="B236" s="107" t="s">
        <v>622</v>
      </c>
      <c r="C236" s="107"/>
      <c r="D236" s="115" t="s">
        <v>623</v>
      </c>
      <c r="E236" s="107"/>
      <c r="F236" s="116" t="s">
        <v>240</v>
      </c>
      <c r="G236" s="15">
        <v>1</v>
      </c>
      <c r="H236" s="211">
        <v>5</v>
      </c>
      <c r="I236" s="181">
        <f t="shared" si="13"/>
        <v>346.7177651918342</v>
      </c>
      <c r="J236" s="109"/>
      <c r="K236" s="107"/>
      <c r="M236" s="107"/>
      <c r="N236" s="107"/>
      <c r="O236" s="85" t="s">
        <v>190</v>
      </c>
      <c r="P236" s="83"/>
    </row>
    <row r="237" spans="1:16" ht="15.75" customHeight="1">
      <c r="A237" s="17" t="s">
        <v>614</v>
      </c>
      <c r="B237" s="107" t="s">
        <v>238</v>
      </c>
      <c r="C237" s="107"/>
      <c r="D237" s="115" t="s">
        <v>624</v>
      </c>
      <c r="E237" s="107"/>
      <c r="F237" s="116" t="s">
        <v>240</v>
      </c>
      <c r="G237" s="15">
        <v>1</v>
      </c>
      <c r="H237" s="211">
        <v>5</v>
      </c>
      <c r="I237" s="181">
        <f t="shared" si="13"/>
        <v>346.7177651918342</v>
      </c>
      <c r="J237" s="109"/>
      <c r="K237" s="107"/>
      <c r="M237" s="107"/>
      <c r="N237" s="107"/>
      <c r="O237" s="29" t="s">
        <v>109</v>
      </c>
      <c r="P237" s="86">
        <f>(1-P235)*(1+P232)</f>
        <v>1.0197581329171594</v>
      </c>
    </row>
    <row r="238" spans="1:16" ht="15.75" customHeight="1">
      <c r="A238" s="17" t="s">
        <v>614</v>
      </c>
      <c r="B238" s="107" t="s">
        <v>625</v>
      </c>
      <c r="C238" s="107"/>
      <c r="D238" s="115" t="s">
        <v>626</v>
      </c>
      <c r="E238" s="107"/>
      <c r="F238" s="116" t="s">
        <v>627</v>
      </c>
      <c r="G238" s="15">
        <v>1</v>
      </c>
      <c r="H238" s="211">
        <v>5</v>
      </c>
      <c r="I238" s="181">
        <f t="shared" si="13"/>
        <v>346.7177651918342</v>
      </c>
      <c r="J238" s="109"/>
      <c r="K238" s="107"/>
      <c r="M238" s="107"/>
      <c r="N238" s="107"/>
      <c r="O238" s="29" t="s">
        <v>110</v>
      </c>
      <c r="P238" s="86">
        <f>(1-P235)*(1+P233)</f>
        <v>1.0589100066844177</v>
      </c>
    </row>
    <row r="239" spans="1:16" ht="15.75">
      <c r="A239" s="17" t="s">
        <v>614</v>
      </c>
      <c r="B239" s="107" t="s">
        <v>628</v>
      </c>
      <c r="C239" s="107"/>
      <c r="D239" s="115" t="s">
        <v>629</v>
      </c>
      <c r="E239" s="107"/>
      <c r="F239" s="116" t="s">
        <v>627</v>
      </c>
      <c r="G239" s="15">
        <v>1</v>
      </c>
      <c r="H239" s="211">
        <v>5</v>
      </c>
      <c r="I239" s="181">
        <f t="shared" si="13"/>
        <v>346.7177651918342</v>
      </c>
      <c r="J239" s="109"/>
      <c r="K239" s="107"/>
      <c r="M239" s="107"/>
      <c r="N239" s="107"/>
      <c r="O239" s="85" t="s">
        <v>191</v>
      </c>
      <c r="P239" s="82"/>
    </row>
    <row r="240" spans="1:16" ht="15.75">
      <c r="A240" s="29" t="s">
        <v>37</v>
      </c>
      <c r="B240" s="107" t="s">
        <v>630</v>
      </c>
      <c r="C240" s="107"/>
      <c r="D240" s="117" t="s">
        <v>631</v>
      </c>
      <c r="E240" s="107" t="s">
        <v>39</v>
      </c>
      <c r="F240" s="116" t="s">
        <v>632</v>
      </c>
      <c r="G240" s="15">
        <v>1</v>
      </c>
      <c r="H240" s="211">
        <v>29.5</v>
      </c>
      <c r="I240" s="109">
        <f t="shared" si="13"/>
        <v>2045.6348146318219</v>
      </c>
      <c r="J240" s="109">
        <f>H240*G240*$P$238*$P$242</f>
        <v>2124.173473408942</v>
      </c>
      <c r="K240" s="107"/>
      <c r="M240" s="107"/>
      <c r="N240" s="107"/>
      <c r="O240" s="29" t="s">
        <v>109</v>
      </c>
      <c r="P240" s="87">
        <f>1+P232</f>
        <v>1.3023107642040297</v>
      </c>
    </row>
    <row r="241" spans="1:16" ht="15.75">
      <c r="A241" s="29" t="s">
        <v>633</v>
      </c>
      <c r="B241" s="107" t="s">
        <v>634</v>
      </c>
      <c r="C241" s="107"/>
      <c r="D241" s="117" t="s">
        <v>635</v>
      </c>
      <c r="E241" s="107" t="s">
        <v>62</v>
      </c>
      <c r="F241" s="116" t="s">
        <v>636</v>
      </c>
      <c r="G241" s="107">
        <v>1</v>
      </c>
      <c r="H241" s="211">
        <v>0</v>
      </c>
      <c r="I241" s="109">
        <f t="shared" si="13"/>
        <v>0</v>
      </c>
      <c r="J241" s="109">
        <f>H241*G241*$P$238*$P$242</f>
        <v>0</v>
      </c>
      <c r="K241" s="107"/>
      <c r="M241" s="107"/>
      <c r="N241" s="107"/>
      <c r="O241" s="29" t="s">
        <v>110</v>
      </c>
      <c r="P241" s="87">
        <f>1+P233</f>
        <v>1.3523107642040297</v>
      </c>
    </row>
    <row r="242" spans="1:16" ht="16.5" thickBot="1">
      <c r="A242" s="29" t="s">
        <v>256</v>
      </c>
      <c r="B242" s="218" t="s">
        <v>637</v>
      </c>
      <c r="C242" s="107"/>
      <c r="D242" s="117" t="s">
        <v>638</v>
      </c>
      <c r="E242" s="107" t="s">
        <v>7</v>
      </c>
      <c r="F242" s="116" t="s">
        <v>639</v>
      </c>
      <c r="G242" s="107">
        <v>1</v>
      </c>
      <c r="H242" s="219">
        <v>9.99</v>
      </c>
      <c r="I242" s="183">
        <f>H242*G242*$P$240*$P$242</f>
        <v>884.6857483390814</v>
      </c>
      <c r="J242" s="182">
        <f>I242-905</f>
        <v>-20.314251660918558</v>
      </c>
      <c r="K242" s="107"/>
      <c r="M242" s="107"/>
      <c r="N242" s="107"/>
      <c r="O242" s="88" t="s">
        <v>116</v>
      </c>
      <c r="P242" s="89">
        <v>68</v>
      </c>
    </row>
    <row r="243" spans="1:17" ht="15.75">
      <c r="A243" s="29" t="s">
        <v>37</v>
      </c>
      <c r="B243" s="107" t="s">
        <v>640</v>
      </c>
      <c r="C243" s="107"/>
      <c r="D243" s="117" t="s">
        <v>641</v>
      </c>
      <c r="E243" s="114" t="s">
        <v>642</v>
      </c>
      <c r="F243" s="116" t="s">
        <v>643</v>
      </c>
      <c r="G243" s="107">
        <v>1</v>
      </c>
      <c r="H243" s="219">
        <v>23.99</v>
      </c>
      <c r="I243" s="110">
        <f>H243*G243*$P$240*$P$242</f>
        <v>2124.4855958613175</v>
      </c>
      <c r="J243" s="110">
        <f>H243*G243*$P$241*$P$242</f>
        <v>2206.0515958613173</v>
      </c>
      <c r="K243" s="107"/>
      <c r="M243" s="107"/>
      <c r="N243" s="107"/>
      <c r="O243" s="107"/>
      <c r="P243" s="130"/>
      <c r="Q243" s="135"/>
    </row>
    <row r="244" spans="1:17" ht="15.75">
      <c r="A244" s="29" t="s">
        <v>77</v>
      </c>
      <c r="B244" s="123" t="s">
        <v>644</v>
      </c>
      <c r="C244" s="124"/>
      <c r="D244" s="220" t="s">
        <v>645</v>
      </c>
      <c r="E244" s="221" t="s">
        <v>28</v>
      </c>
      <c r="F244" s="119" t="s">
        <v>646</v>
      </c>
      <c r="G244" s="124">
        <v>1</v>
      </c>
      <c r="H244" s="222">
        <v>14.99</v>
      </c>
      <c r="I244" s="110">
        <f>H244*G244*$P$240*$P$242</f>
        <v>1327.4714081684517</v>
      </c>
      <c r="J244" s="110">
        <f>H244*G244*$P$241*$P$242</f>
        <v>1378.4374081684516</v>
      </c>
      <c r="K244" s="167"/>
      <c r="M244" s="158"/>
      <c r="N244" s="158"/>
      <c r="O244" s="158"/>
      <c r="P244" s="130"/>
      <c r="Q244" s="135"/>
    </row>
    <row r="245" spans="1:17" ht="15.75">
      <c r="A245" s="122" t="s">
        <v>432</v>
      </c>
      <c r="B245" s="123" t="s">
        <v>431</v>
      </c>
      <c r="C245" s="124"/>
      <c r="D245" s="221" t="s">
        <v>539</v>
      </c>
      <c r="E245" s="221" t="s">
        <v>540</v>
      </c>
      <c r="F245" s="223" t="s">
        <v>452</v>
      </c>
      <c r="G245" s="124">
        <v>1</v>
      </c>
      <c r="H245" s="222">
        <v>14.99</v>
      </c>
      <c r="I245" s="110">
        <f>H245*G245*$P$240*$P$242</f>
        <v>1327.4714081684517</v>
      </c>
      <c r="J245" s="110">
        <f>H245*G245*$P$241*$P$242</f>
        <v>1378.4374081684516</v>
      </c>
      <c r="K245" s="167"/>
      <c r="M245" s="158"/>
      <c r="N245" s="158"/>
      <c r="O245" s="158"/>
      <c r="P245" s="17"/>
      <c r="Q245" s="154"/>
    </row>
    <row r="246" spans="1:17" ht="15.75">
      <c r="A246" s="118" t="s">
        <v>54</v>
      </c>
      <c r="B246" s="224" t="s">
        <v>590</v>
      </c>
      <c r="C246" s="118"/>
      <c r="D246" s="220" t="s">
        <v>591</v>
      </c>
      <c r="E246" s="118" t="s">
        <v>514</v>
      </c>
      <c r="F246" s="62" t="s">
        <v>592</v>
      </c>
      <c r="G246" s="14">
        <v>1</v>
      </c>
      <c r="H246" s="225">
        <v>12.99</v>
      </c>
      <c r="I246" s="110">
        <f>H246*G246*$P$240*$P$242</f>
        <v>1150.3571442367036</v>
      </c>
      <c r="J246" s="110">
        <f>H246*G246*$P$241*$P$242</f>
        <v>1194.5231442367035</v>
      </c>
      <c r="K246" s="167"/>
      <c r="M246" s="167"/>
      <c r="N246" s="167"/>
      <c r="O246" s="167"/>
      <c r="P246" s="17"/>
      <c r="Q246" s="83"/>
    </row>
    <row r="247" spans="1:10" s="26" customFormat="1" ht="15.75">
      <c r="A247" s="33" t="s">
        <v>604</v>
      </c>
      <c r="B247" s="43" t="s">
        <v>605</v>
      </c>
      <c r="D247" s="53" t="s">
        <v>606</v>
      </c>
      <c r="E247" s="53" t="s">
        <v>366</v>
      </c>
      <c r="F247" s="56" t="s">
        <v>607</v>
      </c>
      <c r="G247" s="26">
        <v>1</v>
      </c>
      <c r="H247" s="44">
        <v>25</v>
      </c>
      <c r="J247" s="33" t="s">
        <v>185</v>
      </c>
    </row>
    <row r="248" spans="1:10" s="26" customFormat="1" ht="15.75">
      <c r="A248" s="26" t="s">
        <v>249</v>
      </c>
      <c r="B248" s="26" t="s">
        <v>648</v>
      </c>
      <c r="D248" s="53" t="s">
        <v>649</v>
      </c>
      <c r="E248" s="26" t="s">
        <v>252</v>
      </c>
      <c r="F248" s="56" t="s">
        <v>650</v>
      </c>
      <c r="G248" s="26">
        <v>1</v>
      </c>
      <c r="H248" s="44">
        <v>19.99</v>
      </c>
      <c r="J248" s="33" t="s">
        <v>185</v>
      </c>
    </row>
    <row r="249" spans="1:10" s="167" customFormat="1" ht="15.75">
      <c r="A249" s="167" t="s">
        <v>249</v>
      </c>
      <c r="B249" s="218" t="s">
        <v>651</v>
      </c>
      <c r="D249" s="168" t="s">
        <v>652</v>
      </c>
      <c r="E249" s="167" t="s">
        <v>28</v>
      </c>
      <c r="F249" s="169" t="s">
        <v>650</v>
      </c>
      <c r="G249" s="167">
        <v>1</v>
      </c>
      <c r="H249" s="170">
        <v>9.99</v>
      </c>
      <c r="J249" s="33" t="s">
        <v>185</v>
      </c>
    </row>
    <row r="250" spans="1:17" s="167" customFormat="1" ht="15.75">
      <c r="A250" s="33" t="s">
        <v>297</v>
      </c>
      <c r="B250" s="90" t="s">
        <v>644</v>
      </c>
      <c r="C250" s="158"/>
      <c r="D250" s="168" t="s">
        <v>645</v>
      </c>
      <c r="E250" s="171" t="s">
        <v>62</v>
      </c>
      <c r="F250" s="169" t="s">
        <v>646</v>
      </c>
      <c r="G250" s="158">
        <v>1</v>
      </c>
      <c r="H250" s="157">
        <v>14.99</v>
      </c>
      <c r="I250" s="158"/>
      <c r="J250" s="33" t="s">
        <v>185</v>
      </c>
      <c r="M250" s="158"/>
      <c r="N250" s="158"/>
      <c r="O250" s="158"/>
      <c r="P250" s="226"/>
      <c r="Q250" s="158"/>
    </row>
    <row r="251" spans="1:10" s="167" customFormat="1" ht="15.75">
      <c r="A251" s="33" t="s">
        <v>84</v>
      </c>
      <c r="B251" s="43" t="s">
        <v>516</v>
      </c>
      <c r="D251" s="172" t="s">
        <v>517</v>
      </c>
      <c r="E251" s="167" t="s">
        <v>186</v>
      </c>
      <c r="F251" s="56" t="s">
        <v>484</v>
      </c>
      <c r="G251" s="26">
        <v>1</v>
      </c>
      <c r="H251" s="44">
        <v>13.99</v>
      </c>
      <c r="J251" s="33" t="s">
        <v>185</v>
      </c>
    </row>
    <row r="252" spans="1:10" s="167" customFormat="1" ht="15.75">
      <c r="A252" s="26" t="s">
        <v>480</v>
      </c>
      <c r="B252" s="43" t="s">
        <v>520</v>
      </c>
      <c r="D252" s="168" t="s">
        <v>521</v>
      </c>
      <c r="E252" s="167" t="s">
        <v>7</v>
      </c>
      <c r="F252" s="169" t="s">
        <v>522</v>
      </c>
      <c r="G252" s="167">
        <v>1</v>
      </c>
      <c r="H252" s="170">
        <v>14.99</v>
      </c>
      <c r="J252" s="33" t="s">
        <v>185</v>
      </c>
    </row>
    <row r="253" spans="1:10" s="167" customFormat="1" ht="15.75">
      <c r="A253" s="33" t="s">
        <v>481</v>
      </c>
      <c r="B253" s="43" t="s">
        <v>526</v>
      </c>
      <c r="D253" s="168" t="s">
        <v>527</v>
      </c>
      <c r="E253" s="167" t="s">
        <v>7</v>
      </c>
      <c r="F253" s="171" t="s">
        <v>528</v>
      </c>
      <c r="G253" s="167">
        <v>1</v>
      </c>
      <c r="H253" s="170">
        <v>5.99</v>
      </c>
      <c r="J253" s="33" t="s">
        <v>185</v>
      </c>
    </row>
    <row r="254" spans="1:10" s="167" customFormat="1" ht="15.75">
      <c r="A254" s="33" t="s">
        <v>481</v>
      </c>
      <c r="B254" s="43" t="s">
        <v>526</v>
      </c>
      <c r="D254" s="168" t="s">
        <v>527</v>
      </c>
      <c r="E254" s="167" t="s">
        <v>7</v>
      </c>
      <c r="F254" s="171" t="s">
        <v>529</v>
      </c>
      <c r="G254" s="167">
        <v>1</v>
      </c>
      <c r="H254" s="170">
        <v>5.99</v>
      </c>
      <c r="J254" s="33" t="s">
        <v>185</v>
      </c>
    </row>
    <row r="255" spans="1:10" s="167" customFormat="1" ht="15.75">
      <c r="A255" s="33" t="s">
        <v>481</v>
      </c>
      <c r="B255" s="23" t="s">
        <v>530</v>
      </c>
      <c r="D255" s="168" t="s">
        <v>593</v>
      </c>
      <c r="E255" s="167" t="s">
        <v>7</v>
      </c>
      <c r="F255" s="169" t="s">
        <v>594</v>
      </c>
      <c r="G255" s="167">
        <v>1</v>
      </c>
      <c r="H255" s="170">
        <v>5.99</v>
      </c>
      <c r="J255" s="33" t="s">
        <v>185</v>
      </c>
    </row>
    <row r="256" spans="1:10" s="167" customFormat="1" ht="15.75">
      <c r="A256" s="167" t="s">
        <v>54</v>
      </c>
      <c r="B256" s="43" t="s">
        <v>595</v>
      </c>
      <c r="D256" s="172" t="s">
        <v>596</v>
      </c>
      <c r="E256" s="167" t="s">
        <v>28</v>
      </c>
      <c r="F256" s="171" t="s">
        <v>597</v>
      </c>
      <c r="G256" s="167">
        <v>1</v>
      </c>
      <c r="H256" s="170">
        <v>9.99</v>
      </c>
      <c r="J256" s="33" t="s">
        <v>185</v>
      </c>
    </row>
    <row r="257" spans="1:10" s="167" customFormat="1" ht="15.75">
      <c r="A257" s="167" t="s">
        <v>54</v>
      </c>
      <c r="B257" s="173" t="s">
        <v>587</v>
      </c>
      <c r="D257" s="172" t="s">
        <v>588</v>
      </c>
      <c r="E257" s="171" t="s">
        <v>540</v>
      </c>
      <c r="F257" s="171" t="s">
        <v>589</v>
      </c>
      <c r="G257" s="167">
        <v>1</v>
      </c>
      <c r="H257" s="170">
        <v>21.99</v>
      </c>
      <c r="J257" s="33" t="s">
        <v>185</v>
      </c>
    </row>
    <row r="258" ht="15.75" customHeight="1">
      <c r="A258" s="15">
        <v>1</v>
      </c>
    </row>
    <row r="259" ht="15" customHeight="1">
      <c r="A259" s="15">
        <v>1</v>
      </c>
    </row>
    <row r="260" spans="1:9" s="107" customFormat="1" ht="15.75">
      <c r="A260" s="29">
        <v>1</v>
      </c>
      <c r="D260" s="115"/>
      <c r="F260" s="116"/>
      <c r="G260" s="15"/>
      <c r="H260" s="108"/>
      <c r="I260" s="108"/>
    </row>
    <row r="261" spans="1:9" s="107" customFormat="1" ht="15.75">
      <c r="A261" s="29">
        <v>1</v>
      </c>
      <c r="D261" s="115"/>
      <c r="F261" s="116"/>
      <c r="G261" s="15"/>
      <c r="H261" s="108"/>
      <c r="I261" s="108"/>
    </row>
    <row r="262" spans="1:12" s="26" customFormat="1" ht="15.75" customHeight="1">
      <c r="A262" s="167">
        <v>1</v>
      </c>
      <c r="B262" s="167"/>
      <c r="C262" s="167"/>
      <c r="D262" s="168"/>
      <c r="E262" s="167"/>
      <c r="F262" s="169"/>
      <c r="G262" s="167"/>
      <c r="H262" s="170"/>
      <c r="I262" s="170"/>
      <c r="J262" s="167"/>
      <c r="K262" s="33"/>
      <c r="L262" s="167"/>
    </row>
    <row r="263" spans="1:12" s="26" customFormat="1" ht="15.75" customHeight="1">
      <c r="A263" s="33">
        <v>1</v>
      </c>
      <c r="B263" s="43"/>
      <c r="C263" s="167"/>
      <c r="D263" s="168"/>
      <c r="E263" s="167"/>
      <c r="F263" s="171"/>
      <c r="G263" s="167"/>
      <c r="H263" s="170"/>
      <c r="I263" s="170"/>
      <c r="J263" s="167"/>
      <c r="K263" s="33"/>
      <c r="L263" s="167"/>
    </row>
    <row r="264" spans="1:12" s="26" customFormat="1" ht="15.75" customHeight="1">
      <c r="A264" s="33">
        <v>1</v>
      </c>
      <c r="B264" s="43"/>
      <c r="C264" s="167"/>
      <c r="D264" s="168"/>
      <c r="E264" s="167"/>
      <c r="F264" s="171"/>
      <c r="G264" s="167"/>
      <c r="H264" s="170"/>
      <c r="I264" s="170"/>
      <c r="J264" s="167"/>
      <c r="K264" s="33"/>
      <c r="L264" s="167"/>
    </row>
    <row r="265" ht="15.75" thickBot="1">
      <c r="A265" s="33">
        <v>1</v>
      </c>
    </row>
    <row r="266" spans="1:17" ht="16.5" thickBot="1">
      <c r="A266" s="72" t="s">
        <v>658</v>
      </c>
      <c r="B266" s="107"/>
      <c r="C266" s="107"/>
      <c r="D266" s="107"/>
      <c r="E266" s="107"/>
      <c r="F266" s="73" t="s">
        <v>727</v>
      </c>
      <c r="G266" s="107"/>
      <c r="H266" s="108"/>
      <c r="I266" s="108"/>
      <c r="J266" s="107"/>
      <c r="K266" s="114"/>
      <c r="L266" s="107"/>
      <c r="M266" s="107"/>
      <c r="N266" s="107"/>
      <c r="O266" s="107"/>
      <c r="P266" s="107"/>
      <c r="Q266" s="107"/>
    </row>
    <row r="267" spans="1:16" ht="15.75">
      <c r="A267" s="29" t="s">
        <v>659</v>
      </c>
      <c r="B267" s="15" t="s">
        <v>660</v>
      </c>
      <c r="D267" s="25" t="s">
        <v>661</v>
      </c>
      <c r="E267" s="14" t="s">
        <v>662</v>
      </c>
      <c r="F267" s="12" t="s">
        <v>663</v>
      </c>
      <c r="G267" s="14">
        <v>1</v>
      </c>
      <c r="H267" s="239">
        <v>30</v>
      </c>
      <c r="I267" s="109">
        <f aca="true" t="shared" si="14" ref="I267:I287">H267*G267*$P$276*$P$281</f>
        <v>2011.0230000192792</v>
      </c>
      <c r="J267" s="109">
        <f aca="true" t="shared" si="15" ref="J267:J287">H267*G267*$P$277*$P$281</f>
        <v>2090.81836910695</v>
      </c>
      <c r="L267" s="15" t="s">
        <v>664</v>
      </c>
      <c r="O267" s="79" t="s">
        <v>189</v>
      </c>
      <c r="P267" s="80">
        <f>SUM(H267:H293)</f>
        <v>391.59000000000015</v>
      </c>
    </row>
    <row r="268" spans="1:16" ht="30">
      <c r="A268" s="29" t="s">
        <v>552</v>
      </c>
      <c r="B268" s="15" t="s">
        <v>665</v>
      </c>
      <c r="C268" s="107"/>
      <c r="D268" s="117" t="s">
        <v>661</v>
      </c>
      <c r="E268" s="118" t="s">
        <v>666</v>
      </c>
      <c r="F268" s="12" t="s">
        <v>667</v>
      </c>
      <c r="G268" s="118">
        <v>1</v>
      </c>
      <c r="H268" s="239">
        <v>30</v>
      </c>
      <c r="I268" s="109"/>
      <c r="J268" s="186">
        <f t="shared" si="15"/>
        <v>2090.81836910695</v>
      </c>
      <c r="K268" s="96">
        <v>4565</v>
      </c>
      <c r="L268" s="107"/>
      <c r="M268" s="107"/>
      <c r="N268" s="107"/>
      <c r="O268" s="29" t="s">
        <v>190</v>
      </c>
      <c r="P268" s="81">
        <f>SUM(H267:H287)</f>
        <v>252.6500000000001</v>
      </c>
    </row>
    <row r="269" spans="1:16" ht="15.75">
      <c r="A269" s="14" t="s">
        <v>668</v>
      </c>
      <c r="B269" s="15" t="s">
        <v>669</v>
      </c>
      <c r="C269" s="107"/>
      <c r="D269" s="117" t="s">
        <v>670</v>
      </c>
      <c r="E269" s="107" t="s">
        <v>7</v>
      </c>
      <c r="F269" s="12" t="s">
        <v>671</v>
      </c>
      <c r="G269" s="14">
        <v>1</v>
      </c>
      <c r="H269" s="239">
        <v>24.95</v>
      </c>
      <c r="I269" s="109">
        <f t="shared" si="14"/>
        <v>1672.5007950160336</v>
      </c>
      <c r="J269" s="109">
        <f t="shared" si="15"/>
        <v>1738.8639436406133</v>
      </c>
      <c r="L269" s="107"/>
      <c r="M269" s="107"/>
      <c r="N269" s="107"/>
      <c r="O269" s="29" t="s">
        <v>191</v>
      </c>
      <c r="P269" s="81">
        <f>SUM(H288:H293)</f>
        <v>138.94</v>
      </c>
    </row>
    <row r="270" spans="1:16" ht="15.75">
      <c r="A270" s="14" t="s">
        <v>668</v>
      </c>
      <c r="B270" s="15" t="s">
        <v>672</v>
      </c>
      <c r="C270" s="107"/>
      <c r="D270" s="117" t="s">
        <v>673</v>
      </c>
      <c r="E270" s="107" t="s">
        <v>7</v>
      </c>
      <c r="F270" s="12" t="s">
        <v>674</v>
      </c>
      <c r="G270" s="14">
        <v>1</v>
      </c>
      <c r="H270" s="239">
        <v>5.4</v>
      </c>
      <c r="I270" s="109">
        <f t="shared" si="14"/>
        <v>361.98414000347026</v>
      </c>
      <c r="J270" s="109">
        <f t="shared" si="15"/>
        <v>376.34730643925104</v>
      </c>
      <c r="L270" s="107"/>
      <c r="M270" s="107"/>
      <c r="N270" s="107"/>
      <c r="O270" s="29" t="s">
        <v>108</v>
      </c>
      <c r="P270" s="82">
        <v>63.99</v>
      </c>
    </row>
    <row r="271" spans="1:16" ht="15.75">
      <c r="A271" s="14" t="s">
        <v>668</v>
      </c>
      <c r="B271" s="15" t="s">
        <v>675</v>
      </c>
      <c r="C271" s="107"/>
      <c r="D271" s="117" t="s">
        <v>676</v>
      </c>
      <c r="E271" s="107" t="s">
        <v>514</v>
      </c>
      <c r="F271" s="12" t="s">
        <v>677</v>
      </c>
      <c r="G271" s="14">
        <v>1</v>
      </c>
      <c r="H271" s="239">
        <v>24.75</v>
      </c>
      <c r="I271" s="109">
        <f t="shared" si="14"/>
        <v>1659.0939750159052</v>
      </c>
      <c r="J271" s="109">
        <f t="shared" si="15"/>
        <v>1724.9251545132338</v>
      </c>
      <c r="L271" s="107"/>
      <c r="M271" s="107"/>
      <c r="N271" s="107"/>
      <c r="O271" s="29" t="s">
        <v>114</v>
      </c>
      <c r="P271" s="83">
        <f>P270/(P267-P273)+0.07</f>
        <v>0.26011259989898683</v>
      </c>
    </row>
    <row r="272" spans="1:16" ht="15.75">
      <c r="A272" s="14" t="s">
        <v>668</v>
      </c>
      <c r="B272" s="107" t="s">
        <v>678</v>
      </c>
      <c r="C272" s="107"/>
      <c r="D272" s="117" t="s">
        <v>679</v>
      </c>
      <c r="E272" s="107" t="s">
        <v>514</v>
      </c>
      <c r="F272" s="12" t="s">
        <v>680</v>
      </c>
      <c r="G272" s="14">
        <v>1</v>
      </c>
      <c r="H272" s="239">
        <v>24.75</v>
      </c>
      <c r="I272" s="109">
        <f t="shared" si="14"/>
        <v>1659.0939750159052</v>
      </c>
      <c r="J272" s="109">
        <f t="shared" si="15"/>
        <v>1724.9251545132338</v>
      </c>
      <c r="L272" s="107"/>
      <c r="M272" s="107"/>
      <c r="N272" s="107"/>
      <c r="O272" s="29" t="s">
        <v>114</v>
      </c>
      <c r="P272" s="83">
        <f>P270/(P267-P273)+0.12</f>
        <v>0.3101125998989868</v>
      </c>
    </row>
    <row r="273" spans="1:16" ht="15.75">
      <c r="A273" s="14" t="s">
        <v>668</v>
      </c>
      <c r="B273" s="23" t="s">
        <v>681</v>
      </c>
      <c r="C273" s="107"/>
      <c r="D273" s="115" t="s">
        <v>682</v>
      </c>
      <c r="E273" s="107" t="s">
        <v>7</v>
      </c>
      <c r="F273" s="12" t="s">
        <v>683</v>
      </c>
      <c r="G273" s="14">
        <v>1</v>
      </c>
      <c r="H273" s="239">
        <v>5.4</v>
      </c>
      <c r="I273" s="109">
        <f t="shared" si="14"/>
        <v>361.98414000347026</v>
      </c>
      <c r="J273" s="109">
        <f t="shared" si="15"/>
        <v>376.34730643925104</v>
      </c>
      <c r="L273" s="172" t="s">
        <v>684</v>
      </c>
      <c r="M273" s="107"/>
      <c r="N273" s="107"/>
      <c r="O273" s="29" t="s">
        <v>192</v>
      </c>
      <c r="P273" s="82">
        <v>55</v>
      </c>
    </row>
    <row r="274" spans="1:16" ht="15.75">
      <c r="A274" s="14" t="s">
        <v>668</v>
      </c>
      <c r="B274" s="15" t="s">
        <v>685</v>
      </c>
      <c r="C274" s="107"/>
      <c r="D274" s="117" t="s">
        <v>686</v>
      </c>
      <c r="E274" s="107" t="s">
        <v>7</v>
      </c>
      <c r="F274" s="12" t="s">
        <v>680</v>
      </c>
      <c r="G274" s="14">
        <v>1</v>
      </c>
      <c r="H274" s="239">
        <v>5.4</v>
      </c>
      <c r="I274" s="109">
        <f t="shared" si="14"/>
        <v>361.98414000347026</v>
      </c>
      <c r="J274" s="109">
        <f t="shared" si="15"/>
        <v>376.34730643925104</v>
      </c>
      <c r="L274" s="107"/>
      <c r="M274" s="107"/>
      <c r="N274" s="107"/>
      <c r="O274" s="29" t="s">
        <v>193</v>
      </c>
      <c r="P274" s="82">
        <f>P273/P268</f>
        <v>0.21769245992479708</v>
      </c>
    </row>
    <row r="275" spans="1:16" ht="15.75">
      <c r="A275" s="14" t="s">
        <v>37</v>
      </c>
      <c r="B275" s="15" t="s">
        <v>687</v>
      </c>
      <c r="C275" s="107"/>
      <c r="D275" s="117" t="s">
        <v>688</v>
      </c>
      <c r="E275" s="107" t="s">
        <v>39</v>
      </c>
      <c r="F275" s="12" t="s">
        <v>689</v>
      </c>
      <c r="G275" s="14">
        <v>1</v>
      </c>
      <c r="H275" s="239">
        <v>5.4</v>
      </c>
      <c r="I275" s="109">
        <f t="shared" si="14"/>
        <v>361.98414000347026</v>
      </c>
      <c r="J275" s="109">
        <f t="shared" si="15"/>
        <v>376.34730643925104</v>
      </c>
      <c r="L275" s="107"/>
      <c r="M275" s="107"/>
      <c r="N275" s="107"/>
      <c r="O275" s="85" t="s">
        <v>190</v>
      </c>
      <c r="P275" s="83"/>
    </row>
    <row r="276" spans="1:16" ht="15.75">
      <c r="A276" s="14" t="s">
        <v>37</v>
      </c>
      <c r="B276" s="15" t="s">
        <v>690</v>
      </c>
      <c r="C276" s="107"/>
      <c r="D276" s="117" t="s">
        <v>691</v>
      </c>
      <c r="E276" s="107" t="s">
        <v>39</v>
      </c>
      <c r="F276" s="12" t="s">
        <v>692</v>
      </c>
      <c r="G276" s="14">
        <v>1</v>
      </c>
      <c r="H276" s="239">
        <v>5.4</v>
      </c>
      <c r="I276" s="109">
        <f t="shared" si="14"/>
        <v>361.98414000347026</v>
      </c>
      <c r="J276" s="109">
        <f t="shared" si="15"/>
        <v>376.34730643925104</v>
      </c>
      <c r="L276" s="107"/>
      <c r="M276" s="107"/>
      <c r="N276" s="107"/>
      <c r="O276" s="29" t="s">
        <v>109</v>
      </c>
      <c r="P276" s="86">
        <f>(1-P274)*(1+P271)</f>
        <v>0.9857955882447447</v>
      </c>
    </row>
    <row r="277" spans="1:16" ht="15.75">
      <c r="A277" s="14" t="s">
        <v>37</v>
      </c>
      <c r="B277" s="15" t="s">
        <v>690</v>
      </c>
      <c r="C277" s="107"/>
      <c r="D277" s="117" t="s">
        <v>691</v>
      </c>
      <c r="E277" s="107" t="s">
        <v>39</v>
      </c>
      <c r="F277" s="12" t="s">
        <v>693</v>
      </c>
      <c r="G277" s="14">
        <v>1</v>
      </c>
      <c r="H277" s="239">
        <v>5.4</v>
      </c>
      <c r="I277" s="109">
        <f t="shared" si="14"/>
        <v>361.98414000347026</v>
      </c>
      <c r="J277" s="109">
        <f t="shared" si="15"/>
        <v>376.34730643925104</v>
      </c>
      <c r="L277" s="107"/>
      <c r="M277" s="107"/>
      <c r="N277" s="107"/>
      <c r="O277" s="29" t="s">
        <v>110</v>
      </c>
      <c r="P277" s="86">
        <f>(1-P274)*(1+P272)</f>
        <v>1.024910965248505</v>
      </c>
    </row>
    <row r="278" spans="1:16" ht="15.75">
      <c r="A278" s="14" t="s">
        <v>297</v>
      </c>
      <c r="B278" s="15" t="s">
        <v>694</v>
      </c>
      <c r="C278" s="107"/>
      <c r="D278" s="117" t="s">
        <v>695</v>
      </c>
      <c r="E278" s="107" t="s">
        <v>28</v>
      </c>
      <c r="F278" s="12" t="s">
        <v>696</v>
      </c>
      <c r="G278" s="14">
        <v>1</v>
      </c>
      <c r="H278" s="239">
        <v>5.4</v>
      </c>
      <c r="I278" s="109">
        <f t="shared" si="14"/>
        <v>361.98414000347026</v>
      </c>
      <c r="J278" s="109">
        <f t="shared" si="15"/>
        <v>376.34730643925104</v>
      </c>
      <c r="L278" s="107"/>
      <c r="M278" s="107"/>
      <c r="N278" s="107"/>
      <c r="O278" s="85" t="s">
        <v>191</v>
      </c>
      <c r="P278" s="82"/>
    </row>
    <row r="279" spans="1:16" ht="15.75">
      <c r="A279" s="14" t="s">
        <v>297</v>
      </c>
      <c r="B279" s="15" t="s">
        <v>697</v>
      </c>
      <c r="C279" s="107"/>
      <c r="D279" s="117" t="s">
        <v>698</v>
      </c>
      <c r="E279" s="107" t="s">
        <v>28</v>
      </c>
      <c r="F279" s="12" t="s">
        <v>699</v>
      </c>
      <c r="G279" s="14">
        <v>1</v>
      </c>
      <c r="H279" s="239">
        <v>5.4</v>
      </c>
      <c r="I279" s="109">
        <f t="shared" si="14"/>
        <v>361.98414000347026</v>
      </c>
      <c r="J279" s="109">
        <f t="shared" si="15"/>
        <v>376.34730643925104</v>
      </c>
      <c r="L279" s="107"/>
      <c r="M279" s="107"/>
      <c r="N279" s="107"/>
      <c r="O279" s="29" t="s">
        <v>109</v>
      </c>
      <c r="P279" s="87">
        <f>1+P271</f>
        <v>1.2601125998989868</v>
      </c>
    </row>
    <row r="280" spans="1:16" ht="15.75">
      <c r="A280" s="14" t="s">
        <v>297</v>
      </c>
      <c r="B280" s="15" t="s">
        <v>700</v>
      </c>
      <c r="C280" s="107"/>
      <c r="D280" s="117" t="s">
        <v>701</v>
      </c>
      <c r="E280" s="107" t="s">
        <v>28</v>
      </c>
      <c r="F280" s="12" t="s">
        <v>702</v>
      </c>
      <c r="G280" s="14">
        <v>1</v>
      </c>
      <c r="H280" s="239">
        <v>5.4</v>
      </c>
      <c r="I280" s="109">
        <f t="shared" si="14"/>
        <v>361.98414000347026</v>
      </c>
      <c r="J280" s="109">
        <f t="shared" si="15"/>
        <v>376.34730643925104</v>
      </c>
      <c r="L280" s="107"/>
      <c r="M280" s="107"/>
      <c r="N280" s="107"/>
      <c r="O280" s="29" t="s">
        <v>110</v>
      </c>
      <c r="P280" s="87">
        <f>1+P272</f>
        <v>1.3101125998989869</v>
      </c>
    </row>
    <row r="281" spans="1:16" ht="16.5" thickBot="1">
      <c r="A281" s="14" t="s">
        <v>297</v>
      </c>
      <c r="B281" s="15" t="s">
        <v>703</v>
      </c>
      <c r="C281" s="107"/>
      <c r="D281" s="117" t="s">
        <v>704</v>
      </c>
      <c r="E281" s="107" t="s">
        <v>62</v>
      </c>
      <c r="F281" s="12" t="s">
        <v>705</v>
      </c>
      <c r="G281" s="14">
        <v>1</v>
      </c>
      <c r="H281" s="239">
        <v>5.4</v>
      </c>
      <c r="I281" s="109">
        <f t="shared" si="14"/>
        <v>361.98414000347026</v>
      </c>
      <c r="J281" s="109">
        <f t="shared" si="15"/>
        <v>376.34730643925104</v>
      </c>
      <c r="L281" s="107"/>
      <c r="M281" s="107"/>
      <c r="N281" s="107"/>
      <c r="O281" s="88" t="s">
        <v>116</v>
      </c>
      <c r="P281" s="89">
        <v>68</v>
      </c>
    </row>
    <row r="282" spans="1:17" ht="15.75">
      <c r="A282" s="14" t="s">
        <v>175</v>
      </c>
      <c r="B282" s="15" t="s">
        <v>700</v>
      </c>
      <c r="C282" s="107"/>
      <c r="D282" s="117" t="s">
        <v>704</v>
      </c>
      <c r="E282" s="107" t="s">
        <v>28</v>
      </c>
      <c r="F282" s="12" t="s">
        <v>706</v>
      </c>
      <c r="G282" s="14">
        <v>1</v>
      </c>
      <c r="H282" s="239">
        <v>5.4</v>
      </c>
      <c r="I282" s="109">
        <f t="shared" si="14"/>
        <v>361.98414000347026</v>
      </c>
      <c r="J282" s="109">
        <f t="shared" si="15"/>
        <v>376.34730643925104</v>
      </c>
      <c r="L282" s="107"/>
      <c r="M282" s="107"/>
      <c r="N282" s="107"/>
      <c r="O282" s="107"/>
      <c r="P282" s="107"/>
      <c r="Q282" s="107"/>
    </row>
    <row r="283" spans="1:17" ht="15.75">
      <c r="A283" s="14" t="s">
        <v>175</v>
      </c>
      <c r="B283" s="15" t="s">
        <v>700</v>
      </c>
      <c r="C283" s="107"/>
      <c r="D283" s="117" t="s">
        <v>704</v>
      </c>
      <c r="E283" s="107" t="s">
        <v>28</v>
      </c>
      <c r="F283" s="12" t="s">
        <v>705</v>
      </c>
      <c r="G283" s="14">
        <v>1</v>
      </c>
      <c r="H283" s="239">
        <v>5.4</v>
      </c>
      <c r="I283" s="109">
        <f t="shared" si="14"/>
        <v>361.98414000347026</v>
      </c>
      <c r="J283" s="109">
        <f t="shared" si="15"/>
        <v>376.34730643925104</v>
      </c>
      <c r="L283" s="107"/>
      <c r="M283" s="107"/>
      <c r="N283" s="107"/>
      <c r="O283" s="107"/>
      <c r="P283" s="107"/>
      <c r="Q283" s="107"/>
    </row>
    <row r="284" spans="1:17" ht="15.75">
      <c r="A284" s="14" t="s">
        <v>175</v>
      </c>
      <c r="B284" s="15" t="s">
        <v>700</v>
      </c>
      <c r="C284" s="107"/>
      <c r="D284" s="117" t="s">
        <v>701</v>
      </c>
      <c r="E284" s="107" t="s">
        <v>28</v>
      </c>
      <c r="F284" s="12" t="s">
        <v>707</v>
      </c>
      <c r="G284" s="14">
        <v>1</v>
      </c>
      <c r="H284" s="239">
        <v>5.4</v>
      </c>
      <c r="I284" s="109">
        <f t="shared" si="14"/>
        <v>361.98414000347026</v>
      </c>
      <c r="J284" s="109">
        <f t="shared" si="15"/>
        <v>376.34730643925104</v>
      </c>
      <c r="L284" s="107"/>
      <c r="M284" s="107"/>
      <c r="N284" s="107"/>
      <c r="O284" s="107"/>
      <c r="P284" s="107"/>
      <c r="Q284" s="107"/>
    </row>
    <row r="285" spans="1:17" ht="15.75">
      <c r="A285" s="14" t="s">
        <v>37</v>
      </c>
      <c r="B285" s="15" t="s">
        <v>708</v>
      </c>
      <c r="C285" s="107"/>
      <c r="D285" s="117" t="s">
        <v>709</v>
      </c>
      <c r="E285" s="107" t="s">
        <v>39</v>
      </c>
      <c r="F285" s="12" t="s">
        <v>710</v>
      </c>
      <c r="G285" s="14">
        <v>1</v>
      </c>
      <c r="H285" s="239">
        <v>11</v>
      </c>
      <c r="I285" s="109">
        <f t="shared" si="14"/>
        <v>737.375100007069</v>
      </c>
      <c r="J285" s="109">
        <f t="shared" si="15"/>
        <v>766.6334020058816</v>
      </c>
      <c r="L285" s="107"/>
      <c r="M285" s="107"/>
      <c r="N285" s="107"/>
      <c r="O285" s="107"/>
      <c r="P285" s="107"/>
      <c r="Q285" s="107"/>
    </row>
    <row r="286" spans="1:17" ht="15.75">
      <c r="A286" s="14" t="s">
        <v>37</v>
      </c>
      <c r="B286" s="15" t="s">
        <v>708</v>
      </c>
      <c r="C286" s="107"/>
      <c r="D286" s="117" t="s">
        <v>709</v>
      </c>
      <c r="E286" s="107" t="s">
        <v>39</v>
      </c>
      <c r="F286" s="12" t="s">
        <v>710</v>
      </c>
      <c r="G286" s="14">
        <v>1</v>
      </c>
      <c r="H286" s="239">
        <v>11</v>
      </c>
      <c r="I286" s="109">
        <f t="shared" si="14"/>
        <v>737.375100007069</v>
      </c>
      <c r="J286" s="109">
        <f t="shared" si="15"/>
        <v>766.6334020058816</v>
      </c>
      <c r="L286" s="107"/>
      <c r="M286" s="107"/>
      <c r="N286" s="107"/>
      <c r="O286" s="107"/>
      <c r="P286" s="107"/>
      <c r="Q286" s="107"/>
    </row>
    <row r="287" spans="1:17" ht="15.75">
      <c r="A287" s="14" t="s">
        <v>37</v>
      </c>
      <c r="B287" s="15" t="s">
        <v>711</v>
      </c>
      <c r="C287" s="107"/>
      <c r="D287" s="117"/>
      <c r="E287" s="107"/>
      <c r="F287" s="12"/>
      <c r="G287" s="14">
        <v>1</v>
      </c>
      <c r="H287" s="239">
        <v>26</v>
      </c>
      <c r="I287" s="109">
        <f t="shared" si="14"/>
        <v>1742.8866000167086</v>
      </c>
      <c r="J287" s="109">
        <f t="shared" si="15"/>
        <v>1812.0425865593568</v>
      </c>
      <c r="L287" s="107"/>
      <c r="M287" s="107"/>
      <c r="N287" s="107"/>
      <c r="O287" s="107"/>
      <c r="P287" s="107"/>
      <c r="Q287" s="107"/>
    </row>
    <row r="288" spans="1:17" ht="15.75">
      <c r="A288" s="15" t="s">
        <v>54</v>
      </c>
      <c r="B288" s="23" t="s">
        <v>712</v>
      </c>
      <c r="C288" s="107"/>
      <c r="D288" s="117" t="s">
        <v>713</v>
      </c>
      <c r="E288" s="107" t="s">
        <v>7</v>
      </c>
      <c r="F288" s="12" t="s">
        <v>714</v>
      </c>
      <c r="G288" s="107">
        <v>1</v>
      </c>
      <c r="H288" s="219">
        <v>34.99</v>
      </c>
      <c r="I288" s="110">
        <f aca="true" t="shared" si="16" ref="I288:I293">H288*G288*$P$279*$P$281</f>
        <v>2998.2111111916574</v>
      </c>
      <c r="J288" s="110">
        <f aca="true" t="shared" si="17" ref="J288:J293">H288*G288*$P$280*$P$281</f>
        <v>3117.1771111916573</v>
      </c>
      <c r="L288" s="107"/>
      <c r="M288" s="107"/>
      <c r="N288" s="107"/>
      <c r="O288" s="107"/>
      <c r="P288" s="107"/>
      <c r="Q288" s="107"/>
    </row>
    <row r="289" spans="1:17" ht="15.75">
      <c r="A289" s="15" t="s">
        <v>54</v>
      </c>
      <c r="B289" s="23" t="s">
        <v>715</v>
      </c>
      <c r="C289" s="107"/>
      <c r="D289" s="117" t="s">
        <v>716</v>
      </c>
      <c r="E289" s="107" t="s">
        <v>717</v>
      </c>
      <c r="F289" s="12" t="s">
        <v>718</v>
      </c>
      <c r="G289" s="107">
        <v>1</v>
      </c>
      <c r="H289" s="219">
        <v>45.99</v>
      </c>
      <c r="I289" s="110">
        <f t="shared" si="16"/>
        <v>3940.7753359160997</v>
      </c>
      <c r="J289" s="110">
        <f t="shared" si="17"/>
        <v>4097.1413359161</v>
      </c>
      <c r="L289" s="107"/>
      <c r="M289" s="107"/>
      <c r="N289" s="107"/>
      <c r="O289" s="107"/>
      <c r="P289" s="107"/>
      <c r="Q289" s="107"/>
    </row>
    <row r="290" spans="1:17" ht="15.75">
      <c r="A290" s="15" t="s">
        <v>54</v>
      </c>
      <c r="B290" s="23" t="s">
        <v>719</v>
      </c>
      <c r="C290" s="107"/>
      <c r="D290" s="117" t="s">
        <v>477</v>
      </c>
      <c r="E290" s="107" t="s">
        <v>7</v>
      </c>
      <c r="F290" s="12" t="s">
        <v>478</v>
      </c>
      <c r="G290" s="107">
        <v>1</v>
      </c>
      <c r="H290" s="219">
        <v>20.99</v>
      </c>
      <c r="I290" s="110">
        <f t="shared" si="16"/>
        <v>1798.5839160878218</v>
      </c>
      <c r="J290" s="110">
        <f t="shared" si="17"/>
        <v>1869.9499160878217</v>
      </c>
      <c r="L290" s="107"/>
      <c r="M290" s="107"/>
      <c r="N290" s="107"/>
      <c r="O290" s="107"/>
      <c r="P290" s="107"/>
      <c r="Q290" s="107"/>
    </row>
    <row r="291" spans="1:17" ht="15.75">
      <c r="A291" s="15" t="s">
        <v>249</v>
      </c>
      <c r="B291" s="15" t="s">
        <v>720</v>
      </c>
      <c r="C291" s="107"/>
      <c r="D291" s="117" t="s">
        <v>721</v>
      </c>
      <c r="E291" s="107" t="s">
        <v>252</v>
      </c>
      <c r="F291" s="12" t="s">
        <v>722</v>
      </c>
      <c r="G291" s="107">
        <v>1</v>
      </c>
      <c r="H291" s="219">
        <v>19.99</v>
      </c>
      <c r="I291" s="110">
        <f t="shared" si="16"/>
        <v>1712.8962592946907</v>
      </c>
      <c r="J291" s="110">
        <f t="shared" si="17"/>
        <v>1780.8622592946908</v>
      </c>
      <c r="L291" s="107"/>
      <c r="M291" s="107"/>
      <c r="N291" s="107"/>
      <c r="O291" s="107"/>
      <c r="P291" s="107"/>
      <c r="Q291" s="107"/>
    </row>
    <row r="292" spans="1:17" ht="15.75">
      <c r="A292" s="15" t="s">
        <v>249</v>
      </c>
      <c r="B292" s="15" t="s">
        <v>720</v>
      </c>
      <c r="C292" s="107"/>
      <c r="D292" s="117" t="s">
        <v>723</v>
      </c>
      <c r="E292" s="107" t="s">
        <v>28</v>
      </c>
      <c r="F292" s="12" t="s">
        <v>722</v>
      </c>
      <c r="G292" s="107">
        <v>1</v>
      </c>
      <c r="H292" s="219">
        <v>12.99</v>
      </c>
      <c r="I292" s="110">
        <f t="shared" si="16"/>
        <v>1113.082661742773</v>
      </c>
      <c r="J292" s="110">
        <f t="shared" si="17"/>
        <v>1157.248661742773</v>
      </c>
      <c r="M292" s="107"/>
      <c r="N292" s="107"/>
      <c r="O292" s="107"/>
      <c r="P292" s="107"/>
      <c r="Q292" s="107"/>
    </row>
    <row r="293" spans="1:17" ht="16.5" thickBot="1">
      <c r="A293" s="15" t="s">
        <v>54</v>
      </c>
      <c r="B293" s="23" t="s">
        <v>724</v>
      </c>
      <c r="C293" s="107"/>
      <c r="D293" s="117" t="s">
        <v>725</v>
      </c>
      <c r="E293" s="107" t="s">
        <v>7</v>
      </c>
      <c r="F293" s="12" t="s">
        <v>726</v>
      </c>
      <c r="G293" s="107">
        <v>1</v>
      </c>
      <c r="H293" s="219">
        <v>3.99</v>
      </c>
      <c r="I293" s="110">
        <f t="shared" si="16"/>
        <v>341.8937506045931</v>
      </c>
      <c r="J293" s="110">
        <f t="shared" si="17"/>
        <v>355.4597506045931</v>
      </c>
      <c r="L293" s="107"/>
      <c r="M293" s="107"/>
      <c r="N293" s="107"/>
      <c r="O293" s="107"/>
      <c r="P293" s="107"/>
      <c r="Q293" s="107"/>
    </row>
    <row r="294" spans="1:17" ht="16.5" thickBot="1">
      <c r="A294" s="72" t="s">
        <v>746</v>
      </c>
      <c r="C294" s="107"/>
      <c r="D294" s="107"/>
      <c r="E294" s="107"/>
      <c r="F294" s="73" t="s">
        <v>792</v>
      </c>
      <c r="G294" s="107"/>
      <c r="H294" s="108"/>
      <c r="I294" s="108"/>
      <c r="J294" s="107"/>
      <c r="K294" s="114"/>
      <c r="L294" s="107"/>
      <c r="M294" s="107"/>
      <c r="N294" s="107"/>
      <c r="O294" s="107"/>
      <c r="P294" s="107"/>
      <c r="Q294" s="107"/>
    </row>
    <row r="295" spans="1:16" ht="15.75">
      <c r="A295" s="29" t="s">
        <v>256</v>
      </c>
      <c r="B295" s="15" t="s">
        <v>740</v>
      </c>
      <c r="D295" s="115" t="s">
        <v>736</v>
      </c>
      <c r="E295" s="15" t="s">
        <v>7</v>
      </c>
      <c r="F295" s="116" t="s">
        <v>741</v>
      </c>
      <c r="G295" s="14">
        <v>1</v>
      </c>
      <c r="H295" s="240">
        <f>70.15/15</f>
        <v>4.676666666666667</v>
      </c>
      <c r="I295" s="109">
        <f aca="true" t="shared" si="18" ref="I295:I320">H295*G295*$P$304*$P$309</f>
        <v>320.3362808410815</v>
      </c>
      <c r="J295" s="109">
        <f aca="true" t="shared" si="19" ref="J295:J320">H295*G295*$P$305*$P$309</f>
        <v>332.20654432732977</v>
      </c>
      <c r="O295" s="79" t="s">
        <v>189</v>
      </c>
      <c r="P295" s="80">
        <f>SUM(H295:H323)</f>
        <v>284.09000000000003</v>
      </c>
    </row>
    <row r="296" spans="1:16" ht="15.75">
      <c r="A296" s="29" t="s">
        <v>256</v>
      </c>
      <c r="B296" s="15" t="s">
        <v>742</v>
      </c>
      <c r="D296" s="115" t="s">
        <v>743</v>
      </c>
      <c r="E296" s="15" t="s">
        <v>7</v>
      </c>
      <c r="F296" s="116" t="s">
        <v>140</v>
      </c>
      <c r="G296" s="14">
        <v>1</v>
      </c>
      <c r="H296" s="240">
        <f aca="true" t="shared" si="20" ref="H296:H309">70.15/15</f>
        <v>4.676666666666667</v>
      </c>
      <c r="I296" s="109">
        <f t="shared" si="18"/>
        <v>320.3362808410815</v>
      </c>
      <c r="J296" s="109">
        <f t="shared" si="19"/>
        <v>332.20654432732977</v>
      </c>
      <c r="O296" s="29" t="s">
        <v>190</v>
      </c>
      <c r="P296" s="81">
        <f>SUM(H295:H320)</f>
        <v>251.12000000000003</v>
      </c>
    </row>
    <row r="297" spans="1:16" ht="15.75">
      <c r="A297" s="29" t="s">
        <v>256</v>
      </c>
      <c r="B297" s="15" t="s">
        <v>742</v>
      </c>
      <c r="D297" s="115" t="s">
        <v>743</v>
      </c>
      <c r="E297" s="15" t="s">
        <v>7</v>
      </c>
      <c r="F297" s="116" t="s">
        <v>747</v>
      </c>
      <c r="G297" s="14">
        <v>1</v>
      </c>
      <c r="H297" s="240">
        <f t="shared" si="20"/>
        <v>4.676666666666667</v>
      </c>
      <c r="I297" s="109">
        <f t="shared" si="18"/>
        <v>320.3362808410815</v>
      </c>
      <c r="J297" s="109">
        <f t="shared" si="19"/>
        <v>332.20654432732977</v>
      </c>
      <c r="O297" s="29" t="s">
        <v>191</v>
      </c>
      <c r="P297" s="81">
        <f>SUM(H321:H323)</f>
        <v>32.97</v>
      </c>
    </row>
    <row r="298" spans="1:16" ht="15.75">
      <c r="A298" s="29" t="s">
        <v>748</v>
      </c>
      <c r="B298" s="15" t="s">
        <v>749</v>
      </c>
      <c r="D298" s="117" t="s">
        <v>743</v>
      </c>
      <c r="E298" s="107" t="s">
        <v>28</v>
      </c>
      <c r="F298" s="116" t="s">
        <v>744</v>
      </c>
      <c r="G298" s="14">
        <v>1</v>
      </c>
      <c r="H298" s="240">
        <f t="shared" si="20"/>
        <v>4.676666666666667</v>
      </c>
      <c r="I298" s="109">
        <f t="shared" si="18"/>
        <v>320.3362808410815</v>
      </c>
      <c r="J298" s="109">
        <f t="shared" si="19"/>
        <v>332.20654432732977</v>
      </c>
      <c r="O298" s="29" t="s">
        <v>108</v>
      </c>
      <c r="P298" s="82">
        <v>63.99</v>
      </c>
    </row>
    <row r="299" spans="1:16" ht="15.75">
      <c r="A299" s="29" t="s">
        <v>748</v>
      </c>
      <c r="B299" s="15" t="s">
        <v>740</v>
      </c>
      <c r="D299" s="117" t="s">
        <v>736</v>
      </c>
      <c r="E299" s="107" t="s">
        <v>28</v>
      </c>
      <c r="F299" s="116" t="s">
        <v>733</v>
      </c>
      <c r="G299" s="14">
        <v>1</v>
      </c>
      <c r="H299" s="240">
        <f t="shared" si="20"/>
        <v>4.676666666666667</v>
      </c>
      <c r="I299" s="109">
        <f t="shared" si="18"/>
        <v>320.3362808410815</v>
      </c>
      <c r="J299" s="109">
        <f t="shared" si="19"/>
        <v>332.20654432732977</v>
      </c>
      <c r="O299" s="29" t="s">
        <v>114</v>
      </c>
      <c r="P299" s="83">
        <f>P298/(P295-P301)+0.07</f>
        <v>0.3493225369941944</v>
      </c>
    </row>
    <row r="300" spans="1:16" ht="15.75">
      <c r="A300" s="29" t="s">
        <v>748</v>
      </c>
      <c r="B300" s="15" t="s">
        <v>750</v>
      </c>
      <c r="D300" s="117" t="s">
        <v>751</v>
      </c>
      <c r="E300" s="107" t="s">
        <v>28</v>
      </c>
      <c r="F300" s="12" t="s">
        <v>752</v>
      </c>
      <c r="G300" s="14">
        <v>1</v>
      </c>
      <c r="H300" s="240">
        <f t="shared" si="20"/>
        <v>4.676666666666667</v>
      </c>
      <c r="I300" s="109">
        <f t="shared" si="18"/>
        <v>320.3362808410815</v>
      </c>
      <c r="J300" s="109">
        <f t="shared" si="19"/>
        <v>332.20654432732977</v>
      </c>
      <c r="O300" s="29" t="s">
        <v>114</v>
      </c>
      <c r="P300" s="83">
        <f>P298/(P295-P301)+0.12</f>
        <v>0.3993225369941944</v>
      </c>
    </row>
    <row r="301" spans="1:16" ht="15.75">
      <c r="A301" s="29" t="s">
        <v>748</v>
      </c>
      <c r="B301" s="15" t="s">
        <v>753</v>
      </c>
      <c r="D301" s="117" t="s">
        <v>754</v>
      </c>
      <c r="E301" s="107" t="s">
        <v>28</v>
      </c>
      <c r="F301" s="12" t="s">
        <v>755</v>
      </c>
      <c r="G301" s="14">
        <v>1</v>
      </c>
      <c r="H301" s="240">
        <f t="shared" si="20"/>
        <v>4.676666666666667</v>
      </c>
      <c r="I301" s="109">
        <f t="shared" si="18"/>
        <v>320.3362808410815</v>
      </c>
      <c r="J301" s="109">
        <f t="shared" si="19"/>
        <v>332.20654432732977</v>
      </c>
      <c r="O301" s="29" t="s">
        <v>192</v>
      </c>
      <c r="P301" s="82">
        <v>55</v>
      </c>
    </row>
    <row r="302" spans="1:16" ht="15.75">
      <c r="A302" s="29" t="s">
        <v>748</v>
      </c>
      <c r="B302" s="15" t="s">
        <v>756</v>
      </c>
      <c r="D302" s="117" t="s">
        <v>757</v>
      </c>
      <c r="E302" s="107" t="s">
        <v>28</v>
      </c>
      <c r="F302" s="12" t="s">
        <v>730</v>
      </c>
      <c r="G302" s="14">
        <v>1</v>
      </c>
      <c r="H302" s="240">
        <f t="shared" si="20"/>
        <v>4.676666666666667</v>
      </c>
      <c r="I302" s="109">
        <f t="shared" si="18"/>
        <v>320.3362808410815</v>
      </c>
      <c r="J302" s="109">
        <f t="shared" si="19"/>
        <v>332.20654432732977</v>
      </c>
      <c r="O302" s="29" t="s">
        <v>193</v>
      </c>
      <c r="P302" s="82">
        <f>P301/P296</f>
        <v>0.2190187957948391</v>
      </c>
    </row>
    <row r="303" spans="1:16" ht="15.75">
      <c r="A303" s="29" t="s">
        <v>728</v>
      </c>
      <c r="B303" s="23" t="s">
        <v>729</v>
      </c>
      <c r="C303" s="107"/>
      <c r="D303" s="115" t="s">
        <v>673</v>
      </c>
      <c r="E303" s="107" t="s">
        <v>28</v>
      </c>
      <c r="F303" s="12" t="s">
        <v>758</v>
      </c>
      <c r="G303" s="14">
        <v>1</v>
      </c>
      <c r="H303" s="240">
        <f t="shared" si="20"/>
        <v>4.676666666666667</v>
      </c>
      <c r="I303" s="109">
        <f t="shared" si="18"/>
        <v>320.3362808410815</v>
      </c>
      <c r="J303" s="109">
        <f t="shared" si="19"/>
        <v>332.20654432732977</v>
      </c>
      <c r="L303" s="107"/>
      <c r="M303" s="107"/>
      <c r="N303" s="107"/>
      <c r="O303" s="85" t="s">
        <v>190</v>
      </c>
      <c r="P303" s="83"/>
    </row>
    <row r="304" spans="1:16" ht="15.75">
      <c r="A304" s="29" t="s">
        <v>728</v>
      </c>
      <c r="B304" s="23" t="s">
        <v>729</v>
      </c>
      <c r="C304" s="107"/>
      <c r="D304" s="115" t="s">
        <v>673</v>
      </c>
      <c r="E304" s="107" t="s">
        <v>28</v>
      </c>
      <c r="F304" s="12" t="s">
        <v>730</v>
      </c>
      <c r="G304" s="14">
        <v>1</v>
      </c>
      <c r="H304" s="240">
        <f t="shared" si="20"/>
        <v>4.676666666666667</v>
      </c>
      <c r="I304" s="109">
        <f t="shared" si="18"/>
        <v>320.3362808410815</v>
      </c>
      <c r="J304" s="109">
        <f t="shared" si="19"/>
        <v>332.20654432732977</v>
      </c>
      <c r="L304" s="107"/>
      <c r="M304" s="107"/>
      <c r="N304" s="107"/>
      <c r="O304" s="29" t="s">
        <v>109</v>
      </c>
      <c r="P304" s="86">
        <f>(1-P302)*(1+P299)</f>
        <v>1.0537955398028886</v>
      </c>
    </row>
    <row r="305" spans="1:16" ht="15.75">
      <c r="A305" s="29" t="s">
        <v>728</v>
      </c>
      <c r="B305" s="23" t="s">
        <v>731</v>
      </c>
      <c r="C305" s="107"/>
      <c r="D305" s="115" t="s">
        <v>732</v>
      </c>
      <c r="E305" s="107" t="s">
        <v>28</v>
      </c>
      <c r="F305" s="12" t="s">
        <v>733</v>
      </c>
      <c r="G305" s="14">
        <v>1</v>
      </c>
      <c r="H305" s="240">
        <f t="shared" si="20"/>
        <v>4.676666666666667</v>
      </c>
      <c r="I305" s="109">
        <f t="shared" si="18"/>
        <v>320.3362808410815</v>
      </c>
      <c r="J305" s="109">
        <f t="shared" si="19"/>
        <v>332.20654432732977</v>
      </c>
      <c r="L305" s="107"/>
      <c r="M305" s="107"/>
      <c r="N305" s="107"/>
      <c r="O305" s="29" t="s">
        <v>110</v>
      </c>
      <c r="P305" s="86">
        <f>(1-P302)*(1+P300)</f>
        <v>1.0928446000131469</v>
      </c>
    </row>
    <row r="306" spans="1:16" ht="15.75">
      <c r="A306" s="29" t="s">
        <v>728</v>
      </c>
      <c r="B306" s="23" t="s">
        <v>729</v>
      </c>
      <c r="C306" s="107"/>
      <c r="D306" s="115" t="s">
        <v>673</v>
      </c>
      <c r="E306" s="107" t="s">
        <v>28</v>
      </c>
      <c r="F306" s="12" t="s">
        <v>734</v>
      </c>
      <c r="G306" s="14">
        <v>1</v>
      </c>
      <c r="H306" s="240">
        <f t="shared" si="20"/>
        <v>4.676666666666667</v>
      </c>
      <c r="I306" s="109">
        <f t="shared" si="18"/>
        <v>320.3362808410815</v>
      </c>
      <c r="J306" s="109">
        <f t="shared" si="19"/>
        <v>332.20654432732977</v>
      </c>
      <c r="L306" s="107"/>
      <c r="M306" s="107"/>
      <c r="N306" s="107"/>
      <c r="O306" s="85" t="s">
        <v>191</v>
      </c>
      <c r="P306" s="82"/>
    </row>
    <row r="307" spans="1:16" ht="15.75">
      <c r="A307" s="29" t="s">
        <v>728</v>
      </c>
      <c r="B307" s="218" t="s">
        <v>735</v>
      </c>
      <c r="C307" s="107"/>
      <c r="D307" s="117" t="s">
        <v>736</v>
      </c>
      <c r="E307" s="107" t="s">
        <v>62</v>
      </c>
      <c r="F307" s="12" t="s">
        <v>95</v>
      </c>
      <c r="G307" s="14">
        <v>1</v>
      </c>
      <c r="H307" s="240">
        <f t="shared" si="20"/>
        <v>4.676666666666667</v>
      </c>
      <c r="I307" s="109">
        <f t="shared" si="18"/>
        <v>320.3362808410815</v>
      </c>
      <c r="J307" s="109">
        <f t="shared" si="19"/>
        <v>332.20654432732977</v>
      </c>
      <c r="L307" s="107"/>
      <c r="M307" s="107"/>
      <c r="N307" s="107"/>
      <c r="O307" s="29" t="s">
        <v>109</v>
      </c>
      <c r="P307" s="87">
        <f>1+P299</f>
        <v>1.3493225369941944</v>
      </c>
    </row>
    <row r="308" spans="1:16" ht="15.75">
      <c r="A308" s="29" t="s">
        <v>54</v>
      </c>
      <c r="B308" s="15" t="s">
        <v>759</v>
      </c>
      <c r="D308" s="115" t="s">
        <v>701</v>
      </c>
      <c r="E308" s="107" t="s">
        <v>39</v>
      </c>
      <c r="F308" s="12" t="s">
        <v>760</v>
      </c>
      <c r="G308" s="14">
        <v>1</v>
      </c>
      <c r="H308" s="240">
        <f t="shared" si="20"/>
        <v>4.676666666666667</v>
      </c>
      <c r="I308" s="109">
        <f t="shared" si="18"/>
        <v>320.3362808410815</v>
      </c>
      <c r="J308" s="109">
        <f t="shared" si="19"/>
        <v>332.20654432732977</v>
      </c>
      <c r="O308" s="29" t="s">
        <v>110</v>
      </c>
      <c r="P308" s="87">
        <f>1+P300</f>
        <v>1.3993225369941944</v>
      </c>
    </row>
    <row r="309" spans="1:16" ht="16.5" thickBot="1">
      <c r="A309" s="29" t="s">
        <v>54</v>
      </c>
      <c r="B309" s="15" t="s">
        <v>761</v>
      </c>
      <c r="D309" s="115" t="s">
        <v>762</v>
      </c>
      <c r="E309" s="107" t="s">
        <v>7</v>
      </c>
      <c r="F309" s="12" t="s">
        <v>763</v>
      </c>
      <c r="G309" s="14">
        <v>1</v>
      </c>
      <c r="H309" s="240">
        <f t="shared" si="20"/>
        <v>4.676666666666667</v>
      </c>
      <c r="I309" s="109">
        <f t="shared" si="18"/>
        <v>320.3362808410815</v>
      </c>
      <c r="J309" s="109">
        <f t="shared" si="19"/>
        <v>332.20654432732977</v>
      </c>
      <c r="O309" s="88" t="s">
        <v>116</v>
      </c>
      <c r="P309" s="89">
        <v>65</v>
      </c>
    </row>
    <row r="310" spans="1:10" ht="15.75">
      <c r="A310" s="29" t="s">
        <v>738</v>
      </c>
      <c r="B310" s="23" t="s">
        <v>739</v>
      </c>
      <c r="D310" s="117" t="s">
        <v>764</v>
      </c>
      <c r="F310" s="12" t="s">
        <v>765</v>
      </c>
      <c r="G310" s="14">
        <v>1</v>
      </c>
      <c r="H310" s="211">
        <v>6</v>
      </c>
      <c r="I310" s="109">
        <f t="shared" si="18"/>
        <v>410.98026052312656</v>
      </c>
      <c r="J310" s="109">
        <f t="shared" si="19"/>
        <v>426.20939400512725</v>
      </c>
    </row>
    <row r="311" spans="1:10" ht="15.75">
      <c r="A311" s="29" t="s">
        <v>297</v>
      </c>
      <c r="B311" s="23" t="s">
        <v>766</v>
      </c>
      <c r="D311" s="117" t="s">
        <v>767</v>
      </c>
      <c r="F311" s="116" t="s">
        <v>768</v>
      </c>
      <c r="G311" s="14">
        <v>1</v>
      </c>
      <c r="H311" s="211">
        <v>6</v>
      </c>
      <c r="I311" s="109">
        <f t="shared" si="18"/>
        <v>410.98026052312656</v>
      </c>
      <c r="J311" s="109">
        <f t="shared" si="19"/>
        <v>426.20939400512725</v>
      </c>
    </row>
    <row r="312" spans="1:10" ht="15.75">
      <c r="A312" s="29" t="s">
        <v>297</v>
      </c>
      <c r="B312" s="23" t="s">
        <v>653</v>
      </c>
      <c r="D312" s="117" t="s">
        <v>769</v>
      </c>
      <c r="F312" s="241" t="s">
        <v>770</v>
      </c>
      <c r="G312" s="14">
        <v>1</v>
      </c>
      <c r="H312" s="211">
        <v>6</v>
      </c>
      <c r="I312" s="109">
        <f t="shared" si="18"/>
        <v>410.98026052312656</v>
      </c>
      <c r="J312" s="109">
        <f t="shared" si="19"/>
        <v>426.20939400512725</v>
      </c>
    </row>
    <row r="313" spans="1:10" ht="15.75">
      <c r="A313" s="29" t="s">
        <v>481</v>
      </c>
      <c r="B313" s="23" t="s">
        <v>745</v>
      </c>
      <c r="D313" s="117" t="s">
        <v>771</v>
      </c>
      <c r="F313" s="241" t="s">
        <v>772</v>
      </c>
      <c r="G313" s="14">
        <v>1</v>
      </c>
      <c r="H313" s="211">
        <v>6</v>
      </c>
      <c r="I313" s="109">
        <f t="shared" si="18"/>
        <v>410.98026052312656</v>
      </c>
      <c r="J313" s="109">
        <f t="shared" si="19"/>
        <v>426.20939400512725</v>
      </c>
    </row>
    <row r="314" spans="1:10" ht="15.75">
      <c r="A314" s="29" t="s">
        <v>481</v>
      </c>
      <c r="B314" s="23" t="s">
        <v>472</v>
      </c>
      <c r="D314" s="117" t="s">
        <v>773</v>
      </c>
      <c r="F314" s="241" t="s">
        <v>243</v>
      </c>
      <c r="G314" s="14">
        <v>1</v>
      </c>
      <c r="H314" s="211">
        <v>6</v>
      </c>
      <c r="I314" s="109">
        <f t="shared" si="18"/>
        <v>410.98026052312656</v>
      </c>
      <c r="J314" s="109">
        <f t="shared" si="19"/>
        <v>426.20939400512725</v>
      </c>
    </row>
    <row r="315" spans="1:10" ht="15.75">
      <c r="A315" s="29" t="s">
        <v>748</v>
      </c>
      <c r="B315" s="15" t="s">
        <v>774</v>
      </c>
      <c r="D315" s="117" t="s">
        <v>775</v>
      </c>
      <c r="E315" s="15" t="s">
        <v>23</v>
      </c>
      <c r="F315" s="116" t="s">
        <v>776</v>
      </c>
      <c r="G315" s="14">
        <v>1</v>
      </c>
      <c r="H315" s="211">
        <f>49.5/2</f>
        <v>24.75</v>
      </c>
      <c r="I315" s="109">
        <f t="shared" si="18"/>
        <v>1695.293574657897</v>
      </c>
      <c r="J315" s="109">
        <f t="shared" si="19"/>
        <v>1758.1137502711501</v>
      </c>
    </row>
    <row r="316" spans="1:10" ht="15.75">
      <c r="A316" s="29" t="s">
        <v>748</v>
      </c>
      <c r="B316" s="15" t="s">
        <v>777</v>
      </c>
      <c r="D316" s="117" t="s">
        <v>778</v>
      </c>
      <c r="E316" s="15" t="s">
        <v>28</v>
      </c>
      <c r="F316" s="116" t="s">
        <v>140</v>
      </c>
      <c r="G316" s="14">
        <v>1</v>
      </c>
      <c r="H316" s="211">
        <f>49.5/2</f>
        <v>24.75</v>
      </c>
      <c r="I316" s="109">
        <f t="shared" si="18"/>
        <v>1695.293574657897</v>
      </c>
      <c r="J316" s="109">
        <f t="shared" si="19"/>
        <v>1758.1137502711501</v>
      </c>
    </row>
    <row r="317" spans="1:10" ht="15.75">
      <c r="A317" s="29" t="s">
        <v>552</v>
      </c>
      <c r="B317" s="15" t="s">
        <v>779</v>
      </c>
      <c r="D317" s="117" t="s">
        <v>780</v>
      </c>
      <c r="E317" s="107" t="s">
        <v>7</v>
      </c>
      <c r="F317" s="116" t="s">
        <v>781</v>
      </c>
      <c r="G317" s="14">
        <v>1</v>
      </c>
      <c r="H317" s="211">
        <v>18.5</v>
      </c>
      <c r="I317" s="181">
        <f t="shared" si="18"/>
        <v>1267.1891366129735</v>
      </c>
      <c r="J317" s="182">
        <f>SUMIF(A:A,A212,I:I)-SUMIF(A:A,A212,K:K)</f>
        <v>-4727.944172297846</v>
      </c>
    </row>
    <row r="318" spans="1:17" ht="15.75">
      <c r="A318" s="29" t="s">
        <v>782</v>
      </c>
      <c r="B318" s="15" t="s">
        <v>783</v>
      </c>
      <c r="C318" s="107"/>
      <c r="D318" s="107"/>
      <c r="E318" s="107"/>
      <c r="F318" s="116"/>
      <c r="G318" s="14">
        <v>1</v>
      </c>
      <c r="H318" s="211">
        <v>17.99</v>
      </c>
      <c r="I318" s="109">
        <f t="shared" si="18"/>
        <v>1232.2558144685077</v>
      </c>
      <c r="J318" s="109">
        <f t="shared" si="19"/>
        <v>1277.917833025373</v>
      </c>
      <c r="L318" s="107"/>
      <c r="M318" s="107"/>
      <c r="N318" s="107"/>
      <c r="O318" s="107"/>
      <c r="P318" s="107"/>
      <c r="Q318" s="107"/>
    </row>
    <row r="319" spans="1:17" ht="15.75">
      <c r="A319" s="29" t="s">
        <v>782</v>
      </c>
      <c r="B319" s="15" t="s">
        <v>784</v>
      </c>
      <c r="C319" s="107"/>
      <c r="D319" s="107"/>
      <c r="E319" s="107"/>
      <c r="F319" s="116"/>
      <c r="G319" s="14">
        <v>1</v>
      </c>
      <c r="H319" s="211">
        <v>29.99</v>
      </c>
      <c r="I319" s="109">
        <f t="shared" si="18"/>
        <v>2054.216335514761</v>
      </c>
      <c r="J319" s="109">
        <f t="shared" si="19"/>
        <v>2130.336621035628</v>
      </c>
      <c r="L319" s="107"/>
      <c r="M319" s="107"/>
      <c r="N319" s="107"/>
      <c r="O319" s="107"/>
      <c r="P319" s="107"/>
      <c r="Q319" s="107"/>
    </row>
    <row r="320" spans="1:17" ht="15.75">
      <c r="A320" s="29" t="s">
        <v>782</v>
      </c>
      <c r="B320" s="15" t="s">
        <v>785</v>
      </c>
      <c r="C320" s="107"/>
      <c r="D320" s="107"/>
      <c r="E320" s="107"/>
      <c r="F320" s="116"/>
      <c r="G320" s="14">
        <v>1</v>
      </c>
      <c r="H320" s="211">
        <v>34.99</v>
      </c>
      <c r="I320" s="109">
        <f t="shared" si="18"/>
        <v>2396.6998859507</v>
      </c>
      <c r="J320" s="109">
        <f t="shared" si="19"/>
        <v>2485.5111160399006</v>
      </c>
      <c r="L320" s="107"/>
      <c r="M320" s="107"/>
      <c r="N320" s="107"/>
      <c r="O320" s="107"/>
      <c r="P320" s="107"/>
      <c r="Q320" s="107"/>
    </row>
    <row r="321" spans="1:10" ht="15.75">
      <c r="A321" s="29" t="s">
        <v>738</v>
      </c>
      <c r="B321" s="23" t="s">
        <v>737</v>
      </c>
      <c r="D321" s="117" t="s">
        <v>786</v>
      </c>
      <c r="E321" s="15" t="s">
        <v>28</v>
      </c>
      <c r="F321" s="116" t="s">
        <v>140</v>
      </c>
      <c r="G321" s="14">
        <v>1</v>
      </c>
      <c r="H321" s="219">
        <v>8.99</v>
      </c>
      <c r="I321" s="110">
        <f>H321*G321*$P$307*$P$309</f>
        <v>788.4766244925574</v>
      </c>
      <c r="J321" s="110">
        <f>H321*G321*$P$308*$P$309</f>
        <v>817.6941244925575</v>
      </c>
    </row>
    <row r="322" spans="1:11" ht="15.75">
      <c r="A322" s="29" t="s">
        <v>552</v>
      </c>
      <c r="B322" s="23" t="s">
        <v>787</v>
      </c>
      <c r="D322" s="117" t="s">
        <v>788</v>
      </c>
      <c r="E322" s="15" t="s">
        <v>514</v>
      </c>
      <c r="F322" s="116" t="s">
        <v>789</v>
      </c>
      <c r="G322" s="14">
        <v>1</v>
      </c>
      <c r="H322" s="219">
        <v>13.99</v>
      </c>
      <c r="I322" s="183">
        <f>H322*G322*$P$307*$P$309</f>
        <v>1227.0064490156708</v>
      </c>
      <c r="J322" s="110"/>
      <c r="K322" s="61">
        <v>2587</v>
      </c>
    </row>
    <row r="323" spans="1:10" ht="15.75">
      <c r="A323" s="29" t="s">
        <v>793</v>
      </c>
      <c r="B323" s="23" t="s">
        <v>794</v>
      </c>
      <c r="D323" s="25" t="s">
        <v>790</v>
      </c>
      <c r="E323" s="15" t="s">
        <v>62</v>
      </c>
      <c r="F323" s="12" t="s">
        <v>791</v>
      </c>
      <c r="G323" s="14">
        <v>1</v>
      </c>
      <c r="H323" s="219">
        <v>9.99</v>
      </c>
      <c r="I323" s="31">
        <f>H323*G323*$P$307*$P$309</f>
        <v>876.1825893971802</v>
      </c>
      <c r="J323" s="31">
        <f>H323*G323*$P$308*$P$309</f>
        <v>908.6500893971802</v>
      </c>
    </row>
    <row r="324" ht="15.75" thickBot="1"/>
    <row r="325" ht="15">
      <c r="F325" s="73"/>
    </row>
    <row r="326" ht="15.75" thickBot="1"/>
    <row r="327" spans="1:17" ht="16.5" thickBot="1">
      <c r="A327" s="72" t="s">
        <v>795</v>
      </c>
      <c r="C327" s="107"/>
      <c r="D327" s="107"/>
      <c r="E327" s="107"/>
      <c r="F327" s="73" t="s">
        <v>843</v>
      </c>
      <c r="G327" s="107"/>
      <c r="H327" s="108"/>
      <c r="I327" s="108"/>
      <c r="J327" s="107"/>
      <c r="K327" s="114"/>
      <c r="L327" s="107"/>
      <c r="M327" s="107"/>
      <c r="N327" s="107"/>
      <c r="O327" s="107"/>
      <c r="P327" s="107"/>
      <c r="Q327" s="107"/>
    </row>
    <row r="328" spans="1:16" ht="15.75">
      <c r="A328" s="29" t="s">
        <v>260</v>
      </c>
      <c r="B328" s="23" t="s">
        <v>796</v>
      </c>
      <c r="D328" s="117" t="s">
        <v>797</v>
      </c>
      <c r="E328" s="15" t="s">
        <v>252</v>
      </c>
      <c r="F328" s="116" t="s">
        <v>798</v>
      </c>
      <c r="G328" s="14">
        <v>1</v>
      </c>
      <c r="H328" s="239">
        <v>48</v>
      </c>
      <c r="J328" s="109">
        <f>H328*G328*$P$337*$P$342</f>
        <v>3143.751634007151</v>
      </c>
      <c r="K328" s="109">
        <f>H328*G328*$P$338*$P$342</f>
        <v>3268.5799718818107</v>
      </c>
      <c r="O328" s="79" t="s">
        <v>189</v>
      </c>
      <c r="P328" s="80">
        <f>SUM(H328:H352)</f>
        <v>393.16000000000014</v>
      </c>
    </row>
    <row r="329" spans="1:16" ht="15.75">
      <c r="A329" s="29" t="s">
        <v>552</v>
      </c>
      <c r="B329" s="23" t="s">
        <v>799</v>
      </c>
      <c r="D329" s="115" t="s">
        <v>800</v>
      </c>
      <c r="E329" s="15" t="s">
        <v>7</v>
      </c>
      <c r="F329" s="12" t="s">
        <v>801</v>
      </c>
      <c r="G329" s="14">
        <v>1</v>
      </c>
      <c r="H329" s="239">
        <v>22.5</v>
      </c>
      <c r="J329" s="109">
        <f>H329*G329*$P$337*$P$342</f>
        <v>1473.633578440852</v>
      </c>
      <c r="K329" s="109">
        <f>H329*G329*$P$338*$P$342</f>
        <v>1532.1468618195988</v>
      </c>
      <c r="O329" s="29" t="s">
        <v>190</v>
      </c>
      <c r="P329" s="81">
        <f>SUM(H328:H343)</f>
        <v>275.25000000000006</v>
      </c>
    </row>
    <row r="330" spans="1:16" ht="15.75">
      <c r="A330" s="29" t="s">
        <v>802</v>
      </c>
      <c r="B330" s="23" t="s">
        <v>803</v>
      </c>
      <c r="D330" s="117" t="s">
        <v>804</v>
      </c>
      <c r="E330" s="114" t="s">
        <v>805</v>
      </c>
      <c r="F330" s="12" t="s">
        <v>663</v>
      </c>
      <c r="G330" s="14">
        <v>1</v>
      </c>
      <c r="H330" s="239">
        <v>30</v>
      </c>
      <c r="J330" s="109">
        <f>H330*G330*$P$337*$P$342</f>
        <v>1964.8447712544694</v>
      </c>
      <c r="K330" s="109">
        <f>H330*G330*$P$338*$P$342</f>
        <v>2042.8624824261317</v>
      </c>
      <c r="O330" s="29" t="s">
        <v>191</v>
      </c>
      <c r="P330" s="81">
        <f>SUM(H344:H352)</f>
        <v>117.90999999999997</v>
      </c>
    </row>
    <row r="331" spans="1:16" ht="15.75">
      <c r="A331" s="29" t="s">
        <v>604</v>
      </c>
      <c r="B331" s="23" t="s">
        <v>806</v>
      </c>
      <c r="D331" s="117" t="s">
        <v>804</v>
      </c>
      <c r="E331" s="15" t="s">
        <v>64</v>
      </c>
      <c r="F331" s="12" t="s">
        <v>663</v>
      </c>
      <c r="G331" s="14">
        <v>1</v>
      </c>
      <c r="H331" s="239">
        <v>30</v>
      </c>
      <c r="J331" s="109">
        <f>H331*G331*$P$337*$P$342</f>
        <v>1964.8447712544694</v>
      </c>
      <c r="K331" s="109">
        <f>H331*G331*$P$338*$P$342</f>
        <v>2042.8624824261317</v>
      </c>
      <c r="O331" s="29" t="s">
        <v>108</v>
      </c>
      <c r="P331" s="82">
        <v>63.99</v>
      </c>
    </row>
    <row r="332" spans="1:16" ht="30">
      <c r="A332" s="29" t="s">
        <v>84</v>
      </c>
      <c r="B332" s="23" t="s">
        <v>807</v>
      </c>
      <c r="D332" s="115" t="s">
        <v>808</v>
      </c>
      <c r="E332" s="15" t="s">
        <v>7</v>
      </c>
      <c r="F332" s="12" t="s">
        <v>809</v>
      </c>
      <c r="G332" s="14">
        <v>1</v>
      </c>
      <c r="H332" s="239">
        <v>5.4</v>
      </c>
      <c r="J332" s="109">
        <f>H332*G332*$P$337*$P$342</f>
        <v>353.6720588258045</v>
      </c>
      <c r="K332" s="109">
        <f>H332*G332*$P$338*$P$342</f>
        <v>367.7152468367037</v>
      </c>
      <c r="O332" s="29" t="s">
        <v>114</v>
      </c>
      <c r="P332" s="83">
        <f>P331/(P328-P334)+0.07</f>
        <v>0.25922995031937535</v>
      </c>
    </row>
    <row r="333" spans="1:16" ht="15.75">
      <c r="A333" s="29" t="s">
        <v>84</v>
      </c>
      <c r="B333" s="23" t="s">
        <v>807</v>
      </c>
      <c r="D333" s="115" t="s">
        <v>808</v>
      </c>
      <c r="E333" s="15" t="s">
        <v>7</v>
      </c>
      <c r="F333" s="12" t="s">
        <v>810</v>
      </c>
      <c r="G333" s="14">
        <v>1</v>
      </c>
      <c r="H333" s="239">
        <v>5.4</v>
      </c>
      <c r="J333" s="109">
        <f>H333*G333*$P$337*$P$342</f>
        <v>353.6720588258045</v>
      </c>
      <c r="K333" s="109">
        <f>H333*G333*$P$338*$P$342</f>
        <v>367.7152468367037</v>
      </c>
      <c r="O333" s="29" t="s">
        <v>114</v>
      </c>
      <c r="P333" s="83">
        <f>P331/(P328-P334)+0.12</f>
        <v>0.3092299503193754</v>
      </c>
    </row>
    <row r="334" spans="1:16" ht="15.75">
      <c r="A334" s="29" t="s">
        <v>84</v>
      </c>
      <c r="B334" s="23" t="s">
        <v>807</v>
      </c>
      <c r="D334" s="115" t="s">
        <v>808</v>
      </c>
      <c r="E334" s="15" t="s">
        <v>7</v>
      </c>
      <c r="F334" s="12" t="s">
        <v>811</v>
      </c>
      <c r="G334" s="14">
        <v>1</v>
      </c>
      <c r="H334" s="239">
        <v>5.4</v>
      </c>
      <c r="J334" s="109">
        <f>H334*G334*$P$337*$P$342</f>
        <v>353.6720588258045</v>
      </c>
      <c r="K334" s="109">
        <f>H334*G334*$P$338*$P$342</f>
        <v>367.7152468367037</v>
      </c>
      <c r="O334" s="29" t="s">
        <v>192</v>
      </c>
      <c r="P334" s="82">
        <v>55</v>
      </c>
    </row>
    <row r="335" spans="1:16" ht="15.75">
      <c r="A335" s="29" t="s">
        <v>54</v>
      </c>
      <c r="B335" s="23"/>
      <c r="D335" s="51"/>
      <c r="F335" s="116" t="s">
        <v>812</v>
      </c>
      <c r="G335" s="14">
        <v>1</v>
      </c>
      <c r="H335" s="239">
        <v>5.4</v>
      </c>
      <c r="J335" s="109">
        <f>H335*G335*$P$337*$P$342</f>
        <v>353.6720588258045</v>
      </c>
      <c r="K335" s="109">
        <f>H335*G335*$P$338*$P$342</f>
        <v>367.7152468367037</v>
      </c>
      <c r="O335" s="29" t="s">
        <v>193</v>
      </c>
      <c r="P335" s="82">
        <f>P334/P329</f>
        <v>0.1998183469573115</v>
      </c>
    </row>
    <row r="336" spans="1:16" ht="15.75">
      <c r="A336" s="29" t="s">
        <v>54</v>
      </c>
      <c r="B336" s="23"/>
      <c r="D336" s="51"/>
      <c r="F336" s="116" t="s">
        <v>813</v>
      </c>
      <c r="G336" s="14">
        <v>1</v>
      </c>
      <c r="H336" s="239">
        <v>5.4</v>
      </c>
      <c r="J336" s="109">
        <f>H336*G336*$P$337*$P$342</f>
        <v>353.6720588258045</v>
      </c>
      <c r="K336" s="109">
        <f>H336*G336*$P$338*$P$342</f>
        <v>367.7152468367037</v>
      </c>
      <c r="O336" s="85" t="s">
        <v>190</v>
      </c>
      <c r="P336" s="83"/>
    </row>
    <row r="337" spans="1:16" ht="15.75">
      <c r="A337" s="29" t="s">
        <v>54</v>
      </c>
      <c r="B337" s="23"/>
      <c r="D337" s="51"/>
      <c r="F337" s="116" t="s">
        <v>814</v>
      </c>
      <c r="G337" s="14">
        <v>1</v>
      </c>
      <c r="H337" s="239">
        <v>5.4</v>
      </c>
      <c r="J337" s="109">
        <f>H337*G337*$P$337*$P$342</f>
        <v>353.6720588258045</v>
      </c>
      <c r="K337" s="109">
        <f>H337*G337*$P$338*$P$342</f>
        <v>367.7152468367037</v>
      </c>
      <c r="O337" s="29" t="s">
        <v>109</v>
      </c>
      <c r="P337" s="86">
        <f>(1-P335)*(1+P332)</f>
        <v>1.0076127032074202</v>
      </c>
    </row>
    <row r="338" spans="1:16" ht="15.75">
      <c r="A338" s="14" t="s">
        <v>37</v>
      </c>
      <c r="B338" s="23"/>
      <c r="D338" s="51"/>
      <c r="F338" s="116" t="s">
        <v>140</v>
      </c>
      <c r="G338" s="14">
        <v>1</v>
      </c>
      <c r="H338" s="239">
        <v>5.4</v>
      </c>
      <c r="J338" s="109">
        <f>H338*G338*$P$337*$P$342</f>
        <v>353.6720588258045</v>
      </c>
      <c r="K338" s="109">
        <f>H338*G338*$P$338*$P$342</f>
        <v>367.7152468367037</v>
      </c>
      <c r="O338" s="29" t="s">
        <v>110</v>
      </c>
      <c r="P338" s="86">
        <f>(1-P335)*(1+P333)</f>
        <v>1.0476217858595547</v>
      </c>
    </row>
    <row r="339" spans="1:16" ht="15.75">
      <c r="A339" s="14" t="s">
        <v>37</v>
      </c>
      <c r="B339" s="23"/>
      <c r="D339" s="51"/>
      <c r="F339" s="116" t="s">
        <v>815</v>
      </c>
      <c r="G339" s="14">
        <v>1</v>
      </c>
      <c r="H339" s="239">
        <v>5.4</v>
      </c>
      <c r="J339" s="109">
        <f>H339*G339*$P$337*$P$342</f>
        <v>353.6720588258045</v>
      </c>
      <c r="K339" s="109">
        <f>H339*G339*$P$338*$P$342</f>
        <v>367.7152468367037</v>
      </c>
      <c r="O339" s="85" t="s">
        <v>191</v>
      </c>
      <c r="P339" s="82"/>
    </row>
    <row r="340" spans="1:16" ht="15.75">
      <c r="A340" s="29" t="s">
        <v>84</v>
      </c>
      <c r="B340" s="23"/>
      <c r="D340" s="51"/>
      <c r="F340" s="116" t="s">
        <v>816</v>
      </c>
      <c r="G340" s="14">
        <v>1</v>
      </c>
      <c r="H340" s="239">
        <v>5.4</v>
      </c>
      <c r="J340" s="109">
        <f>H340*G340*$P$337*$P$342</f>
        <v>353.6720588258045</v>
      </c>
      <c r="K340" s="109">
        <f>H340*G340*$P$338*$P$342</f>
        <v>367.7152468367037</v>
      </c>
      <c r="O340" s="29" t="s">
        <v>109</v>
      </c>
      <c r="P340" s="87">
        <f>1+P332</f>
        <v>1.2592299503193753</v>
      </c>
    </row>
    <row r="341" spans="1:16" ht="15.75">
      <c r="A341" s="29" t="s">
        <v>84</v>
      </c>
      <c r="B341" s="23"/>
      <c r="D341" s="51"/>
      <c r="F341" s="116" t="s">
        <v>817</v>
      </c>
      <c r="G341" s="14">
        <v>1</v>
      </c>
      <c r="H341" s="239">
        <v>5.4</v>
      </c>
      <c r="J341" s="109">
        <f>H341*G341*$P$337*$P$342</f>
        <v>353.6720588258045</v>
      </c>
      <c r="K341" s="109">
        <f>H341*G341*$P$338*$P$342</f>
        <v>367.7152468367037</v>
      </c>
      <c r="O341" s="29" t="s">
        <v>110</v>
      </c>
      <c r="P341" s="87">
        <f>1+P333</f>
        <v>1.3092299503193754</v>
      </c>
    </row>
    <row r="342" spans="1:16" ht="16.5" thickBot="1">
      <c r="A342" s="29" t="s">
        <v>37</v>
      </c>
      <c r="B342" s="23"/>
      <c r="D342" s="51"/>
      <c r="F342" s="116" t="s">
        <v>818</v>
      </c>
      <c r="G342" s="14">
        <v>1</v>
      </c>
      <c r="H342" s="239">
        <v>57.5</v>
      </c>
      <c r="J342" s="109">
        <f>H342*G342*$P$337*$P$342</f>
        <v>3765.952478237733</v>
      </c>
      <c r="K342" s="109">
        <f>H342*G342*$P$338*$P$342</f>
        <v>3915.4864246500856</v>
      </c>
      <c r="O342" s="88" t="s">
        <v>116</v>
      </c>
      <c r="P342" s="89">
        <v>65</v>
      </c>
    </row>
    <row r="343" spans="1:11" ht="15.75">
      <c r="A343" s="29" t="s">
        <v>37</v>
      </c>
      <c r="B343" s="23"/>
      <c r="D343" s="51"/>
      <c r="F343" s="116" t="s">
        <v>819</v>
      </c>
      <c r="G343" s="14">
        <v>1</v>
      </c>
      <c r="H343" s="239">
        <v>33.25</v>
      </c>
      <c r="J343" s="109">
        <f>H343*G343*$P$337*$P$342</f>
        <v>2177.7029548070373</v>
      </c>
      <c r="K343" s="109">
        <f>H343*G343*$P$338*$P$342</f>
        <v>2264.1725846889626</v>
      </c>
    </row>
    <row r="344" spans="1:11" ht="15.75">
      <c r="A344" s="29" t="s">
        <v>552</v>
      </c>
      <c r="B344" s="23" t="s">
        <v>820</v>
      </c>
      <c r="D344" s="115" t="s">
        <v>821</v>
      </c>
      <c r="E344" s="15" t="s">
        <v>7</v>
      </c>
      <c r="F344" s="12" t="s">
        <v>822</v>
      </c>
      <c r="G344" s="14">
        <v>1</v>
      </c>
      <c r="H344" s="219">
        <v>10.99</v>
      </c>
      <c r="J344" s="110">
        <f>H344*G344*$P$340*$P$342</f>
        <v>899.5309150106458</v>
      </c>
      <c r="K344" s="110">
        <f>H344*G344*$P$341*$P$342</f>
        <v>935.2484150106458</v>
      </c>
    </row>
    <row r="345" spans="1:11" ht="15.75">
      <c r="A345" s="29" t="s">
        <v>552</v>
      </c>
      <c r="B345" s="23" t="s">
        <v>823</v>
      </c>
      <c r="D345" s="117" t="s">
        <v>824</v>
      </c>
      <c r="E345" s="15" t="s">
        <v>514</v>
      </c>
      <c r="F345" s="12" t="s">
        <v>822</v>
      </c>
      <c r="G345" s="14">
        <v>1</v>
      </c>
      <c r="H345" s="219">
        <v>24.99</v>
      </c>
      <c r="J345" s="110">
        <f>H345*G345*$P$340*$P$342</f>
        <v>2045.4301698012773</v>
      </c>
      <c r="K345" s="110">
        <f>H345*G345*$P$341*$P$342</f>
        <v>2126.647669801277</v>
      </c>
    </row>
    <row r="346" spans="1:11" ht="15.75">
      <c r="A346" s="29" t="s">
        <v>825</v>
      </c>
      <c r="B346" s="23" t="s">
        <v>826</v>
      </c>
      <c r="D346" s="117" t="s">
        <v>827</v>
      </c>
      <c r="E346" s="15" t="s">
        <v>546</v>
      </c>
      <c r="F346" s="12" t="s">
        <v>828</v>
      </c>
      <c r="G346" s="14">
        <v>1</v>
      </c>
      <c r="H346" s="219">
        <v>19.99</v>
      </c>
      <c r="J346" s="110">
        <f>H346*G346*$P$340*$P$342</f>
        <v>1636.1804359474802</v>
      </c>
      <c r="K346" s="110">
        <f>H346*G346*$P$341*$P$342</f>
        <v>1701.1479359474802</v>
      </c>
    </row>
    <row r="347" spans="1:11" ht="15.75">
      <c r="A347" s="29" t="s">
        <v>297</v>
      </c>
      <c r="B347" s="23" t="s">
        <v>829</v>
      </c>
      <c r="D347" s="117" t="s">
        <v>830</v>
      </c>
      <c r="E347" s="15" t="s">
        <v>62</v>
      </c>
      <c r="F347" s="12" t="s">
        <v>831</v>
      </c>
      <c r="G347" s="14">
        <v>1</v>
      </c>
      <c r="H347" s="219">
        <v>9.99</v>
      </c>
      <c r="J347" s="110">
        <f>H347*G347*$P$340*$P$342</f>
        <v>817.6809682398864</v>
      </c>
      <c r="K347" s="110">
        <f>H347*G347*$P$341*$P$342</f>
        <v>850.1484682398864</v>
      </c>
    </row>
    <row r="348" spans="1:17" ht="15.75">
      <c r="A348" s="14" t="s">
        <v>37</v>
      </c>
      <c r="B348" s="23" t="s">
        <v>829</v>
      </c>
      <c r="D348" s="117" t="s">
        <v>830</v>
      </c>
      <c r="E348" s="15" t="s">
        <v>62</v>
      </c>
      <c r="F348" s="12" t="s">
        <v>831</v>
      </c>
      <c r="G348" s="14">
        <v>1</v>
      </c>
      <c r="H348" s="219">
        <v>9.99</v>
      </c>
      <c r="I348" s="242"/>
      <c r="J348" s="110">
        <f>H348*G348*$P$340*$P$342</f>
        <v>817.6809682398864</v>
      </c>
      <c r="K348" s="110">
        <f>H348*G348*$P$341*$P$342</f>
        <v>850.1484682398864</v>
      </c>
      <c r="L348" s="14"/>
      <c r="M348" s="14"/>
      <c r="N348" s="14"/>
      <c r="O348" s="14"/>
      <c r="P348" s="14"/>
      <c r="Q348" s="14"/>
    </row>
    <row r="349" spans="1:11" ht="15.75">
      <c r="A349" s="29" t="s">
        <v>37</v>
      </c>
      <c r="B349" s="23" t="s">
        <v>829</v>
      </c>
      <c r="D349" s="117" t="s">
        <v>832</v>
      </c>
      <c r="E349" s="15" t="s">
        <v>39</v>
      </c>
      <c r="F349" s="12" t="s">
        <v>833</v>
      </c>
      <c r="G349" s="14">
        <v>1</v>
      </c>
      <c r="H349" s="219">
        <v>9.99</v>
      </c>
      <c r="J349" s="110">
        <f>H349*G349*$P$340*$P$342</f>
        <v>817.6809682398864</v>
      </c>
      <c r="K349" s="110">
        <f>H349*G349*$P$341*$P$342</f>
        <v>850.1484682398864</v>
      </c>
    </row>
    <row r="350" spans="1:11" ht="15.75">
      <c r="A350" s="29" t="s">
        <v>54</v>
      </c>
      <c r="B350" s="23" t="s">
        <v>834</v>
      </c>
      <c r="D350" s="115" t="s">
        <v>835</v>
      </c>
      <c r="E350" s="15" t="s">
        <v>7</v>
      </c>
      <c r="F350" s="12" t="s">
        <v>836</v>
      </c>
      <c r="G350" s="14">
        <v>1</v>
      </c>
      <c r="H350" s="219">
        <v>3.99</v>
      </c>
      <c r="J350" s="110">
        <f>H350*G350*$P$340*$P$342</f>
        <v>326.58128761533</v>
      </c>
      <c r="K350" s="110">
        <f>H350*G350*$P$341*$P$342</f>
        <v>339.54878761533</v>
      </c>
    </row>
    <row r="351" spans="1:11" ht="15.75">
      <c r="A351" s="29" t="s">
        <v>54</v>
      </c>
      <c r="B351" s="23" t="s">
        <v>837</v>
      </c>
      <c r="D351" s="115" t="s">
        <v>838</v>
      </c>
      <c r="E351" s="15" t="s">
        <v>514</v>
      </c>
      <c r="F351" s="12" t="s">
        <v>839</v>
      </c>
      <c r="G351" s="14">
        <v>1</v>
      </c>
      <c r="H351" s="219">
        <v>23.99</v>
      </c>
      <c r="J351" s="110">
        <f>H351*G351*$P$340*$P$342</f>
        <v>1963.5802230305178</v>
      </c>
      <c r="K351" s="110">
        <f>H351*G351*$P$341*$P$342</f>
        <v>2041.5477230305178</v>
      </c>
    </row>
    <row r="352" spans="1:11" ht="15.75">
      <c r="A352" s="29" t="s">
        <v>54</v>
      </c>
      <c r="B352" s="23" t="s">
        <v>840</v>
      </c>
      <c r="D352" s="115" t="s">
        <v>841</v>
      </c>
      <c r="E352" s="15" t="s">
        <v>7</v>
      </c>
      <c r="F352" s="12" t="s">
        <v>842</v>
      </c>
      <c r="G352" s="14">
        <v>1</v>
      </c>
      <c r="H352" s="219">
        <v>3.99</v>
      </c>
      <c r="J352" s="110">
        <f>H352*G352*$P$340*$P$342</f>
        <v>326.58128761533</v>
      </c>
      <c r="K352" s="110">
        <f>H352*G352*$P$341*$P$342</f>
        <v>339.54878761533</v>
      </c>
    </row>
  </sheetData>
  <sheetProtection formatCells="0" formatColumns="0" formatRows="0" insertColumns="0" insertRows="0" deleteColumns="0" deleteRows="0" sort="0"/>
  <autoFilter ref="A1:S323"/>
  <hyperlinks>
    <hyperlink ref="B6" r:id="rId1" display="https://www.victoriassecret.com/panties/shop-all-panties/lace-waist-shortie-panty-cotton-lingerie?ProductID=139971&amp;CatalogueType=OLS"/>
    <hyperlink ref="B7" r:id="rId2" display="https://www.victoriassecret.com/panties/shop-all-panties/lace-waist-shortie-panty-cotton-lingerie?ProductID=139971&amp;CatalogueType=OLS"/>
    <hyperlink ref="B8" r:id="rId3" display="https://www.victoriassecret.com/panties/shop-all-panties/lace-waist-shortie-panty-cotton-lingerie?ProductID=139971&amp;CatalogueType=OLS"/>
    <hyperlink ref="B9" r:id="rId4" display="https://www.victoriassecret.com/panties/shop-all-panties/lace-waist-shortie-panty-cotton-lingerie?ProductID=139971&amp;CatalogueType=OLS"/>
    <hyperlink ref="B10" r:id="rId5" display="https://www.victoriassecret.com/panties/shop-all-panties/lace-waist-shortie-panty-cotton-lingerie?ProductID=139971&amp;CatalogueType=OLS"/>
    <hyperlink ref="B14" r:id="rId6" display="https://www.victoriassecret.com/panties/shop-all-panties/lace-waist-shortie-panty-cotton-lingerie?ProductID=139971&amp;CatalogueType=OLS"/>
    <hyperlink ref="B3" r:id="rId7" display="https://www.victoriassecret.com/panties/3-for-33-styles/ultra-low-rise-cheeky-panty-the-lacie?ProductID=220542&amp;CatalogueType=OLS"/>
    <hyperlink ref="B17" r:id="rId8" display="https://www.victoriassecret.com/clothing/sale-on-fleece/the-hoodie?ProductID=201530&amp;CatalogueType=OLS."/>
    <hyperlink ref="B4" r:id="rId9" display="https://www.victoriassecret.com/panties/3-for-33-styles/hiphugger-panty-body-by-victoria?ProductID=226292&amp;CatalogueType=OLS"/>
    <hyperlink ref="B11" r:id="rId10" display="https://www.victoriassecret.com/panties/5-for-27-styles/high-leg-brief-panty-allover-lace-from-cotton-lingerie?ProductID=225098&amp;CatalogueType=OLS"/>
    <hyperlink ref="B15" r:id="rId11" display="https://www.victoriassecret.com/sale/swim/paisley-banded-low-rise-bottom-beach-sexy?ProductID=91203&amp;CatalogueType=OLS"/>
    <hyperlink ref="B54" r:id="rId12" display="https://www.victoriassecret.com/sale/clearancebras/multi-way-bra-dream-angels?ProductID=220040&amp;CatalogueType=OLS"/>
    <hyperlink ref="B53" r:id="rId13" display="https://www.victoriassecret.com/sale/clearancebras/lace-strappy-back-push-up-bra-very-sexy?ProductID=220695&amp;CatalogueType=OLS"/>
    <hyperlink ref="B55" r:id="rId14" display="https://www.victoriassecret.com/sale/clearancepanties/lace-waist-cheeky-panty-cotton-lingerie?ProductID=159103&amp;CatalogueType=OLS"/>
    <hyperlink ref="B52" r:id="rId15" display="https://www.victoriassecret.com/sale/clearancepanties/lace-cheeky-panty-very-sexy?ProductID=57694&amp;CatalogueType=OLS"/>
    <hyperlink ref="B51" r:id="rId16" display="https://www.victoriassecret.com/clothing/all-sale-and-specials/vs-slim-boyfriend-short?ProductID=213475&amp;CatalogueType=OLS"/>
    <hyperlink ref="B23" r:id="rId17" display="https://www.victoriassecret.com/panties/shop-all-panties/lace-trim-cheeky-panty-very-sexy?ProductID=220568&amp;CatalogueType=OLS"/>
    <hyperlink ref="B48" r:id="rId18" display="https://www.victoriassecret.com/sleepwear/pajamas/the-dreamer-henley-pajama?ProductID=199647&amp;CatalogueType=OLS"/>
    <hyperlink ref="B49" r:id="rId19" display="https://www.victoriassecret.com/sleepwear/pajamas/the-dreamer-henley-pajama?ProductID=199647&amp;CatalogueType=OLS"/>
    <hyperlink ref="B50" r:id="rId20" display="https://www.victoriassecret.com/sale/clearancebras/demi-bra-dream-angels?ProductID=220626&amp;CatalogueType=OLS"/>
    <hyperlink ref="B35" r:id="rId21" display="https://www.victoriassecret.com/sale/clearancebras/scandalous-balconet-push-up-bra-very-sexy?ProductID=223838&amp;CatalogueType=OLS"/>
    <hyperlink ref="B21" r:id="rId22" display="https://www.victoriassecret.com/sleepwear/pajamas/the-mayfair-tee-jama?ProductID=221987&amp;CatalogueType=OLS"/>
    <hyperlink ref="B24" r:id="rId23" display="https://www.victoriassecret.com/panties/3-for-33-styles/ultra-low-rise-cheeky-panty-the-lacie?ProductID=220542&amp;CatalogueType=OLS"/>
    <hyperlink ref="B25" r:id="rId24" display="https://www.victoriassecret.com/panties/3-for-33-styles/chantilly-lace-cheeky-panty-very-sexy?ProductID=215622&amp;CatalogueType=OLS"/>
    <hyperlink ref="B26" r:id="rId25" display="https://www.victoriassecret.com/panties/3-for-33-styles/chantilly-lace-cheeky-panty-very-sexy?ProductID=215622&amp;CatalogueType=OLS"/>
    <hyperlink ref="B22" r:id="rId26" display="https://www.victoriassecret.com/sleepwear/shop-all-sleep/lace-side-satin-slip-very-sexy?ProductID=198927&amp;CatalogueType=OLS"/>
    <hyperlink ref="B34" r:id="rId27" display="https://www.victoriassecret.com/sale/swim/paisley-banded-low-rise-bottom-beach-sexy?ProductID=91203&amp;CatalogueType=OLS"/>
    <hyperlink ref="B40" r:id="rId28" display="https://www.victoriassecret.com/pink/dorm-category-pillows/pillowcase-set?ProductID=224485&amp;CatalogueType=OLS"/>
    <hyperlink ref="B39" r:id="rId29" display="https://www.victoriassecret.com/sale/clearancebras/perfect-lace-strapless-bra-pink?ProductID=193602&amp;CatalogueType=OLS"/>
    <hyperlink ref="B38" r:id="rId30" display="https://www.victoriassecret.com/clothing/all-sale-and-specials/vs-slim-boyfriend-short?ProductID=213475&amp;CatalogueType=OLS"/>
    <hyperlink ref="B36" r:id="rId31" display="https://www.victoriassecret.com/victorias-secret-sport/all-tops/high-neck-tank-vs-sport?ProductID=199891&amp;CatalogueType=OLS"/>
    <hyperlink ref="B66" r:id="rId32" display="https://www.victoriassecret.com//sleepwear/color-cotton-and-lace-shop/lace-waist-hiphugger-panty-cotton-lingerie?ProductID=227332&amp;CatalogueType=OLS&amp;search=true"/>
    <hyperlink ref="B64" r:id="rId33" display="https://www.victoriassecret.com//pink/bras/personal-bra-boutique/demi-bra-cotton-lingerie?ProductID=224594&amp;CatalogueType=OLS&amp;search=true"/>
    <hyperlink ref="B65" r:id="rId34" display="https://www.victoriassecret.com/bras/buy-more-and-save-bras/perfect-coverage-bra-cotton-lingerie?ProductID=227701&amp;CatalogueType=OLS"/>
    <hyperlink ref="B67" r:id="rId35" display="https://www.victoriassecret.com//panties/new-arrivals/hiphugger-panty-cotton-lingerie?ProductID=227834&amp;CatalogueType=OLS&amp;search=true"/>
    <hyperlink ref="B68" r:id="rId36" display="https://www.victoriassecret.com/panties/5-for-27-styles/lace-waist-thong-panty-cotton-lingerie?ProductID=228100&amp;CatalogueType=OLS"/>
    <hyperlink ref="B69" r:id="rId37" display="https://www.victoriassecret.com/panties/5-for-27-styles/string-bikini-panty-cotton-lingerie?ProductID=228099&amp;CatalogueType=OLS"/>
    <hyperlink ref="B70" r:id="rId38" display="https://www.victoriassecret.com/panties/5-for-27-styles/v-string-panty-cotton-lingerie?ProductID=228074&amp;CatalogueType=OLS"/>
    <hyperlink ref="B76" r:id="rId39" display="https://www.victoriassecret.com/panties/5-for-27-styles/lace-waist-thong-panty-cotton-lingerie?ProductID=228100&amp;CatalogueType=OLS,"/>
    <hyperlink ref="B91" r:id="rId40" display="https://www.victoriassecret.com/sale/clearancepanties/fishnet-lace-up-cheeky-panty-very-sexy?ProductID=212187&amp;CatalogueType=OLS"/>
    <hyperlink ref="B92" r:id="rId41" display="https://www.victoriassecret.com/sale/clearancepanties/lace-trim-mini-bikini-pink?ProductID=223314&amp;CatalogueType=OLS"/>
    <hyperlink ref="B94" r:id="rId42" display="https://www.victoriassecret.com/sale/clearancepanties/lace-trim-cheekini-panty-dream-angels?ProductID=224990&amp;CatalogueType=OLS"/>
    <hyperlink ref="B133" r:id="rId43" display="https://www.victoriassecret.com/sale/clearancebras/multi-way-bra-dream-angels?ProductID=220040&amp;CatalogueType=OLS"/>
    <hyperlink ref="B134" r:id="rId44" display="https://www.victoriassecret.com/sale/clearancepanties/lace-cheeky-panty-very-sexy?ProductID=57694&amp;CatalogueType=OLS"/>
    <hyperlink ref="B102" r:id="rId45" display="https://www.victoriassecret.com/valentines-day/50-and-under-gifts/the-date-push-up-bra-pink?ProductID=176709&amp;CatalogueType=OLS"/>
    <hyperlink ref="B101" r:id="rId46" display="https://www.victoriassecret.com/valentines-day/50-and-under-gifts/the-date-no-show-cheekster-panty-pink?ProductID=228281&amp;CatalogueType=OLS"/>
    <hyperlink ref="B100" r:id="rId47" display="https://www.victoriassecret.com/bras/push-up/add-2-cups-push-up-bra-bombshell?ProductID=211852&amp;CatalogueType=OLS"/>
    <hyperlink ref="B123" r:id="rId48" display="https://www.victoriassecret.com/clothing/clear-ance/miniskirt?ProductID=126678&amp;CatalogueType=OLS"/>
    <hyperlink ref="B126" r:id="rId49" display="https://www.victoriassecret.com/clothing/clear-ance/velour-zip-hoodie?ProductID=211838&amp;CatalogueType=OLS"/>
    <hyperlink ref="B127" r:id="rId50" display="https://www.victoriassecret.com/clothing/clear-ance/velour-zip-hoodie?ProductID=207052&amp;CatalogueType=OLS"/>
    <hyperlink ref="B128" r:id="rId51" display="https://www.victoriassecret.com/clothing/clear-ance/velour-pant?ProductID=208186&amp;CatalogueType=OLS"/>
    <hyperlink ref="B132" r:id="rId52" display="https://www.victoriassecret.com/sale/bottoms-sale/the-most-loved-yoga-crop-pant?ProductID=219996&amp;CatalogueType=OLS"/>
    <hyperlink ref="B129" r:id="rId53" display="https://www.victoriassecret.com/clothing/clear-ance/maxi-bra-top-dress?ProductID=222660&amp;CatalogueType=OLS"/>
    <hyperlink ref="B131" r:id="rId54" display="https://www.victoriassecret.com/clothing/clear-ance/foldover-multi-way-maxi-dress?ProductID=214555&amp;CatalogueType=OLS"/>
    <hyperlink ref="B153" r:id="rId55" display="https://www.victoriassecret.com/swimwear/one-piece/unforgettable-one-piece-forever-sexy?ProductID=206508&amp;CatalogueType=OLS"/>
    <hyperlink ref="B146" r:id="rId56" display="https://www.victoriassecret.com/swimwear/very-sexy/the-itsy-very-sexy?ProductID=205083&amp;CatalogueType=OLS"/>
    <hyperlink ref="B147" r:id="rId57" display="https://www.victoriassecret.com/swimwear/shop-by-size/swing-racerback-tunic?ProductID=221817&amp;CatalogueType=OLS"/>
    <hyperlink ref="B148" r:id="rId58" display="https://www.victoriassecret.com/swimwear/shop-by-size/the-bombshell-add-2-cups-push-up-halter-bombshell-swim-tops?ProductID=226357&amp;CatalogueType=OLS"/>
    <hyperlink ref="B149" r:id="rId59" display="https://www.victoriassecret.com/swimwear/bandeau/the-knockout-bikini-very-sexy?ProductID=226512&amp;CatalogueType=OLS"/>
    <hyperlink ref="B150" r:id="rId60" display="https://www.victoriassecret.com/swimwear/bandeau/the-knockout-bandeau-very-sexy?ProductID=205483&amp;CatalogueType=OLS"/>
    <hyperlink ref="B181" r:id="rId61" display="https://www.victoriassecret.com/bras/push-up/lace-trim-cheeky-panty-very-sexy?ProductID=228150&amp;CatalogueType=OLS"/>
    <hyperlink ref="B169" r:id="rId62" display="https://www.victoriassecret.com/catalogue/sequin-bandeau-beach-sexy?ProductID=226787&amp;CatalogueType=OLS&amp;cqo=true&amp;cqoCat=KZ"/>
    <hyperlink ref="B177" r:id="rId63" display="https://www.victoriassecret.com/catalogue/sequin-bandeau-beach-sexy?ProductID=226787&amp;CatalogueType=OLS&amp;cqo=true&amp;cqoCat=KZ"/>
    <hyperlink ref="B178" r:id="rId64" display="https://www.victoriassecret.com/catalogue/sequin-bandeau-beach-sexy?ProductID=226787&amp;CatalogueType=OLS&amp;cqo=true&amp;cqoCat=KZ"/>
    <hyperlink ref="B184" r:id="rId65" display="https://www.victoriassecret.com/sale/panties-special/hiphugger-panty-cotton-lingerie?ProductID=229289&amp;CatalogueType=OLS"/>
    <hyperlink ref="B183" r:id="rId66" display="https://www.victoriassecret.com/sale/panties-special/hiphugger-panty-cotton-lingerie?ProductID=229289&amp;CatalogueType=OLS"/>
    <hyperlink ref="B196" r:id="rId67" display="https://www.victoriassecret.com/clearance/bras/victorias-secret-darling-twist-front-push-up-bra?ProductID=228037&amp;CatalogueType=OLS"/>
    <hyperlink ref="B180" r:id="rId68" display="https://www.victoriassecret.com//panties/shop-all-panties-mobile/lace-trim-cheekini-panty-dream-angels?ProductID=228159&amp;CatalogueType=OLS&amp;search=true"/>
    <hyperlink ref="B179" r:id="rId69" display="https://www.victoriassecret.com/catalogue/sequin-bandeau-beach-sexy?ProductID=226787&amp;CatalogueType=OLS&amp;cqo=true&amp;cqoCat=KZ"/>
    <hyperlink ref="B193" r:id="rId70" display="https://www.victoriassecret.com/clearance/swim/twist-bandeau-top-very-sexy?ProductID=206292&amp;CatalogueType=OLS"/>
    <hyperlink ref="B194" r:id="rId71" display="https://www.victoriassecret.com/clearance/swim/cheeky-hipkini-bottom-very-sexy?ProductID=207007&amp;CatalogueType=OLS"/>
    <hyperlink ref="B192" r:id="rId72" display="https://www.victoriassecret.com/clearance/swim/twist-bandeau-top-very-sexy?ProductID=206292&amp;CatalogueType=OLS"/>
    <hyperlink ref="B195" r:id="rId73" display="https://www.victoriassecret.com/clearance/swim/twist-bandeau-top-very-sexy?ProductID=206292&amp;CatalogueType=OLS"/>
    <hyperlink ref="B221" r:id="rId74" display="https://www.victoriassecret.com/clearance/swim/ruched-cheeky-bikini-bottom-pink?ProductID=108877&amp;CatalogueType=OLS"/>
    <hyperlink ref="B220" r:id="rId75" display="https://www.victoriassecret.com/clearance/panties/lace-trim-cheekini-panty-dream-angels?ProductID=225540&amp;CatalogueType=OLS"/>
    <hyperlink ref="B227" r:id="rId76" display="https://www.victoriassecret.com/clearance/bras/lace-strappy-back-push-up-bra-very-sexy?ProductID=223610&amp;CatalogueType=OLS"/>
    <hyperlink ref="B208" r:id="rId77" display="https://www.victoriassecret.com/sale/yoga-pants-and-leggings/the-most-loved-yoga-pant?ProductID=224595&amp;CatalogueType=OLShttps://www.victoriassecret.com/sale/yoga-pants-and-leggings/the-most-loved-yoga-pant?ProductID=224595&amp;CatalogueType=OLS"/>
    <hyperlink ref="B216" r:id="rId78" display="https://www.victoriassecret.com/clearance/clothing/pocket-tee?ProductID=151093&amp;CatalogueType=OLS"/>
    <hyperlink ref="B222" r:id="rId79" display="https://www.victoriassecret.com/clearance/swim/knotted-back-flounce-crop-top-pink?ProductID=189958&amp;CatalogueType=OLS"/>
    <hyperlink ref="B223" r:id="rId80" display="https://www.victoriassecret.com/swimwear/clearance/twist-bandeau-top-forever-sexy?ProductID=206935&amp;CatalogueType=OLS"/>
    <hyperlink ref="B224" r:id="rId81" display="https://www.victoriassecret.com/swimwear/clearance/foldover-bottom-forever-sexy?ProductID=206910&amp;CatalogueType=OLS"/>
    <hyperlink ref="B214" r:id="rId82" display="https://www.victoriassecret.com/swimwear/push-up/neon-paisley-push-up-triangle-top-beach-sexy?ProductID=189711&amp;CatalogueType=OLS"/>
    <hyperlink ref="B245" r:id="rId83" display="https://www.victoriassecret.com/sale/clearancebras/demi-bra-the-t-shirt?ProductID=189150&amp;CatalogueType=OLS"/>
    <hyperlink ref="B231" r:id="rId84" display="https://www.victoriassecret.com/sleepwear/new-arrivals/6-days-of-lacie-thong-panty-gift-set?ProductID=223326&amp;CatalogueType=OLS"/>
    <hyperlink ref="B229" r:id="rId85" display="https://www.victoriassecret.com/swimwear/push-up/the-knockout-bandeau-very-sexy?ProductID=211635&amp;CatalogueType=OLS"/>
    <hyperlink ref="B230" r:id="rId86" display="https://www.victoriassecret.com/swimwear/push-up/the-knockout-bandeau-very-sexy?ProductID=211635&amp;CatalogueType=OLS"/>
    <hyperlink ref="B246" r:id="rId87" display="https://www.victoriassecret.com/clearance/bras/wear-everywhere-strapless-bra-pink?ProductID=223266&amp;CatalogueType=OLS"/>
    <hyperlink ref="B242" r:id="rId88" display="https://www.victoriassecret.com/clearance/swim/ruched-bandeau-top-pink?ProductID=188458&amp;CatalogueType=OLS"/>
    <hyperlink ref="B252" r:id="rId89" display="https://www.victoriassecret.com/clearance/swim/ruched-cheeky-bikini-bottom-pink?ProductID=196190&amp;CatalogueType=OLS"/>
    <hyperlink ref="B253" r:id="rId90" display="https://www.victoriassecret.com/clearance/panties/cheekini-panty-body-by-victoria?ProductID=168274&amp;CatalogueType=OLS"/>
    <hyperlink ref="B254" r:id="rId91" display="https://www.victoriassecret.com/clearance/panties/cheekini-panty-body-by-victoria?ProductID=168274&amp;CatalogueType=OLS"/>
    <hyperlink ref="B251" r:id="rId92" display="https://www.victoriassecret.com/clearance/bras/victorias-secret-darling-twist-front-push-up-bra?ProductID=228037&amp;CatalogueType=OLS"/>
    <hyperlink ref="B247" r:id="rId93" display="https://www.victoriassecret.com/sale/clothing/the-most-loved-yoga-legging?ProductID=228295&amp;CatalogueType=OLS"/>
    <hyperlink ref="B256" r:id="rId94" display="https://www.victoriassecret.com/sale/vsx-sport/the-player-by-victoriarsquos-secret-racerback-sport-bra-victorias-secret-sport?ProductID=226442&amp;CatalogueType=OLS&amp;swatchImage=6Q7,"/>
    <hyperlink ref="B257" r:id="rId95" display="https://www.victoriassecret.com/clearance/bras/victoria39s-secret-darling-temptation-push-up-bra?ProductID=220947&amp;CatalogueType=OLS"/>
    <hyperlink ref="B255" r:id="rId96" display="https://www.victoriassecret.com/clearance/panties/lace-trim-cheekini-panty-dream-angels?ProductID=225540&amp;CatalogueType=OLS"/>
    <hyperlink ref="B249" r:id="rId97" display="https://www.victoriassecret.com/clearance/swim/unforgettable-bikini-bottom-forever-sexy?ProductID=206928&amp;CatalogueType=OLS"/>
    <hyperlink ref="B250" r:id="rId98" display="https://www.victoriassecret.com/clearance/victorias-secret-sport/the-player-by-victoriarsquos-secret-crossback-sport-bra-victorias-secret-sport?ProductID=193830&amp;CatalogueType=OLS"/>
    <hyperlink ref="B30" r:id="rId99" display="https://www.victoriassecret.com/panties/5-for-27-styles/cheekster-panty-pink?ProductID=213473&amp;CatalogueType=OLS"/>
    <hyperlink ref="B288" r:id="rId100" display="https://www.victoriassecret.com/clearance/clothing/fleece-off-the-shoulder-tunic?ProductID=214850&amp;CatalogueType=OLS."/>
    <hyperlink ref="B289" r:id="rId101" display="https://www.victoriassecret.com/clearance/accessories/reversible-duvet-cover-pink?ProductID=213526&amp;CatalogueType=OLS"/>
    <hyperlink ref="B290" r:id="rId102" display="https://www.victoriassecret.com/catalogue/catalogue/sequin-bandeau-beach-sexy?ProductID=226787&amp;CatalogueType=OLS&amp;cqo=true&amp;cqoCat=KZ"/>
    <hyperlink ref="B293" r:id="rId103" display="https://www.victoriassecret.com/clearance/panties/hiphugger-panty-cotton-lingerie?ProductID=229751&amp;CatalogueType=OLS"/>
    <hyperlink ref="B273" r:id="rId104" display="https://www.victoriassecret.com//sale/panties/ruched-back-hiphugger-panty-cotton-lingerie?ProductID=231942&amp;CatalogueType=OLS&amp;search=true"/>
    <hyperlink ref="B321" r:id="rId105" display="https://www.victoriassecret.com/clearance/swim/swim-short-beach-sexy?ProductID=181565&amp;CatalogueType=OLS"/>
    <hyperlink ref="B310" r:id="rId106" display="https://www.victoriassecret.com/sale/beauty/pure-seduction-daily-body-wash-vs-fantasies?ProductID=166494&amp;CatalogueType=OLS"/>
    <hyperlink ref="B312" r:id="rId107" display="https://www.victoriassecret.com/beauty/vs-fantasies-bodycare-specials/secret-charm-smoothing-body-scrub-vs-fantasies?ProductID=154953&amp;CatalogueType=OLS"/>
    <hyperlink ref="B313" r:id="rId108" display="https://www.victoriassecret.com/beauty/vs-fantasies-bodycare-specials/total-attraction-smoothing-body-scrub-vs-fantasies?ProductID=210235&amp;CatalogueType=OLS"/>
    <hyperlink ref="B314" r:id="rId109" display="https://www.victoriassecret.com/beauty/all-body-care/aqua-kiss-smoothing-body-scrub-vs-fantasies?ProductID=154952&amp;CatalogueType=OLS"/>
    <hyperlink ref="B303" r:id="rId110" display="https://www.victoriassecret.com/sale/panties-special/lace-waist-cheekini-panty-cotton-lingerie?ProductID=229717&amp;CatalogueType=OLS"/>
    <hyperlink ref="B304" r:id="rId111" display="https://www.victoriassecret.com/sale/panties-special/lace-waist-cheekini-panty-cotton-lingerie?ProductID=229717&amp;CatalogueType=OLS"/>
    <hyperlink ref="B305" r:id="rId112" display="https://www.victoriassecret.com/panties/5-for-27-styles/lace-waist-thong-panty-cotton-lingerie?ProductID=231898&amp;CatalogueType=OLS"/>
    <hyperlink ref="B306" r:id="rId113" display="https://www.victoriassecret.com/sale/panties-special/lace-waist-cheekini-panty-cotton-lingerie?ProductID=229717&amp;CatalogueType=OLS"/>
    <hyperlink ref="B307" r:id="rId114" display="https://www.victoriassecret.com/panties/5-for-27-styles/lace-waist-cheeky-panty-cotton-lingerie?ProductID=229269&amp;CatalogueType=OLS"/>
    <hyperlink ref="B328" r:id="rId115" display="https://www.victoriassecret.com/bras/very-sexy-so-obsessed/limited-edition-push-up-bra-very-sexy?ProductID=229235&amp;CatalogueType=OLS"/>
    <hyperlink ref="B331" r:id="rId116" display="https://www.victoriassecret.com/sale/yoga-pants-and-leggings/the-most-loved-yoga-legging?ProductID=228440&amp;CatalogueType=OLS"/>
  </hyperlinks>
  <printOptions/>
  <pageMargins left="0.7" right="0.7" top="0.75" bottom="0.75" header="0.3" footer="0.3"/>
  <pageSetup orientation="portrait" paperSize="9" r:id="rId1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2015-03-09T06:09:44Z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