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M57" i="1" l="1"/>
  <c r="M218" i="1"/>
  <c r="M114" i="1"/>
  <c r="M110" i="1"/>
  <c r="M147" i="1"/>
  <c r="M137" i="1"/>
  <c r="M118" i="1"/>
  <c r="M21" i="1"/>
  <c r="M11" i="1"/>
  <c r="M133" i="1"/>
  <c r="M194" i="1"/>
  <c r="M195" i="1"/>
  <c r="M72" i="1"/>
  <c r="M166" i="1"/>
  <c r="M190" i="1"/>
  <c r="M58" i="1"/>
  <c r="M93" i="1"/>
  <c r="M127" i="1"/>
  <c r="M79" i="1"/>
  <c r="M206" i="1"/>
  <c r="M154" i="1"/>
  <c r="M131" i="1"/>
  <c r="M54" i="1"/>
  <c r="M56" i="1"/>
  <c r="M216" i="1"/>
  <c r="M211" i="1"/>
  <c r="M134" i="1"/>
  <c r="M2" i="1"/>
  <c r="M191" i="1"/>
  <c r="M180" i="1"/>
  <c r="M74" i="1"/>
  <c r="M70" i="1"/>
  <c r="M124" i="1"/>
  <c r="M15" i="1"/>
  <c r="M207" i="1"/>
  <c r="M199" i="1"/>
  <c r="M187" i="1"/>
  <c r="M189" i="1"/>
  <c r="M25" i="1"/>
  <c r="M179" i="1"/>
  <c r="M84" i="1"/>
  <c r="M53" i="1"/>
  <c r="M174" i="1"/>
  <c r="M88" i="1"/>
  <c r="M109" i="1"/>
  <c r="M182" i="1"/>
  <c r="M146" i="1"/>
  <c r="M205" i="1"/>
  <c r="M177" i="1"/>
  <c r="M48" i="1"/>
  <c r="M9" i="1"/>
  <c r="M43" i="1"/>
  <c r="M30" i="1"/>
  <c r="M23" i="1"/>
  <c r="M13" i="1"/>
  <c r="M82" i="1"/>
  <c r="M162" i="1"/>
  <c r="M68" i="1"/>
  <c r="M136" i="1"/>
  <c r="M198" i="1"/>
  <c r="M222" i="1"/>
  <c r="M181" i="1"/>
  <c r="M183" i="1"/>
  <c r="M192" i="1"/>
  <c r="M62" i="1"/>
  <c r="M123" i="1"/>
  <c r="M184" i="1"/>
  <c r="M76" i="1"/>
  <c r="M51" i="1"/>
  <c r="M208" i="1"/>
  <c r="M117" i="1"/>
  <c r="M185" i="1"/>
  <c r="M20" i="1"/>
  <c r="M173" i="1"/>
  <c r="M61" i="1"/>
  <c r="M41" i="1"/>
  <c r="M196" i="1"/>
  <c r="M153" i="1"/>
  <c r="M55" i="1"/>
  <c r="M31" i="1"/>
  <c r="M5" i="1"/>
  <c r="M150" i="1"/>
  <c r="M52" i="1"/>
  <c r="M42" i="1"/>
  <c r="M200" i="1"/>
  <c r="M149" i="1"/>
  <c r="M128" i="1"/>
  <c r="M67" i="1"/>
  <c r="M201" i="1"/>
  <c r="M85" i="1"/>
  <c r="M175" i="1"/>
  <c r="M75" i="1"/>
  <c r="M77" i="1"/>
  <c r="M215" i="1"/>
  <c r="M27" i="1"/>
  <c r="M46" i="1"/>
  <c r="M37" i="1"/>
  <c r="M169" i="1"/>
  <c r="M197" i="1"/>
  <c r="M73" i="1"/>
  <c r="M44" i="1"/>
  <c r="M172" i="1"/>
  <c r="M92" i="1"/>
  <c r="M163" i="1"/>
  <c r="M158" i="1"/>
  <c r="M4" i="1"/>
  <c r="M219" i="1"/>
  <c r="M188" i="1"/>
  <c r="M99" i="1"/>
  <c r="M212" i="1"/>
  <c r="M89" i="1"/>
  <c r="M217" i="1"/>
  <c r="M36" i="1"/>
  <c r="M81" i="1"/>
  <c r="M29" i="1"/>
  <c r="M171" i="1"/>
  <c r="M12" i="1"/>
  <c r="M35" i="1"/>
  <c r="M22" i="1"/>
  <c r="M164" i="1"/>
  <c r="M83" i="1"/>
  <c r="M86" i="1"/>
  <c r="M63" i="1"/>
  <c r="M8" i="1"/>
  <c r="M176" i="1"/>
  <c r="M34" i="1"/>
  <c r="M32" i="1"/>
  <c r="M138" i="1"/>
  <c r="M78" i="1"/>
  <c r="M49" i="1"/>
  <c r="M214" i="1"/>
  <c r="M71" i="1"/>
  <c r="M40" i="1"/>
  <c r="M45" i="1"/>
  <c r="M33" i="1"/>
  <c r="M203" i="1"/>
  <c r="M102" i="1"/>
  <c r="M213" i="1"/>
  <c r="M170" i="1"/>
  <c r="M18" i="1"/>
  <c r="M157" i="1"/>
  <c r="M16" i="1"/>
  <c r="M59" i="1"/>
  <c r="M87" i="1"/>
  <c r="M139" i="1"/>
  <c r="M60" i="1"/>
  <c r="M64" i="1"/>
  <c r="M90" i="1"/>
  <c r="M159" i="1"/>
  <c r="M65" i="1"/>
  <c r="M224" i="1"/>
  <c r="M17" i="1"/>
  <c r="M210" i="1"/>
  <c r="M80" i="1"/>
  <c r="M47" i="1"/>
  <c r="M144" i="1"/>
  <c r="M91" i="1"/>
  <c r="M26" i="1"/>
  <c r="M107" i="1"/>
  <c r="M7" i="1"/>
  <c r="M202" i="1"/>
  <c r="M69" i="1"/>
  <c r="M193" i="1"/>
  <c r="M6" i="1"/>
  <c r="M14" i="1"/>
  <c r="M145" i="1"/>
  <c r="M186" i="1"/>
  <c r="M10" i="1"/>
  <c r="M209" i="1"/>
  <c r="M143" i="1"/>
  <c r="M204" i="1"/>
  <c r="M106" i="1"/>
  <c r="M66" i="1"/>
  <c r="M168" i="1"/>
  <c r="M155" i="1"/>
  <c r="M38" i="1"/>
  <c r="M24" i="1"/>
  <c r="M160" i="1"/>
  <c r="M178" i="1"/>
  <c r="M50" i="1"/>
  <c r="M19" i="1"/>
  <c r="M165" i="1"/>
  <c r="M39" i="1"/>
  <c r="M223" i="1"/>
  <c r="M28" i="1"/>
  <c r="E223" i="1" l="1"/>
  <c r="E39" i="1"/>
  <c r="E165" i="1"/>
  <c r="E19" i="1"/>
  <c r="E100" i="1"/>
  <c r="E50" i="1"/>
  <c r="E178" i="1"/>
  <c r="E116" i="1"/>
  <c r="E160" i="1"/>
  <c r="E24" i="1"/>
  <c r="E38" i="1"/>
  <c r="E140" i="1"/>
  <c r="E155" i="1"/>
  <c r="E168" i="1"/>
  <c r="E66" i="1"/>
  <c r="E106" i="1"/>
  <c r="E204" i="1"/>
  <c r="E143" i="1"/>
  <c r="E209" i="1"/>
  <c r="E10" i="1"/>
  <c r="E186" i="1"/>
  <c r="E126" i="1"/>
  <c r="E115" i="1"/>
  <c r="E145" i="1"/>
  <c r="E14" i="1"/>
  <c r="E6" i="1"/>
  <c r="E193" i="1"/>
  <c r="E69" i="1"/>
  <c r="E202" i="1"/>
  <c r="E7" i="1"/>
  <c r="E107" i="1"/>
  <c r="E26" i="1"/>
  <c r="E113" i="1"/>
  <c r="E144" i="1"/>
  <c r="E47" i="1"/>
  <c r="E80" i="1"/>
  <c r="E210" i="1"/>
  <c r="E17" i="1"/>
  <c r="E224" i="1"/>
  <c r="E122" i="1"/>
  <c r="E141" i="1"/>
  <c r="E112" i="1"/>
  <c r="E159" i="1"/>
  <c r="E64" i="1"/>
  <c r="E60" i="1"/>
  <c r="E121" i="1"/>
  <c r="E139" i="1"/>
  <c r="E59" i="1"/>
  <c r="E157" i="1"/>
  <c r="E18" i="1"/>
  <c r="E135" i="1"/>
  <c r="E170" i="1"/>
  <c r="E213" i="1"/>
  <c r="E102" i="1"/>
  <c r="E203" i="1"/>
  <c r="E33" i="1"/>
  <c r="E45" i="1"/>
  <c r="E40" i="1"/>
  <c r="E71" i="1"/>
  <c r="E214" i="1"/>
  <c r="E49" i="1"/>
  <c r="E78" i="1"/>
  <c r="E138" i="1"/>
  <c r="E34" i="1"/>
  <c r="E176" i="1"/>
  <c r="E8" i="1"/>
  <c r="E63" i="1"/>
  <c r="E86" i="1"/>
  <c r="E164" i="1"/>
  <c r="E22" i="1"/>
  <c r="E125" i="1"/>
  <c r="E3" i="1"/>
  <c r="E35" i="1"/>
  <c r="E152" i="1"/>
  <c r="E12" i="1"/>
  <c r="E171" i="1"/>
  <c r="E29" i="1"/>
  <c r="E132" i="1"/>
  <c r="E156" i="1"/>
  <c r="E36" i="1"/>
  <c r="E217" i="1"/>
  <c r="E148" i="1"/>
  <c r="E89" i="1"/>
  <c r="E212" i="1"/>
  <c r="E99" i="1"/>
  <c r="E188" i="1"/>
  <c r="E219" i="1"/>
  <c r="E4" i="1"/>
  <c r="E158" i="1"/>
  <c r="E163" i="1"/>
  <c r="E92" i="1"/>
  <c r="E172" i="1"/>
  <c r="E44" i="1"/>
  <c r="E169" i="1"/>
  <c r="E37" i="1"/>
  <c r="E46" i="1"/>
  <c r="E27" i="1"/>
  <c r="E215" i="1"/>
  <c r="E77" i="1"/>
  <c r="E201" i="1"/>
  <c r="E67" i="1"/>
  <c r="E128" i="1"/>
  <c r="E97" i="1"/>
  <c r="E221" i="1"/>
  <c r="E149" i="1"/>
  <c r="E42" i="1"/>
  <c r="E52" i="1"/>
  <c r="E150" i="1"/>
  <c r="E5" i="1"/>
  <c r="E31" i="1"/>
  <c r="E55" i="1"/>
  <c r="E153" i="1"/>
  <c r="E196" i="1"/>
  <c r="E41" i="1"/>
  <c r="E61" i="1"/>
  <c r="E20" i="1"/>
  <c r="E142" i="1"/>
  <c r="E185" i="1"/>
  <c r="E117" i="1"/>
  <c r="E51" i="1"/>
  <c r="E184" i="1"/>
  <c r="E120" i="1"/>
  <c r="E123" i="1"/>
  <c r="E111" i="1"/>
  <c r="E62" i="1"/>
  <c r="E192" i="1"/>
  <c r="E183" i="1"/>
  <c r="E181" i="1"/>
  <c r="E222" i="1"/>
  <c r="E167" i="1"/>
  <c r="E136" i="1"/>
  <c r="E68" i="1"/>
  <c r="E98" i="1"/>
  <c r="E162" i="1"/>
  <c r="E82" i="1"/>
  <c r="E105" i="1"/>
  <c r="E13" i="1"/>
  <c r="E104" i="1"/>
  <c r="E23" i="1"/>
  <c r="E30" i="1"/>
  <c r="E43" i="1"/>
  <c r="E9" i="1"/>
  <c r="E48" i="1"/>
  <c r="E177" i="1"/>
  <c r="E94" i="1"/>
  <c r="E205" i="1"/>
  <c r="E146" i="1"/>
  <c r="E182" i="1"/>
  <c r="E109" i="1"/>
  <c r="E88" i="1"/>
  <c r="E130" i="1"/>
  <c r="E174" i="1"/>
  <c r="E53" i="1"/>
  <c r="E84" i="1"/>
  <c r="E220" i="1"/>
  <c r="E96" i="1"/>
  <c r="E25" i="1"/>
  <c r="E189" i="1"/>
  <c r="E187" i="1"/>
  <c r="E207" i="1"/>
  <c r="E15" i="1"/>
  <c r="E124" i="1"/>
  <c r="E74" i="1"/>
  <c r="E180" i="1"/>
  <c r="E95" i="1"/>
  <c r="E191" i="1"/>
  <c r="E2" i="1"/>
  <c r="E151" i="1"/>
  <c r="E134" i="1"/>
  <c r="E119" i="1"/>
  <c r="E211" i="1"/>
  <c r="E216" i="1"/>
  <c r="E56" i="1"/>
  <c r="E54" i="1"/>
  <c r="E101" i="1"/>
  <c r="E131" i="1"/>
  <c r="E154" i="1"/>
  <c r="E206" i="1"/>
  <c r="E129" i="1"/>
  <c r="E103" i="1"/>
  <c r="E127" i="1"/>
  <c r="E93" i="1"/>
  <c r="E108" i="1"/>
  <c r="E58" i="1"/>
  <c r="E190" i="1"/>
  <c r="E166" i="1"/>
  <c r="E195" i="1"/>
  <c r="E161" i="1"/>
  <c r="E194" i="1"/>
  <c r="E133" i="1"/>
  <c r="E21" i="1"/>
  <c r="E118" i="1"/>
  <c r="E137" i="1"/>
  <c r="E147" i="1"/>
  <c r="E110" i="1"/>
  <c r="E114" i="1"/>
  <c r="E218" i="1"/>
  <c r="E57" i="1"/>
  <c r="E28" i="1"/>
</calcChain>
</file>

<file path=xl/sharedStrings.xml><?xml version="1.0" encoding="utf-8"?>
<sst xmlns="http://schemas.openxmlformats.org/spreadsheetml/2006/main" count="634" uniqueCount="349">
  <si>
    <t>№</t>
  </si>
  <si>
    <t>ФОТО</t>
  </si>
  <si>
    <t>Штрихкод</t>
  </si>
  <si>
    <t>Наименование</t>
  </si>
  <si>
    <t>Артикул</t>
  </si>
  <si>
    <t>Цвет</t>
  </si>
  <si>
    <t>Продажная
 единица,
шт.</t>
  </si>
  <si>
    <t>Кол-во в
 коробке,
шт.</t>
  </si>
  <si>
    <t>Цена,
руб.</t>
  </si>
  <si>
    <t>Нет Фото</t>
  </si>
  <si>
    <t>Ваза "Квадратная" (стекло), 15x15хH40cм</t>
  </si>
  <si>
    <t>Ваза "Фестиво" (стекло), D12.5xH20cм</t>
  </si>
  <si>
    <t>Чаша (стекло), 16x6xH10.5см</t>
  </si>
  <si>
    <t>FFH52</t>
  </si>
  <si>
    <t>Ваза (стекло), D13.5xH13см</t>
  </si>
  <si>
    <t>1316-13LX</t>
  </si>
  <si>
    <t>Ваза (стекло), D12xH14.5см</t>
  </si>
  <si>
    <t>MV1186</t>
  </si>
  <si>
    <t>Ваза (стекло), D30хН70см</t>
  </si>
  <si>
    <t>V2277</t>
  </si>
  <si>
    <t>Ваза (стекло), D19х16см</t>
  </si>
  <si>
    <t>Розовый</t>
  </si>
  <si>
    <t>Ваза (стекло), D13xH20см</t>
  </si>
  <si>
    <t>FYD610-1</t>
  </si>
  <si>
    <t>Ваза "Зара"(стекло),D10xH13,3,прозрачный</t>
  </si>
  <si>
    <t>Прозрачный</t>
  </si>
  <si>
    <t>Ваза "Белла"( стекло),D9хH19,5,прозрачный</t>
  </si>
  <si>
    <t>Ваза (стекло), D17.5xH15см</t>
  </si>
  <si>
    <t>GA897-15RT</t>
  </si>
  <si>
    <t>Ваза СИГМА (стекло), D34.5xH90см</t>
  </si>
  <si>
    <t>Белый</t>
  </si>
  <si>
    <t>Ваза (стекло), H59см</t>
  </si>
  <si>
    <t>C0102-40TC</t>
  </si>
  <si>
    <t>Черный</t>
  </si>
  <si>
    <t>Ваза (стекло) D16хH80 см</t>
  </si>
  <si>
    <t>19-1905/C</t>
  </si>
  <si>
    <t>Ваза 92-011 проз.крш.син. 639/С</t>
  </si>
  <si>
    <t>Проз.крш.син. 639/С</t>
  </si>
  <si>
    <t>Ваза СИГМА (стекло), D24.5xH50см</t>
  </si>
  <si>
    <t>Ваза "Форбс" (стекло), D14,5хН12 см, в асс.</t>
  </si>
  <si>
    <t>Ваза (стекло), D12.5xH21см</t>
  </si>
  <si>
    <t>MV910-21S</t>
  </si>
  <si>
    <t>Ваза (стекло), 10x10xH45см</t>
  </si>
  <si>
    <t>FCB4418</t>
  </si>
  <si>
    <t>Ваза (стекло), D15xH29см</t>
  </si>
  <si>
    <t>K640-30Y</t>
  </si>
  <si>
    <t>Ваза (стекло), D11.5xH13см</t>
  </si>
  <si>
    <t>MV1006</t>
  </si>
  <si>
    <t>Ваза (стекло), D15xH50см</t>
  </si>
  <si>
    <t>MV1415-50</t>
  </si>
  <si>
    <t>Ваза (стекло) D22хH25 см</t>
  </si>
  <si>
    <t>17-3010</t>
  </si>
  <si>
    <t>Ваза-бокал "Бренди" 5л (стекло), D20хH28см</t>
  </si>
  <si>
    <t>Ваза (стекло), H26xD21</t>
  </si>
  <si>
    <t>Голубой</t>
  </si>
  <si>
    <t>Ваза (стекло), D16.5xH25.5см</t>
  </si>
  <si>
    <t>MV1194T</t>
  </si>
  <si>
    <t>Ваза (стекло), D10xH23.5см</t>
  </si>
  <si>
    <t>MV001</t>
  </si>
  <si>
    <t>Ваза "Трубка 200" (стекло), D20хH60cм</t>
  </si>
  <si>
    <t>Ваза "Улитка-2 ",D20x14</t>
  </si>
  <si>
    <t>Сувенир "Груша" (стекло), D13xH21.5см</t>
  </si>
  <si>
    <t>Подсвечник "Тило" (стекло), D10хH9см</t>
  </si>
  <si>
    <t>Ваза (стекло), D13хH17см</t>
  </si>
  <si>
    <t>Фиолетовый</t>
  </si>
  <si>
    <t>Ваза (стекло), D18.6хH20.3см</t>
  </si>
  <si>
    <t>CSC894-20</t>
  </si>
  <si>
    <t>Ваза (стекло), D7xH40см</t>
  </si>
  <si>
    <t>MV948-40</t>
  </si>
  <si>
    <t>Блюдо "Шарм" (стекло), D15.5xH6см</t>
  </si>
  <si>
    <t>Ваза (стекло), 12х12х22.5см</t>
  </si>
  <si>
    <t>Ваза Мартини (стекло) D12xH24см</t>
  </si>
  <si>
    <t>19-2354</t>
  </si>
  <si>
    <t>Ваза (стекло) D20xH19см</t>
  </si>
  <si>
    <t>14-1236</t>
  </si>
  <si>
    <t>Ваза (стекло) D15хH15 см</t>
  </si>
  <si>
    <t>15-1447/M</t>
  </si>
  <si>
    <t>Ваза (стекло), D15.5xH24.5см</t>
  </si>
  <si>
    <t>FYD610</t>
  </si>
  <si>
    <t>Ваза "Грейси"(стекло),D90хH190,оранжевый</t>
  </si>
  <si>
    <t>Оранжевый</t>
  </si>
  <si>
    <t>Ваза-мартини "Арамис" (стекло), D18.5хH35см</t>
  </si>
  <si>
    <t>Ваза Цилиндр (стекло) D30хH70 см</t>
  </si>
  <si>
    <t>17-3319</t>
  </si>
  <si>
    <t>Ваза Мартини (стекло) D25xH60см</t>
  </si>
  <si>
    <t>19-1052/R</t>
  </si>
  <si>
    <t>Ваза Мартини (стекло) D35xH90см</t>
  </si>
  <si>
    <t>19-1052/B</t>
  </si>
  <si>
    <t>Ваза "Каркаде-2 ",D13xH18</t>
  </si>
  <si>
    <t>Чаша (стекло), 30х12хH15см</t>
  </si>
  <si>
    <t>M1643</t>
  </si>
  <si>
    <t>Ваза Кувшин(стекло) H16см</t>
  </si>
  <si>
    <t>11-709</t>
  </si>
  <si>
    <t>Ваза (стекло) D25xH45см</t>
  </si>
  <si>
    <t>17-7646/A</t>
  </si>
  <si>
    <t>Ваза "Трубка 200" (стекло), D20xH50cм</t>
  </si>
  <si>
    <t>Ваза Кувшин (стекло)  D10xH11см</t>
  </si>
  <si>
    <t>11-411</t>
  </si>
  <si>
    <t>Ваза (стекло), D15xH54см</t>
  </si>
  <si>
    <t>INC 267</t>
  </si>
  <si>
    <t>Серый</t>
  </si>
  <si>
    <t>Ваза (стекло) D28хH8см</t>
  </si>
  <si>
    <t>14-783/B</t>
  </si>
  <si>
    <t>Ваза (стекло), D12.5xH50см</t>
  </si>
  <si>
    <t>MV1014</t>
  </si>
  <si>
    <t>Ваза Мартини (стекло) D16хH40см</t>
  </si>
  <si>
    <t>15-822</t>
  </si>
  <si>
    <t>Ваза (стекло), D3.5xH30см</t>
  </si>
  <si>
    <t>FVC-4</t>
  </si>
  <si>
    <t>Ваза-бокал "Бренди" 3л (стекло), D19хH24см</t>
  </si>
  <si>
    <t>Ваза (стекло), 12.5х9хН20см</t>
  </si>
  <si>
    <t>1135-20CS</t>
  </si>
  <si>
    <t>Ваза Кувшин (стекло) H30см</t>
  </si>
  <si>
    <t>11-1152/A</t>
  </si>
  <si>
    <t>Ваза "Трубка 146" (стекло), D14.6xH40cм</t>
  </si>
  <si>
    <t>Ваза "Белла" (стекло),D9хH19,5,серый</t>
  </si>
  <si>
    <t>Ваза "Трубка 107" (стекло), D10.7хH10cм</t>
  </si>
  <si>
    <t>Ваза "Клавдия" (стекло), D16xH24cм</t>
  </si>
  <si>
    <t>Ваза "Зара"(стекло),D10xH13,3,сиренеый</t>
  </si>
  <si>
    <t>Сиреневый</t>
  </si>
  <si>
    <t>Ваза (стекло), D11.5xH15.5см</t>
  </si>
  <si>
    <t>FCW-1P</t>
  </si>
  <si>
    <t>Ваза "Грейси" (стекло),D90хH190,сиреневый</t>
  </si>
  <si>
    <t>Ваза (стекло), D11.5xH30.5см</t>
  </si>
  <si>
    <t>MV1068T</t>
  </si>
  <si>
    <t>Ваза (стекло) D24хH21см</t>
  </si>
  <si>
    <t>14-763/B</t>
  </si>
  <si>
    <t>Ваза 92-011 проз.крш.жел.102С/С</t>
  </si>
  <si>
    <t>Проз.крш.жел.102С/С</t>
  </si>
  <si>
    <t>Ваза (стекло), D10.8хH20.5см</t>
  </si>
  <si>
    <t>Ваза (стекло) D11xH60см</t>
  </si>
  <si>
    <t>21-282 white</t>
  </si>
  <si>
    <t>Ваза (стекло), D19xH30см</t>
  </si>
  <si>
    <t>INC 3024</t>
  </si>
  <si>
    <t>Зеленый</t>
  </si>
  <si>
    <t>Ваза Цилиндр (стекло) D25хH75 см</t>
  </si>
  <si>
    <t>17-3064/A</t>
  </si>
  <si>
    <t>Ваза квадратная (стекло), 5х5хH30 см</t>
  </si>
  <si>
    <t>Чаша (стекло), 40х10xH11см</t>
  </si>
  <si>
    <t>L0163-11</t>
  </si>
  <si>
    <t>Ваза Мартини (стекло) D16хH30см</t>
  </si>
  <si>
    <t>15-822/D</t>
  </si>
  <si>
    <t>Ваза Мартини (стекло) D16хH50см</t>
  </si>
  <si>
    <t>15-822/A</t>
  </si>
  <si>
    <t>Ваза СИГМА (стекло), D29.5xH66.5см</t>
  </si>
  <si>
    <t>Ваза "Шаровая" 2л (стекло), D15.7xH13cм</t>
  </si>
  <si>
    <t>Ваза (стекло), D12хH18см</t>
  </si>
  <si>
    <t>Ваза (стекло), D15.3xH25см</t>
  </si>
  <si>
    <t>FLV-57</t>
  </si>
  <si>
    <t>Ваза Мартини (стекло) D16хH60см</t>
  </si>
  <si>
    <t>15-822/B</t>
  </si>
  <si>
    <t>Ваза (стекло) D20хH30 см</t>
  </si>
  <si>
    <t>15-960/D</t>
  </si>
  <si>
    <t>Ваза "Трубка 200" (стекло), D20xH30cм</t>
  </si>
  <si>
    <t>Пантеон ваза ср. (стекло), D15xH25см</t>
  </si>
  <si>
    <t>Верена</t>
  </si>
  <si>
    <t>Ваза (стекло), D13xH13см</t>
  </si>
  <si>
    <t>MV1397-17T</t>
  </si>
  <si>
    <t>Ваза Мартини (стекло) D20xH40см</t>
  </si>
  <si>
    <t>19-1052/H</t>
  </si>
  <si>
    <t>Ваза (стекло), D21xH36см</t>
  </si>
  <si>
    <t>A-11107</t>
  </si>
  <si>
    <t>Коричневый</t>
  </si>
  <si>
    <t>Ваза "Зара"(стекло),D100xH133,оранжевый</t>
  </si>
  <si>
    <t>Ваза Конус (стекло) D25хH100 см</t>
  </si>
  <si>
    <t>21-397/A</t>
  </si>
  <si>
    <t>Ваза "Шаровая" 1л (стекло), D10хH10cм</t>
  </si>
  <si>
    <t>Ваза "Розовая" (стекло), D5xH26cм</t>
  </si>
  <si>
    <t>Ваза (стекло), H13xD9</t>
  </si>
  <si>
    <t>Ваза "Трубка 200" (стекло), D20хH70cм</t>
  </si>
  <si>
    <t>Ваза "Лайт" (стекло),D7,4хH19,5,зеленый</t>
  </si>
  <si>
    <t>Ваза "Амфора ваза",D22,5x38</t>
  </si>
  <si>
    <t>Ваза (стекло), D5xH60см</t>
  </si>
  <si>
    <t>FVC-7</t>
  </si>
  <si>
    <t>Ваза "Трубка 200" (стекло), D20xH40cм</t>
  </si>
  <si>
    <t>Ваза "Роми" (стекло), D15xH13cм</t>
  </si>
  <si>
    <t>Ваза Цилиндр (стекло) D35хH38см</t>
  </si>
  <si>
    <t>27-506/C</t>
  </si>
  <si>
    <t>Ваза (стекло), D4xH40см</t>
  </si>
  <si>
    <t>FVC-5</t>
  </si>
  <si>
    <t>Чаша (стекло), 35х10xH12см</t>
  </si>
  <si>
    <t>H0456-35</t>
  </si>
  <si>
    <t>Ваза (стекло), 15x15xH30см</t>
  </si>
  <si>
    <t>FCB6612</t>
  </si>
  <si>
    <t>Ваза (стекло), D15xH41см</t>
  </si>
  <si>
    <t>INC 3023</t>
  </si>
  <si>
    <t>Ваза (стекло) D10хH42см</t>
  </si>
  <si>
    <t>17-6535/B</t>
  </si>
  <si>
    <t>Ваза"Пантеон ",D21x35</t>
  </si>
  <si>
    <t>Ваза (стекло) D25хH80 см</t>
  </si>
  <si>
    <t>21-397/B</t>
  </si>
  <si>
    <t>Ваза Кувшин (стекло) H20см</t>
  </si>
  <si>
    <t>11-709/A</t>
  </si>
  <si>
    <t>Ваза (стекло) D20хH20 см</t>
  </si>
  <si>
    <t>17-4003</t>
  </si>
  <si>
    <t>Ваза (стекло) D20хH30см</t>
  </si>
  <si>
    <t>15-3326</t>
  </si>
  <si>
    <t>Розетка "Роми" (стекло), D16.1хH6.3см</t>
  </si>
  <si>
    <t>Ваза "Квадратная" (стекло), 15x15хH30cм</t>
  </si>
  <si>
    <t>Ваза "Трубка 146" (стекло), D14.6xH15cм</t>
  </si>
  <si>
    <t>Ваза "Люксембург" (стекло), D17.5хH30cм</t>
  </si>
  <si>
    <t>Ваза Конус (стекло) D11xH60см</t>
  </si>
  <si>
    <t>21-282</t>
  </si>
  <si>
    <t>Ваза Цилиндр (стекло) D16хH80 см</t>
  </si>
  <si>
    <t>17-886/E white</t>
  </si>
  <si>
    <t>Ваза (стекло) D18хH27см</t>
  </si>
  <si>
    <t>15-3325</t>
  </si>
  <si>
    <t>Ваза "Трубка 107" (стекло), D10.7хH15cм</t>
  </si>
  <si>
    <t>Ваза Конус (стекло) D25смxH60см</t>
  </si>
  <si>
    <t>21-397/C</t>
  </si>
  <si>
    <t>Ваза (стекло), 10x10xH10см</t>
  </si>
  <si>
    <t>FCB444</t>
  </si>
  <si>
    <t>Ваза 92-011 проз.крш.коньяк./С</t>
  </si>
  <si>
    <t>Проз.крш.коньяк./С</t>
  </si>
  <si>
    <t>Ваза (стекло), H40xD15</t>
  </si>
  <si>
    <t>Желтый</t>
  </si>
  <si>
    <t>Ваза "Азалия" (стекло), D16хH13.5cм</t>
  </si>
  <si>
    <t>Чаша (стекло), 25x7xH10см</t>
  </si>
  <si>
    <t>FFH49</t>
  </si>
  <si>
    <t>Ваза Мартини (стекло) D30xH70см</t>
  </si>
  <si>
    <t>19-1052/A</t>
  </si>
  <si>
    <t>Подсвечник "Тило" (стекло), D15.8хH15см</t>
  </si>
  <si>
    <t>Ваза (стекло) D29хH28см</t>
  </si>
  <si>
    <t>17-1867</t>
  </si>
  <si>
    <t>Ваза (стекло), D4.5xH50см</t>
  </si>
  <si>
    <t>FVC-6</t>
  </si>
  <si>
    <t>Сувенир "Яблоко" (стекло), D12.6xH14см</t>
  </si>
  <si>
    <t>Ваза "Лола" (стекло), D16.7xH20cм</t>
  </si>
  <si>
    <t>Ваза (стекло) D24xH18 см</t>
  </si>
  <si>
    <t>14-3835/B</t>
  </si>
  <si>
    <t>Ваза (стекло), H37см</t>
  </si>
  <si>
    <t>C0006-21TC</t>
  </si>
  <si>
    <t>Ваза (стекло), D16xH55см</t>
  </si>
  <si>
    <t>V2991</t>
  </si>
  <si>
    <t>Ваза "Квадро" (стекло), D7.5хH26cм</t>
  </si>
  <si>
    <t>Ваза Конус (стекло) D25xH60см</t>
  </si>
  <si>
    <t>19-475/A</t>
  </si>
  <si>
    <t>Ваза "Весна" (стекло), D6хH12cм</t>
  </si>
  <si>
    <t>Ваза (стекло), D9xH40см</t>
  </si>
  <si>
    <t>MV892-40S</t>
  </si>
  <si>
    <t>Ваза "Лайт"(стекло),D7,4хH19,5,сиреневый</t>
  </si>
  <si>
    <t>Блюдо (стекло), D26.5xH9см</t>
  </si>
  <si>
    <t>K12027-27</t>
  </si>
  <si>
    <t>Ваза (стекло), D15.5xH30см</t>
  </si>
  <si>
    <t>MV801</t>
  </si>
  <si>
    <t>Ваза "Зара"(стекло),D10xH13,3,серый</t>
  </si>
  <si>
    <t>Ваза 92-011 проз.крш.лзр.3125С/С</t>
  </si>
  <si>
    <t>Проз.крш.лзр.3125С/С</t>
  </si>
  <si>
    <t>Ваза (стекло) D25xH17см</t>
  </si>
  <si>
    <t>14-1617</t>
  </si>
  <si>
    <t>Ваза (стекло) D28xH22см</t>
  </si>
  <si>
    <t>14-1236/A</t>
  </si>
  <si>
    <t>Ваза "Шаровая" 4л (стекло), D21.3хH18.8cм</t>
  </si>
  <si>
    <t>Ваза "Белла" (стекло),D9хH19,5,оранжевый</t>
  </si>
  <si>
    <t>Ваза Кувшин (стекло) H22см</t>
  </si>
  <si>
    <t>11-277/D</t>
  </si>
  <si>
    <t>Ваза "Лайт"(стекло),D7,4хH19,5,серый</t>
  </si>
  <si>
    <t>Ваза "Лайт" (стекло),D7,4хH19,5,прозрачный</t>
  </si>
  <si>
    <t>Ваза (стекло) D21xH65см</t>
  </si>
  <si>
    <t>19-593 white</t>
  </si>
  <si>
    <t>Ваза "Трубка 146" (стекло), D14.6хH50cм</t>
  </si>
  <si>
    <t>Подсвечник (стекло),9XH11X9 см</t>
  </si>
  <si>
    <t>SWIE00672</t>
  </si>
  <si>
    <t>Ваза (стекло) D16хH20см</t>
  </si>
  <si>
    <t>15-3324</t>
  </si>
  <si>
    <t>Ваза "Пантеон" (стекло), D15xH25cм</t>
  </si>
  <si>
    <t>Ваза "Трубка 107" (стекло), D10.7хH25cм</t>
  </si>
  <si>
    <t>Ваза "Лайт"(стекло),D7,4хH19,5,оранжевый</t>
  </si>
  <si>
    <t>Ваза-бокал "Бренди" 1л (стекло), D11.5xH17см</t>
  </si>
  <si>
    <t>Ваза (стекло), D10xH25см</t>
  </si>
  <si>
    <t>MV1383-25</t>
  </si>
  <si>
    <t>Подсвечник "Фликер" (стекло), D9.7хH11.7см</t>
  </si>
  <si>
    <t>Ваза Конус (стекло) D12xH80см</t>
  </si>
  <si>
    <t>21-283</t>
  </si>
  <si>
    <t>Ваза (стекло), D19.5xH16.5см</t>
  </si>
  <si>
    <t>FFH05</t>
  </si>
  <si>
    <t>Ваза "Диаболо" (стекло), D9хH30cм</t>
  </si>
  <si>
    <t>C0006-21TL</t>
  </si>
  <si>
    <t>Ваза "Грейси"(стекло),D90хH190,прозрачный</t>
  </si>
  <si>
    <t>Ваза "Цикламен",D20*20xH20</t>
  </si>
  <si>
    <t>Ваза (стекло) D28хH30 см</t>
  </si>
  <si>
    <t>17-3010/A</t>
  </si>
  <si>
    <t>Ваза "Цилиндр" (стекло), D5xH23cм</t>
  </si>
  <si>
    <t>Ваза "Шаровая" 7.5л (стекло), D25.5хH21.5cм</t>
  </si>
  <si>
    <t>Ваза (стекло) D40xH9см</t>
  </si>
  <si>
    <t>14-308</t>
  </si>
  <si>
    <t>Ваза (стекло ) D30хH11см</t>
  </si>
  <si>
    <t>14-3489</t>
  </si>
  <si>
    <t>Ваза (стекло), D20xH80см</t>
  </si>
  <si>
    <t>MV240-80</t>
  </si>
  <si>
    <t>Ваза (стекло), D14xH28.5см</t>
  </si>
  <si>
    <t>MV839-30S</t>
  </si>
  <si>
    <t>Чаша (стекло), D32xH32см</t>
  </si>
  <si>
    <t>L0424-32L</t>
  </si>
  <si>
    <t>Ваза "Грейси"(стекло),D9хH19,серый</t>
  </si>
  <si>
    <t>Подсвечник "Кубик" (стекло), 6х6хH6см</t>
  </si>
  <si>
    <t>Ваза (стекло) D22хH70см</t>
  </si>
  <si>
    <t>17-562 white</t>
  </si>
  <si>
    <t>Ваза "Трубка 146" (стекло), D14.6xH35cм</t>
  </si>
  <si>
    <t>Ваза (стекло), D25.5xH50см</t>
  </si>
  <si>
    <t>MV801-50</t>
  </si>
  <si>
    <t>Ваза (стекло) H12x40x12см</t>
  </si>
  <si>
    <t>14-2336/A</t>
  </si>
  <si>
    <t>Ваза "Квадратная" (стекло), 15x15хH20cм</t>
  </si>
  <si>
    <t>Ваза (стекло), D11xH22см</t>
  </si>
  <si>
    <t>FLV-64</t>
  </si>
  <si>
    <t>Ваза "Белла" (стекло),D9хH19,5,зеленый</t>
  </si>
  <si>
    <t>Ваза-бокал "Бренди" 12л (стекло), D29.5хH35см</t>
  </si>
  <si>
    <t>Ваза (стекло) D12xH80</t>
  </si>
  <si>
    <t>21-283 white</t>
  </si>
  <si>
    <t>Ваза "Амфора" (стекло), D14.6xH50cм</t>
  </si>
  <si>
    <t>Ваза "Грейси"(стекло),D90хH190,зеленый</t>
  </si>
  <si>
    <t>Ваза (стекло), D29xH52см</t>
  </si>
  <si>
    <t>SR-8394-CBL</t>
  </si>
  <si>
    <t>Ваза (стекло), D13.5xH19.5см</t>
  </si>
  <si>
    <t>MV930</t>
  </si>
  <si>
    <t>Ваза (стекло), D15xH12.5см</t>
  </si>
  <si>
    <t>FFH04</t>
  </si>
  <si>
    <t>Ваза Мартини (стекло) D25xH50см</t>
  </si>
  <si>
    <t>19-1052</t>
  </si>
  <si>
    <t>Ваза "Белла" (стекло),D9хH19,5,сиреневый</t>
  </si>
  <si>
    <t>Подсвечник "Кубик" (стекло), 10х10хH10см</t>
  </si>
  <si>
    <t>Ваза (стекло), D21xH40см</t>
  </si>
  <si>
    <t>1205-40</t>
  </si>
  <si>
    <t>Ваза-бокал "Бренди" 2л (стекло), D16хH19.1см</t>
  </si>
  <si>
    <t>Ваза (стекло), D11xH22.5см</t>
  </si>
  <si>
    <t>MV900-1T</t>
  </si>
  <si>
    <t>Ваза (стекло) 40x12xH10см</t>
  </si>
  <si>
    <t>27-431/W10</t>
  </si>
  <si>
    <t>Ваза Конус  (стекло) D11xH40см</t>
  </si>
  <si>
    <t>21-281</t>
  </si>
  <si>
    <t>Светло-сиреневый</t>
  </si>
  <si>
    <t>Ваза (стекло), D20xH60см</t>
  </si>
  <si>
    <t>MV240</t>
  </si>
  <si>
    <t>Ваза "Малага" (стекло), D13.4хH25cм</t>
  </si>
  <si>
    <t>Ваза "Искорка"(стекло),D11,9xH11,9</t>
  </si>
  <si>
    <t>Ваза (стекло), D13.5xH25см</t>
  </si>
  <si>
    <t>MV930-25</t>
  </si>
  <si>
    <t>Ваза Кувшин (стекло) Н16см</t>
  </si>
  <si>
    <t>11-623/B</t>
  </si>
  <si>
    <t>Ваза "Трубка 200" (стекло), D20xH20cм</t>
  </si>
  <si>
    <t>Ваза "Зара" (стекло),D10xH13,3,зеленый</t>
  </si>
  <si>
    <t>Ваза 92-011 проз.крш.роз.3614С/С</t>
  </si>
  <si>
    <t>Проз.крш.роз.3614С/С</t>
  </si>
  <si>
    <t>Ваза "Пантеон" (стекло),  D10.5xH15cм</t>
  </si>
  <si>
    <t>Чаша (стекло), D15хH8см</t>
  </si>
  <si>
    <t>FYT63</t>
  </si>
  <si>
    <t>ваша цена со скидкой 15%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</si>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</sst>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-P&quot;"/>
    <numFmt numFmtId="165" formatCode="00000"/>
    <numFmt numFmtId="166" formatCode="0&quot;-V&quot;"/>
    <numFmt numFmtId="167" formatCode="0&quot;-W&quot;"/>
    <numFmt numFmtId="168" formatCode="0&quot;-G&quot;"/>
  </numFmts>
  <fonts count="6" x14ac:knownFonts="1">
    <font>
      <sz val="8"/>
      <name val="Arial"/>
    </font>
    <font>
      <sz val="10"/>
      <name val="Arial"/>
      <family val="2"/>
    </font>
    <font>
      <u/>
      <sz val="8"/>
      <color theme="10"/>
      <name val="Arial"/>
    </font>
    <font>
      <sz val="8"/>
      <name val="Arial"/>
      <family val="2"/>
    </font>
    <font>
      <b/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33" Type="http://schemas.openxmlformats.org/officeDocument/2006/relationships/image" Target="../media/image133.jpg"/><Relationship Id="rId138" Type="http://schemas.openxmlformats.org/officeDocument/2006/relationships/image" Target="../media/image138.jpg"/><Relationship Id="rId154" Type="http://schemas.openxmlformats.org/officeDocument/2006/relationships/image" Target="../media/image154.jpg"/><Relationship Id="rId159" Type="http://schemas.openxmlformats.org/officeDocument/2006/relationships/image" Target="../media/image159.jpg"/><Relationship Id="rId175" Type="http://schemas.openxmlformats.org/officeDocument/2006/relationships/image" Target="../media/image175.jpg"/><Relationship Id="rId170" Type="http://schemas.openxmlformats.org/officeDocument/2006/relationships/image" Target="../media/image170.jpg"/><Relationship Id="rId191" Type="http://schemas.openxmlformats.org/officeDocument/2006/relationships/image" Target="../media/image191.jpg"/><Relationship Id="rId16" Type="http://schemas.openxmlformats.org/officeDocument/2006/relationships/image" Target="../media/image16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28" Type="http://schemas.openxmlformats.org/officeDocument/2006/relationships/image" Target="../media/image128.jpg"/><Relationship Id="rId144" Type="http://schemas.openxmlformats.org/officeDocument/2006/relationships/image" Target="../media/image144.jpg"/><Relationship Id="rId149" Type="http://schemas.openxmlformats.org/officeDocument/2006/relationships/image" Target="../media/image149.jpg"/><Relationship Id="rId5" Type="http://schemas.openxmlformats.org/officeDocument/2006/relationships/image" Target="../media/image5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160" Type="http://schemas.openxmlformats.org/officeDocument/2006/relationships/image" Target="../media/image160.jpg"/><Relationship Id="rId165" Type="http://schemas.openxmlformats.org/officeDocument/2006/relationships/image" Target="../media/image165.jpg"/><Relationship Id="rId181" Type="http://schemas.openxmlformats.org/officeDocument/2006/relationships/image" Target="../media/image181.jpg"/><Relationship Id="rId186" Type="http://schemas.openxmlformats.org/officeDocument/2006/relationships/image" Target="../media/image186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118" Type="http://schemas.openxmlformats.org/officeDocument/2006/relationships/image" Target="../media/image118.jpg"/><Relationship Id="rId134" Type="http://schemas.openxmlformats.org/officeDocument/2006/relationships/image" Target="../media/image134.jpg"/><Relationship Id="rId139" Type="http://schemas.openxmlformats.org/officeDocument/2006/relationships/image" Target="../media/image139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150" Type="http://schemas.openxmlformats.org/officeDocument/2006/relationships/image" Target="../media/image150.jpg"/><Relationship Id="rId155" Type="http://schemas.openxmlformats.org/officeDocument/2006/relationships/image" Target="../media/image155.jpg"/><Relationship Id="rId171" Type="http://schemas.openxmlformats.org/officeDocument/2006/relationships/image" Target="../media/image171.jpg"/><Relationship Id="rId176" Type="http://schemas.openxmlformats.org/officeDocument/2006/relationships/image" Target="../media/image176.jpg"/><Relationship Id="rId192" Type="http://schemas.openxmlformats.org/officeDocument/2006/relationships/image" Target="../media/image192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59" Type="http://schemas.openxmlformats.org/officeDocument/2006/relationships/image" Target="../media/image59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124" Type="http://schemas.openxmlformats.org/officeDocument/2006/relationships/image" Target="../media/image124.jpg"/><Relationship Id="rId129" Type="http://schemas.openxmlformats.org/officeDocument/2006/relationships/image" Target="../media/image129.jpg"/><Relationship Id="rId54" Type="http://schemas.openxmlformats.org/officeDocument/2006/relationships/image" Target="../media/image54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40" Type="http://schemas.openxmlformats.org/officeDocument/2006/relationships/image" Target="../media/image140.jpg"/><Relationship Id="rId145" Type="http://schemas.openxmlformats.org/officeDocument/2006/relationships/image" Target="../media/image145.jpg"/><Relationship Id="rId161" Type="http://schemas.openxmlformats.org/officeDocument/2006/relationships/image" Target="../media/image161.jpg"/><Relationship Id="rId166" Type="http://schemas.openxmlformats.org/officeDocument/2006/relationships/image" Target="../media/image166.jpg"/><Relationship Id="rId182" Type="http://schemas.openxmlformats.org/officeDocument/2006/relationships/image" Target="../media/image182.jpg"/><Relationship Id="rId187" Type="http://schemas.openxmlformats.org/officeDocument/2006/relationships/image" Target="../media/image187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49" Type="http://schemas.openxmlformats.org/officeDocument/2006/relationships/image" Target="../media/image49.jpg"/><Relationship Id="rId114" Type="http://schemas.openxmlformats.org/officeDocument/2006/relationships/image" Target="../media/image114.jpg"/><Relationship Id="rId119" Type="http://schemas.openxmlformats.org/officeDocument/2006/relationships/image" Target="../media/image119.jpg"/><Relationship Id="rId44" Type="http://schemas.openxmlformats.org/officeDocument/2006/relationships/image" Target="../media/image44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130" Type="http://schemas.openxmlformats.org/officeDocument/2006/relationships/image" Target="../media/image130.jpg"/><Relationship Id="rId135" Type="http://schemas.openxmlformats.org/officeDocument/2006/relationships/image" Target="../media/image135.jpg"/><Relationship Id="rId151" Type="http://schemas.openxmlformats.org/officeDocument/2006/relationships/image" Target="../media/image151.jpg"/><Relationship Id="rId156" Type="http://schemas.openxmlformats.org/officeDocument/2006/relationships/image" Target="../media/image156.jpg"/><Relationship Id="rId177" Type="http://schemas.openxmlformats.org/officeDocument/2006/relationships/image" Target="../media/image177.jpg"/><Relationship Id="rId172" Type="http://schemas.openxmlformats.org/officeDocument/2006/relationships/image" Target="../media/image172.jpg"/><Relationship Id="rId193" Type="http://schemas.openxmlformats.org/officeDocument/2006/relationships/image" Target="../media/image193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120" Type="http://schemas.openxmlformats.org/officeDocument/2006/relationships/image" Target="../media/image120.jpg"/><Relationship Id="rId125" Type="http://schemas.openxmlformats.org/officeDocument/2006/relationships/image" Target="../media/image125.jpg"/><Relationship Id="rId141" Type="http://schemas.openxmlformats.org/officeDocument/2006/relationships/image" Target="../media/image141.jpg"/><Relationship Id="rId146" Type="http://schemas.openxmlformats.org/officeDocument/2006/relationships/image" Target="../media/image146.jpg"/><Relationship Id="rId167" Type="http://schemas.openxmlformats.org/officeDocument/2006/relationships/image" Target="../media/image167.jpg"/><Relationship Id="rId188" Type="http://schemas.openxmlformats.org/officeDocument/2006/relationships/image" Target="../media/image188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162" Type="http://schemas.openxmlformats.org/officeDocument/2006/relationships/image" Target="../media/image162.jpg"/><Relationship Id="rId183" Type="http://schemas.openxmlformats.org/officeDocument/2006/relationships/image" Target="../media/image183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131" Type="http://schemas.openxmlformats.org/officeDocument/2006/relationships/image" Target="../media/image131.jpg"/><Relationship Id="rId136" Type="http://schemas.openxmlformats.org/officeDocument/2006/relationships/image" Target="../media/image136.jpg"/><Relationship Id="rId157" Type="http://schemas.openxmlformats.org/officeDocument/2006/relationships/image" Target="../media/image157.jpg"/><Relationship Id="rId178" Type="http://schemas.openxmlformats.org/officeDocument/2006/relationships/image" Target="../media/image178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52" Type="http://schemas.openxmlformats.org/officeDocument/2006/relationships/image" Target="../media/image152.jpg"/><Relationship Id="rId173" Type="http://schemas.openxmlformats.org/officeDocument/2006/relationships/image" Target="../media/image173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26" Type="http://schemas.openxmlformats.org/officeDocument/2006/relationships/image" Target="../media/image126.jpg"/><Relationship Id="rId147" Type="http://schemas.openxmlformats.org/officeDocument/2006/relationships/image" Target="../media/image147.jpg"/><Relationship Id="rId168" Type="http://schemas.openxmlformats.org/officeDocument/2006/relationships/image" Target="../media/image168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142" Type="http://schemas.openxmlformats.org/officeDocument/2006/relationships/image" Target="../media/image142.jpg"/><Relationship Id="rId163" Type="http://schemas.openxmlformats.org/officeDocument/2006/relationships/image" Target="../media/image163.jpg"/><Relationship Id="rId184" Type="http://schemas.openxmlformats.org/officeDocument/2006/relationships/image" Target="../media/image184.jpg"/><Relationship Id="rId189" Type="http://schemas.openxmlformats.org/officeDocument/2006/relationships/image" Target="../media/image189.jpg"/><Relationship Id="rId3" Type="http://schemas.openxmlformats.org/officeDocument/2006/relationships/image" Target="../media/image3.jpg"/><Relationship Id="rId25" Type="http://schemas.openxmlformats.org/officeDocument/2006/relationships/image" Target="../media/image25.jpg"/><Relationship Id="rId46" Type="http://schemas.openxmlformats.org/officeDocument/2006/relationships/image" Target="../media/image46.jpg"/><Relationship Id="rId67" Type="http://schemas.openxmlformats.org/officeDocument/2006/relationships/image" Target="../media/image67.jpg"/><Relationship Id="rId116" Type="http://schemas.openxmlformats.org/officeDocument/2006/relationships/image" Target="../media/image116.jpg"/><Relationship Id="rId137" Type="http://schemas.openxmlformats.org/officeDocument/2006/relationships/image" Target="../media/image137.jpg"/><Relationship Id="rId158" Type="http://schemas.openxmlformats.org/officeDocument/2006/relationships/image" Target="../media/image158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62" Type="http://schemas.openxmlformats.org/officeDocument/2006/relationships/image" Target="../media/image62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53" Type="http://schemas.openxmlformats.org/officeDocument/2006/relationships/image" Target="../media/image153.jpg"/><Relationship Id="rId174" Type="http://schemas.openxmlformats.org/officeDocument/2006/relationships/image" Target="../media/image174.jpg"/><Relationship Id="rId179" Type="http://schemas.openxmlformats.org/officeDocument/2006/relationships/image" Target="../media/image179.jpg"/><Relationship Id="rId190" Type="http://schemas.openxmlformats.org/officeDocument/2006/relationships/image" Target="../media/image190.jpg"/><Relationship Id="rId15" Type="http://schemas.openxmlformats.org/officeDocument/2006/relationships/image" Target="../media/image15.jpg"/><Relationship Id="rId36" Type="http://schemas.openxmlformats.org/officeDocument/2006/relationships/image" Target="../media/image36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27" Type="http://schemas.openxmlformats.org/officeDocument/2006/relationships/image" Target="../media/image12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52" Type="http://schemas.openxmlformats.org/officeDocument/2006/relationships/image" Target="../media/image52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143" Type="http://schemas.openxmlformats.org/officeDocument/2006/relationships/image" Target="../media/image143.jpg"/><Relationship Id="rId148" Type="http://schemas.openxmlformats.org/officeDocument/2006/relationships/image" Target="../media/image148.jpg"/><Relationship Id="rId164" Type="http://schemas.openxmlformats.org/officeDocument/2006/relationships/image" Target="../media/image164.jpg"/><Relationship Id="rId169" Type="http://schemas.openxmlformats.org/officeDocument/2006/relationships/image" Target="../media/image169.jpg"/><Relationship Id="rId185" Type="http://schemas.openxmlformats.org/officeDocument/2006/relationships/image" Target="../media/image185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80" Type="http://schemas.openxmlformats.org/officeDocument/2006/relationships/image" Target="../media/image180.jpg"/><Relationship Id="rId26" Type="http://schemas.openxmlformats.org/officeDocument/2006/relationships/image" Target="../media/image2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27</xdr:row>
      <xdr:rowOff>73025</xdr:rowOff>
    </xdr:from>
    <xdr:to>
      <xdr:col>3</xdr:col>
      <xdr:colOff>1400175</xdr:colOff>
      <xdr:row>27</xdr:row>
      <xdr:rowOff>1873250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56</xdr:row>
      <xdr:rowOff>73025</xdr:rowOff>
    </xdr:from>
    <xdr:to>
      <xdr:col>3</xdr:col>
      <xdr:colOff>1400175</xdr:colOff>
      <xdr:row>56</xdr:row>
      <xdr:rowOff>1873250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217</xdr:row>
      <xdr:rowOff>73025</xdr:rowOff>
    </xdr:from>
    <xdr:to>
      <xdr:col>3</xdr:col>
      <xdr:colOff>1400175</xdr:colOff>
      <xdr:row>217</xdr:row>
      <xdr:rowOff>1873250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113</xdr:row>
      <xdr:rowOff>73025</xdr:rowOff>
    </xdr:from>
    <xdr:to>
      <xdr:col>3</xdr:col>
      <xdr:colOff>1400175</xdr:colOff>
      <xdr:row>113</xdr:row>
      <xdr:rowOff>1873250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109</xdr:row>
      <xdr:rowOff>73025</xdr:rowOff>
    </xdr:from>
    <xdr:to>
      <xdr:col>3</xdr:col>
      <xdr:colOff>1400175</xdr:colOff>
      <xdr:row>109</xdr:row>
      <xdr:rowOff>1873250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146</xdr:row>
      <xdr:rowOff>73025</xdr:rowOff>
    </xdr:from>
    <xdr:to>
      <xdr:col>3</xdr:col>
      <xdr:colOff>1400175</xdr:colOff>
      <xdr:row>146</xdr:row>
      <xdr:rowOff>1873250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136</xdr:row>
      <xdr:rowOff>73025</xdr:rowOff>
    </xdr:from>
    <xdr:to>
      <xdr:col>3</xdr:col>
      <xdr:colOff>1400175</xdr:colOff>
      <xdr:row>136</xdr:row>
      <xdr:rowOff>1873250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117</xdr:row>
      <xdr:rowOff>73025</xdr:rowOff>
    </xdr:from>
    <xdr:to>
      <xdr:col>3</xdr:col>
      <xdr:colOff>1400175</xdr:colOff>
      <xdr:row>117</xdr:row>
      <xdr:rowOff>1873250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</xdr:row>
      <xdr:rowOff>73025</xdr:rowOff>
    </xdr:from>
    <xdr:to>
      <xdr:col>3</xdr:col>
      <xdr:colOff>1400175</xdr:colOff>
      <xdr:row>20</xdr:row>
      <xdr:rowOff>1873250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132</xdr:row>
      <xdr:rowOff>73025</xdr:rowOff>
    </xdr:from>
    <xdr:to>
      <xdr:col>3</xdr:col>
      <xdr:colOff>1400175</xdr:colOff>
      <xdr:row>132</xdr:row>
      <xdr:rowOff>1873250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193</xdr:row>
      <xdr:rowOff>73025</xdr:rowOff>
    </xdr:from>
    <xdr:to>
      <xdr:col>3</xdr:col>
      <xdr:colOff>1400175</xdr:colOff>
      <xdr:row>193</xdr:row>
      <xdr:rowOff>1873250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160</xdr:row>
      <xdr:rowOff>73025</xdr:rowOff>
    </xdr:from>
    <xdr:to>
      <xdr:col>3</xdr:col>
      <xdr:colOff>1400175</xdr:colOff>
      <xdr:row>160</xdr:row>
      <xdr:rowOff>1873250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194</xdr:row>
      <xdr:rowOff>73025</xdr:rowOff>
    </xdr:from>
    <xdr:to>
      <xdr:col>3</xdr:col>
      <xdr:colOff>1400175</xdr:colOff>
      <xdr:row>194</xdr:row>
      <xdr:rowOff>1873250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165</xdr:row>
      <xdr:rowOff>73025</xdr:rowOff>
    </xdr:from>
    <xdr:to>
      <xdr:col>3</xdr:col>
      <xdr:colOff>1400175</xdr:colOff>
      <xdr:row>165</xdr:row>
      <xdr:rowOff>1873250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189</xdr:row>
      <xdr:rowOff>73025</xdr:rowOff>
    </xdr:from>
    <xdr:to>
      <xdr:col>3</xdr:col>
      <xdr:colOff>1400175</xdr:colOff>
      <xdr:row>189</xdr:row>
      <xdr:rowOff>1873250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57</xdr:row>
      <xdr:rowOff>73025</xdr:rowOff>
    </xdr:from>
    <xdr:to>
      <xdr:col>3</xdr:col>
      <xdr:colOff>1400175</xdr:colOff>
      <xdr:row>57</xdr:row>
      <xdr:rowOff>1873250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107</xdr:row>
      <xdr:rowOff>73025</xdr:rowOff>
    </xdr:from>
    <xdr:to>
      <xdr:col>3</xdr:col>
      <xdr:colOff>1400175</xdr:colOff>
      <xdr:row>107</xdr:row>
      <xdr:rowOff>1873250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92</xdr:row>
      <xdr:rowOff>73025</xdr:rowOff>
    </xdr:from>
    <xdr:to>
      <xdr:col>3</xdr:col>
      <xdr:colOff>1400175</xdr:colOff>
      <xdr:row>92</xdr:row>
      <xdr:rowOff>1873250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126</xdr:row>
      <xdr:rowOff>73025</xdr:rowOff>
    </xdr:from>
    <xdr:to>
      <xdr:col>3</xdr:col>
      <xdr:colOff>1400175</xdr:colOff>
      <xdr:row>126</xdr:row>
      <xdr:rowOff>1873250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102</xdr:row>
      <xdr:rowOff>73025</xdr:rowOff>
    </xdr:from>
    <xdr:to>
      <xdr:col>3</xdr:col>
      <xdr:colOff>1400175</xdr:colOff>
      <xdr:row>102</xdr:row>
      <xdr:rowOff>1873250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128</xdr:row>
      <xdr:rowOff>73025</xdr:rowOff>
    </xdr:from>
    <xdr:to>
      <xdr:col>3</xdr:col>
      <xdr:colOff>1400175</xdr:colOff>
      <xdr:row>128</xdr:row>
      <xdr:rowOff>1873250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205</xdr:row>
      <xdr:rowOff>73025</xdr:rowOff>
    </xdr:from>
    <xdr:to>
      <xdr:col>3</xdr:col>
      <xdr:colOff>1400175</xdr:colOff>
      <xdr:row>205</xdr:row>
      <xdr:rowOff>1873250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153</xdr:row>
      <xdr:rowOff>73025</xdr:rowOff>
    </xdr:from>
    <xdr:to>
      <xdr:col>3</xdr:col>
      <xdr:colOff>1400175</xdr:colOff>
      <xdr:row>153</xdr:row>
      <xdr:rowOff>1873250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130</xdr:row>
      <xdr:rowOff>73025</xdr:rowOff>
    </xdr:from>
    <xdr:to>
      <xdr:col>3</xdr:col>
      <xdr:colOff>1400175</xdr:colOff>
      <xdr:row>130</xdr:row>
      <xdr:rowOff>1873250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100</xdr:row>
      <xdr:rowOff>73025</xdr:rowOff>
    </xdr:from>
    <xdr:to>
      <xdr:col>3</xdr:col>
      <xdr:colOff>1400175</xdr:colOff>
      <xdr:row>100</xdr:row>
      <xdr:rowOff>1873250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53</xdr:row>
      <xdr:rowOff>73025</xdr:rowOff>
    </xdr:from>
    <xdr:to>
      <xdr:col>3</xdr:col>
      <xdr:colOff>1400175</xdr:colOff>
      <xdr:row>53</xdr:row>
      <xdr:rowOff>1873250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55</xdr:row>
      <xdr:rowOff>73025</xdr:rowOff>
    </xdr:from>
    <xdr:to>
      <xdr:col>3</xdr:col>
      <xdr:colOff>1400175</xdr:colOff>
      <xdr:row>55</xdr:row>
      <xdr:rowOff>1873250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215</xdr:row>
      <xdr:rowOff>73025</xdr:rowOff>
    </xdr:from>
    <xdr:to>
      <xdr:col>3</xdr:col>
      <xdr:colOff>1400175</xdr:colOff>
      <xdr:row>215</xdr:row>
      <xdr:rowOff>1873250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210</xdr:row>
      <xdr:rowOff>73025</xdr:rowOff>
    </xdr:from>
    <xdr:to>
      <xdr:col>3</xdr:col>
      <xdr:colOff>1400175</xdr:colOff>
      <xdr:row>210</xdr:row>
      <xdr:rowOff>1873250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118</xdr:row>
      <xdr:rowOff>73025</xdr:rowOff>
    </xdr:from>
    <xdr:to>
      <xdr:col>3</xdr:col>
      <xdr:colOff>1400175</xdr:colOff>
      <xdr:row>118</xdr:row>
      <xdr:rowOff>1873250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133</xdr:row>
      <xdr:rowOff>73025</xdr:rowOff>
    </xdr:from>
    <xdr:to>
      <xdr:col>3</xdr:col>
      <xdr:colOff>1400175</xdr:colOff>
      <xdr:row>133</xdr:row>
      <xdr:rowOff>1873250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150</xdr:row>
      <xdr:rowOff>73025</xdr:rowOff>
    </xdr:from>
    <xdr:to>
      <xdr:col>3</xdr:col>
      <xdr:colOff>1400175</xdr:colOff>
      <xdr:row>150</xdr:row>
      <xdr:rowOff>1873250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</xdr:row>
      <xdr:rowOff>73025</xdr:rowOff>
    </xdr:from>
    <xdr:to>
      <xdr:col>3</xdr:col>
      <xdr:colOff>1400175</xdr:colOff>
      <xdr:row>1</xdr:row>
      <xdr:rowOff>1873250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190</xdr:row>
      <xdr:rowOff>73025</xdr:rowOff>
    </xdr:from>
    <xdr:to>
      <xdr:col>3</xdr:col>
      <xdr:colOff>1400175</xdr:colOff>
      <xdr:row>190</xdr:row>
      <xdr:rowOff>1873250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94</xdr:row>
      <xdr:rowOff>73025</xdr:rowOff>
    </xdr:from>
    <xdr:to>
      <xdr:col>3</xdr:col>
      <xdr:colOff>1400175</xdr:colOff>
      <xdr:row>94</xdr:row>
      <xdr:rowOff>1873250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179</xdr:row>
      <xdr:rowOff>73025</xdr:rowOff>
    </xdr:from>
    <xdr:to>
      <xdr:col>3</xdr:col>
      <xdr:colOff>1400175</xdr:colOff>
      <xdr:row>179</xdr:row>
      <xdr:rowOff>1873250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73</xdr:row>
      <xdr:rowOff>73025</xdr:rowOff>
    </xdr:from>
    <xdr:to>
      <xdr:col>3</xdr:col>
      <xdr:colOff>1400175</xdr:colOff>
      <xdr:row>73</xdr:row>
      <xdr:rowOff>1873250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123</xdr:row>
      <xdr:rowOff>73025</xdr:rowOff>
    </xdr:from>
    <xdr:to>
      <xdr:col>3</xdr:col>
      <xdr:colOff>1400175</xdr:colOff>
      <xdr:row>123</xdr:row>
      <xdr:rowOff>1873250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</xdr:row>
      <xdr:rowOff>73025</xdr:rowOff>
    </xdr:from>
    <xdr:to>
      <xdr:col>3</xdr:col>
      <xdr:colOff>1400175</xdr:colOff>
      <xdr:row>14</xdr:row>
      <xdr:rowOff>1873250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206</xdr:row>
      <xdr:rowOff>73025</xdr:rowOff>
    </xdr:from>
    <xdr:to>
      <xdr:col>3</xdr:col>
      <xdr:colOff>1400175</xdr:colOff>
      <xdr:row>206</xdr:row>
      <xdr:rowOff>1873250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186</xdr:row>
      <xdr:rowOff>73025</xdr:rowOff>
    </xdr:from>
    <xdr:to>
      <xdr:col>3</xdr:col>
      <xdr:colOff>1400175</xdr:colOff>
      <xdr:row>186</xdr:row>
      <xdr:rowOff>1873250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188</xdr:row>
      <xdr:rowOff>73025</xdr:rowOff>
    </xdr:from>
    <xdr:to>
      <xdr:col>3</xdr:col>
      <xdr:colOff>1400175</xdr:colOff>
      <xdr:row>188</xdr:row>
      <xdr:rowOff>1873250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24</xdr:row>
      <xdr:rowOff>73025</xdr:rowOff>
    </xdr:from>
    <xdr:to>
      <xdr:col>3</xdr:col>
      <xdr:colOff>1400175</xdr:colOff>
      <xdr:row>24</xdr:row>
      <xdr:rowOff>1873250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95</xdr:row>
      <xdr:rowOff>73025</xdr:rowOff>
    </xdr:from>
    <xdr:to>
      <xdr:col>3</xdr:col>
      <xdr:colOff>1400175</xdr:colOff>
      <xdr:row>95</xdr:row>
      <xdr:rowOff>1873250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219</xdr:row>
      <xdr:rowOff>73025</xdr:rowOff>
    </xdr:from>
    <xdr:to>
      <xdr:col>3</xdr:col>
      <xdr:colOff>1400175</xdr:colOff>
      <xdr:row>219</xdr:row>
      <xdr:rowOff>1873250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83</xdr:row>
      <xdr:rowOff>73025</xdr:rowOff>
    </xdr:from>
    <xdr:to>
      <xdr:col>3</xdr:col>
      <xdr:colOff>1400175</xdr:colOff>
      <xdr:row>83</xdr:row>
      <xdr:rowOff>1873250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52</xdr:row>
      <xdr:rowOff>73025</xdr:rowOff>
    </xdr:from>
    <xdr:to>
      <xdr:col>3</xdr:col>
      <xdr:colOff>1400175</xdr:colOff>
      <xdr:row>52</xdr:row>
      <xdr:rowOff>1873250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173</xdr:row>
      <xdr:rowOff>73025</xdr:rowOff>
    </xdr:from>
    <xdr:to>
      <xdr:col>3</xdr:col>
      <xdr:colOff>1400175</xdr:colOff>
      <xdr:row>173</xdr:row>
      <xdr:rowOff>1873250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129</xdr:row>
      <xdr:rowOff>73025</xdr:rowOff>
    </xdr:from>
    <xdr:to>
      <xdr:col>3</xdr:col>
      <xdr:colOff>1400175</xdr:colOff>
      <xdr:row>129</xdr:row>
      <xdr:rowOff>1873250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87</xdr:row>
      <xdr:rowOff>73025</xdr:rowOff>
    </xdr:from>
    <xdr:to>
      <xdr:col>3</xdr:col>
      <xdr:colOff>1400175</xdr:colOff>
      <xdr:row>87</xdr:row>
      <xdr:rowOff>1873250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108</xdr:row>
      <xdr:rowOff>73025</xdr:rowOff>
    </xdr:from>
    <xdr:to>
      <xdr:col>3</xdr:col>
      <xdr:colOff>1400175</xdr:colOff>
      <xdr:row>108</xdr:row>
      <xdr:rowOff>1873250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181</xdr:row>
      <xdr:rowOff>73025</xdr:rowOff>
    </xdr:from>
    <xdr:to>
      <xdr:col>3</xdr:col>
      <xdr:colOff>1400175</xdr:colOff>
      <xdr:row>181</xdr:row>
      <xdr:rowOff>1873250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145</xdr:row>
      <xdr:rowOff>73025</xdr:rowOff>
    </xdr:from>
    <xdr:to>
      <xdr:col>3</xdr:col>
      <xdr:colOff>1400175</xdr:colOff>
      <xdr:row>145</xdr:row>
      <xdr:rowOff>1873250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204</xdr:row>
      <xdr:rowOff>73025</xdr:rowOff>
    </xdr:from>
    <xdr:to>
      <xdr:col>3</xdr:col>
      <xdr:colOff>1400175</xdr:colOff>
      <xdr:row>204</xdr:row>
      <xdr:rowOff>1873250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93</xdr:row>
      <xdr:rowOff>73025</xdr:rowOff>
    </xdr:from>
    <xdr:to>
      <xdr:col>3</xdr:col>
      <xdr:colOff>1400175</xdr:colOff>
      <xdr:row>93</xdr:row>
      <xdr:rowOff>1873250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176</xdr:row>
      <xdr:rowOff>73025</xdr:rowOff>
    </xdr:from>
    <xdr:to>
      <xdr:col>3</xdr:col>
      <xdr:colOff>1400175</xdr:colOff>
      <xdr:row>176</xdr:row>
      <xdr:rowOff>1873250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47</xdr:row>
      <xdr:rowOff>73025</xdr:rowOff>
    </xdr:from>
    <xdr:to>
      <xdr:col>3</xdr:col>
      <xdr:colOff>1400175</xdr:colOff>
      <xdr:row>47</xdr:row>
      <xdr:rowOff>1873250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</xdr:row>
      <xdr:rowOff>73025</xdr:rowOff>
    </xdr:from>
    <xdr:to>
      <xdr:col>3</xdr:col>
      <xdr:colOff>1400175</xdr:colOff>
      <xdr:row>8</xdr:row>
      <xdr:rowOff>1873250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42</xdr:row>
      <xdr:rowOff>73025</xdr:rowOff>
    </xdr:from>
    <xdr:to>
      <xdr:col>3</xdr:col>
      <xdr:colOff>1400175</xdr:colOff>
      <xdr:row>42</xdr:row>
      <xdr:rowOff>1873250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29</xdr:row>
      <xdr:rowOff>73025</xdr:rowOff>
    </xdr:from>
    <xdr:to>
      <xdr:col>3</xdr:col>
      <xdr:colOff>1400175</xdr:colOff>
      <xdr:row>29</xdr:row>
      <xdr:rowOff>1873250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22</xdr:row>
      <xdr:rowOff>73025</xdr:rowOff>
    </xdr:from>
    <xdr:to>
      <xdr:col>3</xdr:col>
      <xdr:colOff>1400175</xdr:colOff>
      <xdr:row>22</xdr:row>
      <xdr:rowOff>1873250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103</xdr:row>
      <xdr:rowOff>73025</xdr:rowOff>
    </xdr:from>
    <xdr:to>
      <xdr:col>3</xdr:col>
      <xdr:colOff>1400175</xdr:colOff>
      <xdr:row>103</xdr:row>
      <xdr:rowOff>1873250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</xdr:row>
      <xdr:rowOff>73025</xdr:rowOff>
    </xdr:from>
    <xdr:to>
      <xdr:col>3</xdr:col>
      <xdr:colOff>1400175</xdr:colOff>
      <xdr:row>12</xdr:row>
      <xdr:rowOff>1873250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104</xdr:row>
      <xdr:rowOff>73025</xdr:rowOff>
    </xdr:from>
    <xdr:to>
      <xdr:col>3</xdr:col>
      <xdr:colOff>1400175</xdr:colOff>
      <xdr:row>104</xdr:row>
      <xdr:rowOff>1873250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81</xdr:row>
      <xdr:rowOff>73025</xdr:rowOff>
    </xdr:from>
    <xdr:to>
      <xdr:col>3</xdr:col>
      <xdr:colOff>1400175</xdr:colOff>
      <xdr:row>81</xdr:row>
      <xdr:rowOff>1873250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161</xdr:row>
      <xdr:rowOff>73025</xdr:rowOff>
    </xdr:from>
    <xdr:to>
      <xdr:col>3</xdr:col>
      <xdr:colOff>1400175</xdr:colOff>
      <xdr:row>161</xdr:row>
      <xdr:rowOff>1873250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97</xdr:row>
      <xdr:rowOff>73025</xdr:rowOff>
    </xdr:from>
    <xdr:to>
      <xdr:col>3</xdr:col>
      <xdr:colOff>1400175</xdr:colOff>
      <xdr:row>97</xdr:row>
      <xdr:rowOff>1873250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67</xdr:row>
      <xdr:rowOff>73025</xdr:rowOff>
    </xdr:from>
    <xdr:to>
      <xdr:col>3</xdr:col>
      <xdr:colOff>1400175</xdr:colOff>
      <xdr:row>67</xdr:row>
      <xdr:rowOff>1873250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135</xdr:row>
      <xdr:rowOff>73025</xdr:rowOff>
    </xdr:from>
    <xdr:to>
      <xdr:col>3</xdr:col>
      <xdr:colOff>1400175</xdr:colOff>
      <xdr:row>135</xdr:row>
      <xdr:rowOff>1873250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166</xdr:row>
      <xdr:rowOff>73025</xdr:rowOff>
    </xdr:from>
    <xdr:to>
      <xdr:col>3</xdr:col>
      <xdr:colOff>1400175</xdr:colOff>
      <xdr:row>166</xdr:row>
      <xdr:rowOff>1873250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221</xdr:row>
      <xdr:rowOff>73025</xdr:rowOff>
    </xdr:from>
    <xdr:to>
      <xdr:col>3</xdr:col>
      <xdr:colOff>1400175</xdr:colOff>
      <xdr:row>221</xdr:row>
      <xdr:rowOff>1873250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180</xdr:row>
      <xdr:rowOff>73025</xdr:rowOff>
    </xdr:from>
    <xdr:to>
      <xdr:col>3</xdr:col>
      <xdr:colOff>1400175</xdr:colOff>
      <xdr:row>180</xdr:row>
      <xdr:rowOff>1873250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182</xdr:row>
      <xdr:rowOff>73025</xdr:rowOff>
    </xdr:from>
    <xdr:to>
      <xdr:col>3</xdr:col>
      <xdr:colOff>1400175</xdr:colOff>
      <xdr:row>182</xdr:row>
      <xdr:rowOff>1873250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191</xdr:row>
      <xdr:rowOff>73025</xdr:rowOff>
    </xdr:from>
    <xdr:to>
      <xdr:col>3</xdr:col>
      <xdr:colOff>1400175</xdr:colOff>
      <xdr:row>191</xdr:row>
      <xdr:rowOff>1873250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61</xdr:row>
      <xdr:rowOff>73025</xdr:rowOff>
    </xdr:from>
    <xdr:to>
      <xdr:col>3</xdr:col>
      <xdr:colOff>1400175</xdr:colOff>
      <xdr:row>61</xdr:row>
      <xdr:rowOff>1873250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110</xdr:row>
      <xdr:rowOff>73025</xdr:rowOff>
    </xdr:from>
    <xdr:to>
      <xdr:col>3</xdr:col>
      <xdr:colOff>1400175</xdr:colOff>
      <xdr:row>110</xdr:row>
      <xdr:rowOff>1873250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122</xdr:row>
      <xdr:rowOff>73025</xdr:rowOff>
    </xdr:from>
    <xdr:to>
      <xdr:col>3</xdr:col>
      <xdr:colOff>1400175</xdr:colOff>
      <xdr:row>122</xdr:row>
      <xdr:rowOff>1873250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119</xdr:row>
      <xdr:rowOff>73025</xdr:rowOff>
    </xdr:from>
    <xdr:to>
      <xdr:col>3</xdr:col>
      <xdr:colOff>1400175</xdr:colOff>
      <xdr:row>119</xdr:row>
      <xdr:rowOff>1873250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183</xdr:row>
      <xdr:rowOff>73025</xdr:rowOff>
    </xdr:from>
    <xdr:to>
      <xdr:col>3</xdr:col>
      <xdr:colOff>1400175</xdr:colOff>
      <xdr:row>183</xdr:row>
      <xdr:rowOff>1873250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50</xdr:row>
      <xdr:rowOff>73025</xdr:rowOff>
    </xdr:from>
    <xdr:to>
      <xdr:col>3</xdr:col>
      <xdr:colOff>1400175</xdr:colOff>
      <xdr:row>50</xdr:row>
      <xdr:rowOff>1873250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116</xdr:row>
      <xdr:rowOff>73025</xdr:rowOff>
    </xdr:from>
    <xdr:to>
      <xdr:col>3</xdr:col>
      <xdr:colOff>1400175</xdr:colOff>
      <xdr:row>116</xdr:row>
      <xdr:rowOff>1873250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184</xdr:row>
      <xdr:rowOff>73025</xdr:rowOff>
    </xdr:from>
    <xdr:to>
      <xdr:col>3</xdr:col>
      <xdr:colOff>1400175</xdr:colOff>
      <xdr:row>184</xdr:row>
      <xdr:rowOff>1873250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141</xdr:row>
      <xdr:rowOff>73025</xdr:rowOff>
    </xdr:from>
    <xdr:to>
      <xdr:col>3</xdr:col>
      <xdr:colOff>1400175</xdr:colOff>
      <xdr:row>141</xdr:row>
      <xdr:rowOff>1873250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19</xdr:row>
      <xdr:rowOff>73025</xdr:rowOff>
    </xdr:from>
    <xdr:to>
      <xdr:col>3</xdr:col>
      <xdr:colOff>1400175</xdr:colOff>
      <xdr:row>19</xdr:row>
      <xdr:rowOff>1873250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60</xdr:row>
      <xdr:rowOff>73025</xdr:rowOff>
    </xdr:from>
    <xdr:to>
      <xdr:col>3</xdr:col>
      <xdr:colOff>1400175</xdr:colOff>
      <xdr:row>60</xdr:row>
      <xdr:rowOff>1873250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40</xdr:row>
      <xdr:rowOff>73025</xdr:rowOff>
    </xdr:from>
    <xdr:to>
      <xdr:col>3</xdr:col>
      <xdr:colOff>1400175</xdr:colOff>
      <xdr:row>40</xdr:row>
      <xdr:rowOff>1873250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195</xdr:row>
      <xdr:rowOff>73025</xdr:rowOff>
    </xdr:from>
    <xdr:to>
      <xdr:col>3</xdr:col>
      <xdr:colOff>1400175</xdr:colOff>
      <xdr:row>195</xdr:row>
      <xdr:rowOff>1873250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152</xdr:row>
      <xdr:rowOff>73025</xdr:rowOff>
    </xdr:from>
    <xdr:to>
      <xdr:col>3</xdr:col>
      <xdr:colOff>1400175</xdr:colOff>
      <xdr:row>152</xdr:row>
      <xdr:rowOff>1873250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54</xdr:row>
      <xdr:rowOff>73025</xdr:rowOff>
    </xdr:from>
    <xdr:to>
      <xdr:col>3</xdr:col>
      <xdr:colOff>1400175</xdr:colOff>
      <xdr:row>54</xdr:row>
      <xdr:rowOff>1873250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30</xdr:row>
      <xdr:rowOff>73025</xdr:rowOff>
    </xdr:from>
    <xdr:to>
      <xdr:col>3</xdr:col>
      <xdr:colOff>1400175</xdr:colOff>
      <xdr:row>30</xdr:row>
      <xdr:rowOff>1873250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</xdr:row>
      <xdr:rowOff>73025</xdr:rowOff>
    </xdr:from>
    <xdr:to>
      <xdr:col>3</xdr:col>
      <xdr:colOff>1400175</xdr:colOff>
      <xdr:row>4</xdr:row>
      <xdr:rowOff>1873250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149</xdr:row>
      <xdr:rowOff>73025</xdr:rowOff>
    </xdr:from>
    <xdr:to>
      <xdr:col>3</xdr:col>
      <xdr:colOff>1400175</xdr:colOff>
      <xdr:row>149</xdr:row>
      <xdr:rowOff>1873250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51</xdr:row>
      <xdr:rowOff>73025</xdr:rowOff>
    </xdr:from>
    <xdr:to>
      <xdr:col>3</xdr:col>
      <xdr:colOff>1400175</xdr:colOff>
      <xdr:row>51</xdr:row>
      <xdr:rowOff>1873250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41</xdr:row>
      <xdr:rowOff>73025</xdr:rowOff>
    </xdr:from>
    <xdr:to>
      <xdr:col>3</xdr:col>
      <xdr:colOff>1400175</xdr:colOff>
      <xdr:row>41</xdr:row>
      <xdr:rowOff>1873250</xdr:rowOff>
    </xdr:to>
    <xdr:pic>
      <xdr:nvPicPr>
        <xdr:cNvPr id="96" name="Имя " descr="Descr 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148</xdr:row>
      <xdr:rowOff>73025</xdr:rowOff>
    </xdr:from>
    <xdr:to>
      <xdr:col>3</xdr:col>
      <xdr:colOff>1400175</xdr:colOff>
      <xdr:row>148</xdr:row>
      <xdr:rowOff>1873250</xdr:rowOff>
    </xdr:to>
    <xdr:pic>
      <xdr:nvPicPr>
        <xdr:cNvPr id="97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220</xdr:row>
      <xdr:rowOff>73025</xdr:rowOff>
    </xdr:from>
    <xdr:to>
      <xdr:col>3</xdr:col>
      <xdr:colOff>1400175</xdr:colOff>
      <xdr:row>220</xdr:row>
      <xdr:rowOff>1873250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96</xdr:row>
      <xdr:rowOff>73025</xdr:rowOff>
    </xdr:from>
    <xdr:to>
      <xdr:col>3</xdr:col>
      <xdr:colOff>1400175</xdr:colOff>
      <xdr:row>96</xdr:row>
      <xdr:rowOff>1873250</xdr:rowOff>
    </xdr:to>
    <xdr:pic>
      <xdr:nvPicPr>
        <xdr:cNvPr id="99" name="Имя " descr="Descr 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127</xdr:row>
      <xdr:rowOff>73025</xdr:rowOff>
    </xdr:from>
    <xdr:to>
      <xdr:col>3</xdr:col>
      <xdr:colOff>1400175</xdr:colOff>
      <xdr:row>127</xdr:row>
      <xdr:rowOff>1873250</xdr:rowOff>
    </xdr:to>
    <xdr:pic>
      <xdr:nvPicPr>
        <xdr:cNvPr id="100" name="Имя " descr="Descr 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66</xdr:row>
      <xdr:rowOff>73025</xdr:rowOff>
    </xdr:from>
    <xdr:to>
      <xdr:col>3</xdr:col>
      <xdr:colOff>1400175</xdr:colOff>
      <xdr:row>66</xdr:row>
      <xdr:rowOff>1873250</xdr:rowOff>
    </xdr:to>
    <xdr:pic>
      <xdr:nvPicPr>
        <xdr:cNvPr id="101" name="Имя " descr="Descr 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200</xdr:row>
      <xdr:rowOff>73025</xdr:rowOff>
    </xdr:from>
    <xdr:to>
      <xdr:col>3</xdr:col>
      <xdr:colOff>1400175</xdr:colOff>
      <xdr:row>200</xdr:row>
      <xdr:rowOff>1873250</xdr:rowOff>
    </xdr:to>
    <xdr:pic>
      <xdr:nvPicPr>
        <xdr:cNvPr id="102" name="Имя " descr="Descr 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76</xdr:row>
      <xdr:rowOff>73025</xdr:rowOff>
    </xdr:from>
    <xdr:to>
      <xdr:col>3</xdr:col>
      <xdr:colOff>1400175</xdr:colOff>
      <xdr:row>76</xdr:row>
      <xdr:rowOff>1873250</xdr:rowOff>
    </xdr:to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214</xdr:row>
      <xdr:rowOff>73025</xdr:rowOff>
    </xdr:from>
    <xdr:to>
      <xdr:col>3</xdr:col>
      <xdr:colOff>1400175</xdr:colOff>
      <xdr:row>214</xdr:row>
      <xdr:rowOff>1873250</xdr:rowOff>
    </xdr:to>
    <xdr:pic>
      <xdr:nvPicPr>
        <xdr:cNvPr id="104" name="Имя " descr="Descr 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26</xdr:row>
      <xdr:rowOff>73025</xdr:rowOff>
    </xdr:from>
    <xdr:to>
      <xdr:col>3</xdr:col>
      <xdr:colOff>1400175</xdr:colOff>
      <xdr:row>26</xdr:row>
      <xdr:rowOff>1873250</xdr:rowOff>
    </xdr:to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45</xdr:row>
      <xdr:rowOff>73025</xdr:rowOff>
    </xdr:from>
    <xdr:to>
      <xdr:col>3</xdr:col>
      <xdr:colOff>1400175</xdr:colOff>
      <xdr:row>45</xdr:row>
      <xdr:rowOff>1873250</xdr:rowOff>
    </xdr:to>
    <xdr:pic>
      <xdr:nvPicPr>
        <xdr:cNvPr id="106" name="Имя " descr="Descr 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36</xdr:row>
      <xdr:rowOff>73025</xdr:rowOff>
    </xdr:from>
    <xdr:to>
      <xdr:col>3</xdr:col>
      <xdr:colOff>1400175</xdr:colOff>
      <xdr:row>36</xdr:row>
      <xdr:rowOff>1873250</xdr:rowOff>
    </xdr:to>
    <xdr:pic>
      <xdr:nvPicPr>
        <xdr:cNvPr id="107" name="Имя " descr="Descr 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168</xdr:row>
      <xdr:rowOff>73025</xdr:rowOff>
    </xdr:from>
    <xdr:to>
      <xdr:col>3</xdr:col>
      <xdr:colOff>1400175</xdr:colOff>
      <xdr:row>168</xdr:row>
      <xdr:rowOff>1873250</xdr:rowOff>
    </xdr:to>
    <xdr:pic>
      <xdr:nvPicPr>
        <xdr:cNvPr id="108" name="Имя " descr="Descr 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43</xdr:row>
      <xdr:rowOff>73025</xdr:rowOff>
    </xdr:from>
    <xdr:to>
      <xdr:col>3</xdr:col>
      <xdr:colOff>1400175</xdr:colOff>
      <xdr:row>43</xdr:row>
      <xdr:rowOff>1873250</xdr:rowOff>
    </xdr:to>
    <xdr:pic>
      <xdr:nvPicPr>
        <xdr:cNvPr id="109" name="Имя " descr="Descr 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171</xdr:row>
      <xdr:rowOff>73025</xdr:rowOff>
    </xdr:from>
    <xdr:to>
      <xdr:col>3</xdr:col>
      <xdr:colOff>1400175</xdr:colOff>
      <xdr:row>171</xdr:row>
      <xdr:rowOff>1873250</xdr:rowOff>
    </xdr:to>
    <xdr:pic>
      <xdr:nvPicPr>
        <xdr:cNvPr id="110" name="Имя " descr="Descr 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91</xdr:row>
      <xdr:rowOff>73025</xdr:rowOff>
    </xdr:from>
    <xdr:to>
      <xdr:col>3</xdr:col>
      <xdr:colOff>1400175</xdr:colOff>
      <xdr:row>91</xdr:row>
      <xdr:rowOff>1873250</xdr:rowOff>
    </xdr:to>
    <xdr:pic>
      <xdr:nvPicPr>
        <xdr:cNvPr id="111" name="Имя " descr="Descr 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162</xdr:row>
      <xdr:rowOff>73025</xdr:rowOff>
    </xdr:from>
    <xdr:to>
      <xdr:col>3</xdr:col>
      <xdr:colOff>1400175</xdr:colOff>
      <xdr:row>162</xdr:row>
      <xdr:rowOff>1873250</xdr:rowOff>
    </xdr:to>
    <xdr:pic>
      <xdr:nvPicPr>
        <xdr:cNvPr id="112" name="Имя " descr="Descr 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157</xdr:row>
      <xdr:rowOff>73025</xdr:rowOff>
    </xdr:from>
    <xdr:to>
      <xdr:col>3</xdr:col>
      <xdr:colOff>1400175</xdr:colOff>
      <xdr:row>157</xdr:row>
      <xdr:rowOff>1873250</xdr:rowOff>
    </xdr:to>
    <xdr:pic>
      <xdr:nvPicPr>
        <xdr:cNvPr id="113" name="Имя " descr="Descr 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</xdr:row>
      <xdr:rowOff>73025</xdr:rowOff>
    </xdr:from>
    <xdr:to>
      <xdr:col>3</xdr:col>
      <xdr:colOff>1400175</xdr:colOff>
      <xdr:row>3</xdr:row>
      <xdr:rowOff>1873250</xdr:rowOff>
    </xdr:to>
    <xdr:pic>
      <xdr:nvPicPr>
        <xdr:cNvPr id="114" name="Имя " descr="Descr 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218</xdr:row>
      <xdr:rowOff>73025</xdr:rowOff>
    </xdr:from>
    <xdr:to>
      <xdr:col>3</xdr:col>
      <xdr:colOff>1400175</xdr:colOff>
      <xdr:row>218</xdr:row>
      <xdr:rowOff>1873250</xdr:rowOff>
    </xdr:to>
    <xdr:pic>
      <xdr:nvPicPr>
        <xdr:cNvPr id="115" name="Имя " descr="Descr 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187</xdr:row>
      <xdr:rowOff>73025</xdr:rowOff>
    </xdr:from>
    <xdr:to>
      <xdr:col>3</xdr:col>
      <xdr:colOff>1400175</xdr:colOff>
      <xdr:row>187</xdr:row>
      <xdr:rowOff>1873250</xdr:rowOff>
    </xdr:to>
    <xdr:pic>
      <xdr:nvPicPr>
        <xdr:cNvPr id="116" name="Имя " descr="Descr 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98</xdr:row>
      <xdr:rowOff>73025</xdr:rowOff>
    </xdr:from>
    <xdr:to>
      <xdr:col>3</xdr:col>
      <xdr:colOff>1400175</xdr:colOff>
      <xdr:row>98</xdr:row>
      <xdr:rowOff>1873250</xdr:rowOff>
    </xdr:to>
    <xdr:pic>
      <xdr:nvPicPr>
        <xdr:cNvPr id="117" name="Имя " descr="Descr 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211</xdr:row>
      <xdr:rowOff>73025</xdr:rowOff>
    </xdr:from>
    <xdr:to>
      <xdr:col>3</xdr:col>
      <xdr:colOff>1400175</xdr:colOff>
      <xdr:row>211</xdr:row>
      <xdr:rowOff>1873250</xdr:rowOff>
    </xdr:to>
    <xdr:pic>
      <xdr:nvPicPr>
        <xdr:cNvPr id="118" name="Имя " descr="Descr 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88</xdr:row>
      <xdr:rowOff>73025</xdr:rowOff>
    </xdr:from>
    <xdr:to>
      <xdr:col>3</xdr:col>
      <xdr:colOff>1400175</xdr:colOff>
      <xdr:row>88</xdr:row>
      <xdr:rowOff>1873250</xdr:rowOff>
    </xdr:to>
    <xdr:pic>
      <xdr:nvPicPr>
        <xdr:cNvPr id="119" name="Имя " descr="Descr 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147</xdr:row>
      <xdr:rowOff>73025</xdr:rowOff>
    </xdr:from>
    <xdr:to>
      <xdr:col>3</xdr:col>
      <xdr:colOff>1400175</xdr:colOff>
      <xdr:row>147</xdr:row>
      <xdr:rowOff>1873250</xdr:rowOff>
    </xdr:to>
    <xdr:pic>
      <xdr:nvPicPr>
        <xdr:cNvPr id="120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216</xdr:row>
      <xdr:rowOff>73025</xdr:rowOff>
    </xdr:from>
    <xdr:to>
      <xdr:col>3</xdr:col>
      <xdr:colOff>1400175</xdr:colOff>
      <xdr:row>216</xdr:row>
      <xdr:rowOff>1873250</xdr:rowOff>
    </xdr:to>
    <xdr:pic>
      <xdr:nvPicPr>
        <xdr:cNvPr id="121" name="Имя " descr="Descr 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35</xdr:row>
      <xdr:rowOff>73025</xdr:rowOff>
    </xdr:from>
    <xdr:to>
      <xdr:col>3</xdr:col>
      <xdr:colOff>1400175</xdr:colOff>
      <xdr:row>35</xdr:row>
      <xdr:rowOff>1873250</xdr:rowOff>
    </xdr:to>
    <xdr:pic>
      <xdr:nvPicPr>
        <xdr:cNvPr id="122" name="Имя " descr="Descr 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155</xdr:row>
      <xdr:rowOff>73025</xdr:rowOff>
    </xdr:from>
    <xdr:to>
      <xdr:col>3</xdr:col>
      <xdr:colOff>1400175</xdr:colOff>
      <xdr:row>155</xdr:row>
      <xdr:rowOff>1873250</xdr:rowOff>
    </xdr:to>
    <xdr:pic>
      <xdr:nvPicPr>
        <xdr:cNvPr id="123" name="Имя " descr="Descr 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131</xdr:row>
      <xdr:rowOff>73025</xdr:rowOff>
    </xdr:from>
    <xdr:to>
      <xdr:col>3</xdr:col>
      <xdr:colOff>1400175</xdr:colOff>
      <xdr:row>131</xdr:row>
      <xdr:rowOff>1873250</xdr:rowOff>
    </xdr:to>
    <xdr:pic>
      <xdr:nvPicPr>
        <xdr:cNvPr id="124" name="Имя " descr="Descr 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28</xdr:row>
      <xdr:rowOff>73025</xdr:rowOff>
    </xdr:from>
    <xdr:to>
      <xdr:col>3</xdr:col>
      <xdr:colOff>1400175</xdr:colOff>
      <xdr:row>28</xdr:row>
      <xdr:rowOff>1873250</xdr:rowOff>
    </xdr:to>
    <xdr:pic>
      <xdr:nvPicPr>
        <xdr:cNvPr id="125" name="Имя " descr="Descr 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170</xdr:row>
      <xdr:rowOff>73025</xdr:rowOff>
    </xdr:from>
    <xdr:to>
      <xdr:col>3</xdr:col>
      <xdr:colOff>1400175</xdr:colOff>
      <xdr:row>170</xdr:row>
      <xdr:rowOff>1873250</xdr:rowOff>
    </xdr:to>
    <xdr:pic>
      <xdr:nvPicPr>
        <xdr:cNvPr id="126" name="Имя " descr="Descr 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</xdr:row>
      <xdr:rowOff>73025</xdr:rowOff>
    </xdr:from>
    <xdr:to>
      <xdr:col>3</xdr:col>
      <xdr:colOff>1400175</xdr:colOff>
      <xdr:row>11</xdr:row>
      <xdr:rowOff>1873250</xdr:rowOff>
    </xdr:to>
    <xdr:pic>
      <xdr:nvPicPr>
        <xdr:cNvPr id="127" name="Имя " descr="Descr 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151</xdr:row>
      <xdr:rowOff>73025</xdr:rowOff>
    </xdr:from>
    <xdr:to>
      <xdr:col>3</xdr:col>
      <xdr:colOff>1400175</xdr:colOff>
      <xdr:row>151</xdr:row>
      <xdr:rowOff>1873250</xdr:rowOff>
    </xdr:to>
    <xdr:pic>
      <xdr:nvPicPr>
        <xdr:cNvPr id="128" name="Имя " descr="Descr 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34</xdr:row>
      <xdr:rowOff>73025</xdr:rowOff>
    </xdr:from>
    <xdr:to>
      <xdr:col>3</xdr:col>
      <xdr:colOff>1400175</xdr:colOff>
      <xdr:row>34</xdr:row>
      <xdr:rowOff>1873250</xdr:rowOff>
    </xdr:to>
    <xdr:pic>
      <xdr:nvPicPr>
        <xdr:cNvPr id="129" name="Имя " descr="Descr 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</xdr:row>
      <xdr:rowOff>73025</xdr:rowOff>
    </xdr:from>
    <xdr:to>
      <xdr:col>3</xdr:col>
      <xdr:colOff>1400175</xdr:colOff>
      <xdr:row>2</xdr:row>
      <xdr:rowOff>1873250</xdr:rowOff>
    </xdr:to>
    <xdr:pic>
      <xdr:nvPicPr>
        <xdr:cNvPr id="130" name="Имя " descr="Descr 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124</xdr:row>
      <xdr:rowOff>73025</xdr:rowOff>
    </xdr:from>
    <xdr:to>
      <xdr:col>3</xdr:col>
      <xdr:colOff>1400175</xdr:colOff>
      <xdr:row>124</xdr:row>
      <xdr:rowOff>1873250</xdr:rowOff>
    </xdr:to>
    <xdr:pic>
      <xdr:nvPicPr>
        <xdr:cNvPr id="131" name="Имя " descr="Descr 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</xdr:row>
      <xdr:rowOff>73025</xdr:rowOff>
    </xdr:from>
    <xdr:to>
      <xdr:col>3</xdr:col>
      <xdr:colOff>1400175</xdr:colOff>
      <xdr:row>21</xdr:row>
      <xdr:rowOff>1873250</xdr:rowOff>
    </xdr:to>
    <xdr:pic>
      <xdr:nvPicPr>
        <xdr:cNvPr id="132" name="Имя " descr="Descr 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163</xdr:row>
      <xdr:rowOff>73025</xdr:rowOff>
    </xdr:from>
    <xdr:to>
      <xdr:col>3</xdr:col>
      <xdr:colOff>1400175</xdr:colOff>
      <xdr:row>163</xdr:row>
      <xdr:rowOff>1873250</xdr:rowOff>
    </xdr:to>
    <xdr:pic>
      <xdr:nvPicPr>
        <xdr:cNvPr id="133" name="Имя " descr="Descr 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85</xdr:row>
      <xdr:rowOff>73025</xdr:rowOff>
    </xdr:from>
    <xdr:to>
      <xdr:col>3</xdr:col>
      <xdr:colOff>1400175</xdr:colOff>
      <xdr:row>85</xdr:row>
      <xdr:rowOff>1873250</xdr:rowOff>
    </xdr:to>
    <xdr:pic>
      <xdr:nvPicPr>
        <xdr:cNvPr id="134" name="Имя " descr="Descr 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62</xdr:row>
      <xdr:rowOff>73025</xdr:rowOff>
    </xdr:from>
    <xdr:to>
      <xdr:col>3</xdr:col>
      <xdr:colOff>1400175</xdr:colOff>
      <xdr:row>62</xdr:row>
      <xdr:rowOff>1873250</xdr:rowOff>
    </xdr:to>
    <xdr:pic>
      <xdr:nvPicPr>
        <xdr:cNvPr id="135" name="Имя " descr="Descr 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</xdr:row>
      <xdr:rowOff>73025</xdr:rowOff>
    </xdr:from>
    <xdr:to>
      <xdr:col>3</xdr:col>
      <xdr:colOff>1400175</xdr:colOff>
      <xdr:row>7</xdr:row>
      <xdr:rowOff>1873250</xdr:rowOff>
    </xdr:to>
    <xdr:pic>
      <xdr:nvPicPr>
        <xdr:cNvPr id="136" name="Имя " descr="Descr 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175</xdr:row>
      <xdr:rowOff>73025</xdr:rowOff>
    </xdr:from>
    <xdr:to>
      <xdr:col>3</xdr:col>
      <xdr:colOff>1400175</xdr:colOff>
      <xdr:row>175</xdr:row>
      <xdr:rowOff>1873250</xdr:rowOff>
    </xdr:to>
    <xdr:pic>
      <xdr:nvPicPr>
        <xdr:cNvPr id="137" name="Имя " descr="Descr 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33</xdr:row>
      <xdr:rowOff>73025</xdr:rowOff>
    </xdr:from>
    <xdr:to>
      <xdr:col>3</xdr:col>
      <xdr:colOff>1400175</xdr:colOff>
      <xdr:row>33</xdr:row>
      <xdr:rowOff>1873250</xdr:rowOff>
    </xdr:to>
    <xdr:pic>
      <xdr:nvPicPr>
        <xdr:cNvPr id="138" name="Имя " descr="Descr 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137</xdr:row>
      <xdr:rowOff>73025</xdr:rowOff>
    </xdr:from>
    <xdr:to>
      <xdr:col>3</xdr:col>
      <xdr:colOff>1400175</xdr:colOff>
      <xdr:row>137</xdr:row>
      <xdr:rowOff>1873250</xdr:rowOff>
    </xdr:to>
    <xdr:pic>
      <xdr:nvPicPr>
        <xdr:cNvPr id="139" name="Имя " descr="Descr 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77</xdr:row>
      <xdr:rowOff>73025</xdr:rowOff>
    </xdr:from>
    <xdr:to>
      <xdr:col>3</xdr:col>
      <xdr:colOff>1400175</xdr:colOff>
      <xdr:row>77</xdr:row>
      <xdr:rowOff>1873250</xdr:rowOff>
    </xdr:to>
    <xdr:pic>
      <xdr:nvPicPr>
        <xdr:cNvPr id="140" name="Имя " descr="Descr 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48</xdr:row>
      <xdr:rowOff>73025</xdr:rowOff>
    </xdr:from>
    <xdr:to>
      <xdr:col>3</xdr:col>
      <xdr:colOff>1400175</xdr:colOff>
      <xdr:row>48</xdr:row>
      <xdr:rowOff>1873250</xdr:rowOff>
    </xdr:to>
    <xdr:pic>
      <xdr:nvPicPr>
        <xdr:cNvPr id="141" name="Имя " descr="Descr 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213</xdr:row>
      <xdr:rowOff>73025</xdr:rowOff>
    </xdr:from>
    <xdr:to>
      <xdr:col>3</xdr:col>
      <xdr:colOff>1400175</xdr:colOff>
      <xdr:row>213</xdr:row>
      <xdr:rowOff>1873250</xdr:rowOff>
    </xdr:to>
    <xdr:pic>
      <xdr:nvPicPr>
        <xdr:cNvPr id="142" name="Имя " descr="Descr 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70</xdr:row>
      <xdr:rowOff>73025</xdr:rowOff>
    </xdr:from>
    <xdr:to>
      <xdr:col>3</xdr:col>
      <xdr:colOff>1400175</xdr:colOff>
      <xdr:row>70</xdr:row>
      <xdr:rowOff>1873250</xdr:rowOff>
    </xdr:to>
    <xdr:pic>
      <xdr:nvPicPr>
        <xdr:cNvPr id="143" name="Имя " descr="Descr 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39</xdr:row>
      <xdr:rowOff>73025</xdr:rowOff>
    </xdr:from>
    <xdr:to>
      <xdr:col>3</xdr:col>
      <xdr:colOff>1400175</xdr:colOff>
      <xdr:row>39</xdr:row>
      <xdr:rowOff>1873250</xdr:rowOff>
    </xdr:to>
    <xdr:pic>
      <xdr:nvPicPr>
        <xdr:cNvPr id="144" name="Имя " descr="Descr 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44</xdr:row>
      <xdr:rowOff>73025</xdr:rowOff>
    </xdr:from>
    <xdr:to>
      <xdr:col>3</xdr:col>
      <xdr:colOff>1400175</xdr:colOff>
      <xdr:row>44</xdr:row>
      <xdr:rowOff>1873250</xdr:rowOff>
    </xdr:to>
    <xdr:pic>
      <xdr:nvPicPr>
        <xdr:cNvPr id="145" name="Имя " descr="Descr 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32</xdr:row>
      <xdr:rowOff>73025</xdr:rowOff>
    </xdr:from>
    <xdr:to>
      <xdr:col>3</xdr:col>
      <xdr:colOff>1400175</xdr:colOff>
      <xdr:row>32</xdr:row>
      <xdr:rowOff>1873250</xdr:rowOff>
    </xdr:to>
    <xdr:pic>
      <xdr:nvPicPr>
        <xdr:cNvPr id="146" name="Имя " descr="Descr 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202</xdr:row>
      <xdr:rowOff>73025</xdr:rowOff>
    </xdr:from>
    <xdr:to>
      <xdr:col>3</xdr:col>
      <xdr:colOff>1400175</xdr:colOff>
      <xdr:row>202</xdr:row>
      <xdr:rowOff>1873250</xdr:rowOff>
    </xdr:to>
    <xdr:pic>
      <xdr:nvPicPr>
        <xdr:cNvPr id="147" name="Имя " descr="Descr 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101</xdr:row>
      <xdr:rowOff>73025</xdr:rowOff>
    </xdr:from>
    <xdr:to>
      <xdr:col>3</xdr:col>
      <xdr:colOff>1400175</xdr:colOff>
      <xdr:row>101</xdr:row>
      <xdr:rowOff>1873250</xdr:rowOff>
    </xdr:to>
    <xdr:pic>
      <xdr:nvPicPr>
        <xdr:cNvPr id="148" name="Имя " descr="Descr 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212</xdr:row>
      <xdr:rowOff>73025</xdr:rowOff>
    </xdr:from>
    <xdr:to>
      <xdr:col>3</xdr:col>
      <xdr:colOff>1400175</xdr:colOff>
      <xdr:row>212</xdr:row>
      <xdr:rowOff>1873250</xdr:rowOff>
    </xdr:to>
    <xdr:pic>
      <xdr:nvPicPr>
        <xdr:cNvPr id="149" name="Имя " descr="Descr 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169</xdr:row>
      <xdr:rowOff>73025</xdr:rowOff>
    </xdr:from>
    <xdr:to>
      <xdr:col>3</xdr:col>
      <xdr:colOff>1400175</xdr:colOff>
      <xdr:row>169</xdr:row>
      <xdr:rowOff>1873250</xdr:rowOff>
    </xdr:to>
    <xdr:pic>
      <xdr:nvPicPr>
        <xdr:cNvPr id="150" name="Имя " descr="Descr 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134</xdr:row>
      <xdr:rowOff>73025</xdr:rowOff>
    </xdr:from>
    <xdr:to>
      <xdr:col>3</xdr:col>
      <xdr:colOff>1400175</xdr:colOff>
      <xdr:row>134</xdr:row>
      <xdr:rowOff>1873250</xdr:rowOff>
    </xdr:to>
    <xdr:pic>
      <xdr:nvPicPr>
        <xdr:cNvPr id="151" name="Имя " descr="Descr 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17</xdr:row>
      <xdr:rowOff>73025</xdr:rowOff>
    </xdr:from>
    <xdr:to>
      <xdr:col>3</xdr:col>
      <xdr:colOff>1400175</xdr:colOff>
      <xdr:row>17</xdr:row>
      <xdr:rowOff>1873250</xdr:rowOff>
    </xdr:to>
    <xdr:pic>
      <xdr:nvPicPr>
        <xdr:cNvPr id="152" name="Имя " descr="Descr 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156</xdr:row>
      <xdr:rowOff>73025</xdr:rowOff>
    </xdr:from>
    <xdr:to>
      <xdr:col>3</xdr:col>
      <xdr:colOff>1400175</xdr:colOff>
      <xdr:row>156</xdr:row>
      <xdr:rowOff>1873250</xdr:rowOff>
    </xdr:to>
    <xdr:pic>
      <xdr:nvPicPr>
        <xdr:cNvPr id="153" name="Имя " descr="Descr 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58</xdr:row>
      <xdr:rowOff>73025</xdr:rowOff>
    </xdr:from>
    <xdr:to>
      <xdr:col>3</xdr:col>
      <xdr:colOff>1400175</xdr:colOff>
      <xdr:row>58</xdr:row>
      <xdr:rowOff>1873250</xdr:rowOff>
    </xdr:to>
    <xdr:pic>
      <xdr:nvPicPr>
        <xdr:cNvPr id="154" name="Имя " descr="Descr 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138</xdr:row>
      <xdr:rowOff>73025</xdr:rowOff>
    </xdr:from>
    <xdr:to>
      <xdr:col>3</xdr:col>
      <xdr:colOff>1400175</xdr:colOff>
      <xdr:row>138</xdr:row>
      <xdr:rowOff>1873250</xdr:rowOff>
    </xdr:to>
    <xdr:pic>
      <xdr:nvPicPr>
        <xdr:cNvPr id="155" name="Имя " descr="Descr 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120</xdr:row>
      <xdr:rowOff>73025</xdr:rowOff>
    </xdr:from>
    <xdr:to>
      <xdr:col>3</xdr:col>
      <xdr:colOff>1400175</xdr:colOff>
      <xdr:row>120</xdr:row>
      <xdr:rowOff>1873250</xdr:rowOff>
    </xdr:to>
    <xdr:pic>
      <xdr:nvPicPr>
        <xdr:cNvPr id="156" name="Имя " descr="Descr 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59</xdr:row>
      <xdr:rowOff>73025</xdr:rowOff>
    </xdr:from>
    <xdr:to>
      <xdr:col>3</xdr:col>
      <xdr:colOff>1400175</xdr:colOff>
      <xdr:row>59</xdr:row>
      <xdr:rowOff>1873250</xdr:rowOff>
    </xdr:to>
    <xdr:pic>
      <xdr:nvPicPr>
        <xdr:cNvPr id="157" name="Имя " descr="Descr 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63</xdr:row>
      <xdr:rowOff>73025</xdr:rowOff>
    </xdr:from>
    <xdr:to>
      <xdr:col>3</xdr:col>
      <xdr:colOff>1400175</xdr:colOff>
      <xdr:row>63</xdr:row>
      <xdr:rowOff>1873250</xdr:rowOff>
    </xdr:to>
    <xdr:pic>
      <xdr:nvPicPr>
        <xdr:cNvPr id="158" name="Имя " descr="Descr 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158</xdr:row>
      <xdr:rowOff>73025</xdr:rowOff>
    </xdr:from>
    <xdr:to>
      <xdr:col>3</xdr:col>
      <xdr:colOff>1400175</xdr:colOff>
      <xdr:row>158</xdr:row>
      <xdr:rowOff>1873250</xdr:rowOff>
    </xdr:to>
    <xdr:pic>
      <xdr:nvPicPr>
        <xdr:cNvPr id="159" name="Имя " descr="Descr 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111</xdr:row>
      <xdr:rowOff>73025</xdr:rowOff>
    </xdr:from>
    <xdr:to>
      <xdr:col>3</xdr:col>
      <xdr:colOff>1400175</xdr:colOff>
      <xdr:row>111</xdr:row>
      <xdr:rowOff>1873250</xdr:rowOff>
    </xdr:to>
    <xdr:pic>
      <xdr:nvPicPr>
        <xdr:cNvPr id="160" name="Имя " descr="Descr 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140</xdr:row>
      <xdr:rowOff>73025</xdr:rowOff>
    </xdr:from>
    <xdr:to>
      <xdr:col>3</xdr:col>
      <xdr:colOff>1400175</xdr:colOff>
      <xdr:row>140</xdr:row>
      <xdr:rowOff>1873250</xdr:rowOff>
    </xdr:to>
    <xdr:pic>
      <xdr:nvPicPr>
        <xdr:cNvPr id="161" name="Имя " descr="Descr 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121</xdr:row>
      <xdr:rowOff>73025</xdr:rowOff>
    </xdr:from>
    <xdr:to>
      <xdr:col>3</xdr:col>
      <xdr:colOff>1400175</xdr:colOff>
      <xdr:row>121</xdr:row>
      <xdr:rowOff>1873250</xdr:rowOff>
    </xdr:to>
    <xdr:pic>
      <xdr:nvPicPr>
        <xdr:cNvPr id="162" name="Имя " descr="Descr "/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223</xdr:row>
      <xdr:rowOff>73025</xdr:rowOff>
    </xdr:from>
    <xdr:to>
      <xdr:col>3</xdr:col>
      <xdr:colOff>1400175</xdr:colOff>
      <xdr:row>223</xdr:row>
      <xdr:rowOff>1873250</xdr:rowOff>
    </xdr:to>
    <xdr:pic>
      <xdr:nvPicPr>
        <xdr:cNvPr id="163" name="Имя " descr="Descr 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</xdr:row>
      <xdr:rowOff>73025</xdr:rowOff>
    </xdr:from>
    <xdr:to>
      <xdr:col>3</xdr:col>
      <xdr:colOff>1400175</xdr:colOff>
      <xdr:row>16</xdr:row>
      <xdr:rowOff>1873250</xdr:rowOff>
    </xdr:to>
    <xdr:pic>
      <xdr:nvPicPr>
        <xdr:cNvPr id="164" name="Имя " descr="Descr 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209</xdr:row>
      <xdr:rowOff>73025</xdr:rowOff>
    </xdr:from>
    <xdr:to>
      <xdr:col>3</xdr:col>
      <xdr:colOff>1400175</xdr:colOff>
      <xdr:row>209</xdr:row>
      <xdr:rowOff>1873250</xdr:rowOff>
    </xdr:to>
    <xdr:pic>
      <xdr:nvPicPr>
        <xdr:cNvPr id="165" name="Имя " descr="Descr 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79</xdr:row>
      <xdr:rowOff>73025</xdr:rowOff>
    </xdr:from>
    <xdr:to>
      <xdr:col>3</xdr:col>
      <xdr:colOff>1400175</xdr:colOff>
      <xdr:row>79</xdr:row>
      <xdr:rowOff>1873250</xdr:rowOff>
    </xdr:to>
    <xdr:pic>
      <xdr:nvPicPr>
        <xdr:cNvPr id="166" name="Имя " descr="Descr 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46</xdr:row>
      <xdr:rowOff>73025</xdr:rowOff>
    </xdr:from>
    <xdr:to>
      <xdr:col>3</xdr:col>
      <xdr:colOff>1400175</xdr:colOff>
      <xdr:row>46</xdr:row>
      <xdr:rowOff>1873250</xdr:rowOff>
    </xdr:to>
    <xdr:pic>
      <xdr:nvPicPr>
        <xdr:cNvPr id="167" name="Имя " descr="Descr 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143</xdr:row>
      <xdr:rowOff>73025</xdr:rowOff>
    </xdr:from>
    <xdr:to>
      <xdr:col>3</xdr:col>
      <xdr:colOff>1400175</xdr:colOff>
      <xdr:row>143</xdr:row>
      <xdr:rowOff>1873250</xdr:rowOff>
    </xdr:to>
    <xdr:pic>
      <xdr:nvPicPr>
        <xdr:cNvPr id="168" name="Имя " descr="Descr "/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112</xdr:row>
      <xdr:rowOff>73025</xdr:rowOff>
    </xdr:from>
    <xdr:to>
      <xdr:col>3</xdr:col>
      <xdr:colOff>1400175</xdr:colOff>
      <xdr:row>112</xdr:row>
      <xdr:rowOff>1873250</xdr:rowOff>
    </xdr:to>
    <xdr:pic>
      <xdr:nvPicPr>
        <xdr:cNvPr id="169" name="Имя " descr="Descr 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25</xdr:row>
      <xdr:rowOff>73025</xdr:rowOff>
    </xdr:from>
    <xdr:to>
      <xdr:col>3</xdr:col>
      <xdr:colOff>1400175</xdr:colOff>
      <xdr:row>25</xdr:row>
      <xdr:rowOff>1873250</xdr:rowOff>
    </xdr:to>
    <xdr:pic>
      <xdr:nvPicPr>
        <xdr:cNvPr id="170" name="Имя " descr="Descr 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106</xdr:row>
      <xdr:rowOff>73025</xdr:rowOff>
    </xdr:from>
    <xdr:to>
      <xdr:col>3</xdr:col>
      <xdr:colOff>1400175</xdr:colOff>
      <xdr:row>106</xdr:row>
      <xdr:rowOff>1873250</xdr:rowOff>
    </xdr:to>
    <xdr:pic>
      <xdr:nvPicPr>
        <xdr:cNvPr id="171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</xdr:row>
      <xdr:rowOff>73025</xdr:rowOff>
    </xdr:from>
    <xdr:to>
      <xdr:col>3</xdr:col>
      <xdr:colOff>1400175</xdr:colOff>
      <xdr:row>6</xdr:row>
      <xdr:rowOff>1873250</xdr:rowOff>
    </xdr:to>
    <xdr:pic>
      <xdr:nvPicPr>
        <xdr:cNvPr id="172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201</xdr:row>
      <xdr:rowOff>73025</xdr:rowOff>
    </xdr:from>
    <xdr:to>
      <xdr:col>3</xdr:col>
      <xdr:colOff>1400175</xdr:colOff>
      <xdr:row>201</xdr:row>
      <xdr:rowOff>1873250</xdr:rowOff>
    </xdr:to>
    <xdr:pic>
      <xdr:nvPicPr>
        <xdr:cNvPr id="173" name="Имя " descr="Descr 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68</xdr:row>
      <xdr:rowOff>73025</xdr:rowOff>
    </xdr:from>
    <xdr:to>
      <xdr:col>3</xdr:col>
      <xdr:colOff>1400175</xdr:colOff>
      <xdr:row>68</xdr:row>
      <xdr:rowOff>1873250</xdr:rowOff>
    </xdr:to>
    <xdr:pic>
      <xdr:nvPicPr>
        <xdr:cNvPr id="174" name="Имя " descr="Descr 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192</xdr:row>
      <xdr:rowOff>73025</xdr:rowOff>
    </xdr:from>
    <xdr:to>
      <xdr:col>3</xdr:col>
      <xdr:colOff>1400175</xdr:colOff>
      <xdr:row>192</xdr:row>
      <xdr:rowOff>1873250</xdr:rowOff>
    </xdr:to>
    <xdr:pic>
      <xdr:nvPicPr>
        <xdr:cNvPr id="175" name="Имя " descr="Descr "/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</xdr:row>
      <xdr:rowOff>73025</xdr:rowOff>
    </xdr:from>
    <xdr:to>
      <xdr:col>3</xdr:col>
      <xdr:colOff>1400175</xdr:colOff>
      <xdr:row>5</xdr:row>
      <xdr:rowOff>1873250</xdr:rowOff>
    </xdr:to>
    <xdr:pic>
      <xdr:nvPicPr>
        <xdr:cNvPr id="176" name="Имя " descr="Descr "/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</xdr:row>
      <xdr:rowOff>73025</xdr:rowOff>
    </xdr:from>
    <xdr:to>
      <xdr:col>3</xdr:col>
      <xdr:colOff>1400175</xdr:colOff>
      <xdr:row>13</xdr:row>
      <xdr:rowOff>1873250</xdr:rowOff>
    </xdr:to>
    <xdr:pic>
      <xdr:nvPicPr>
        <xdr:cNvPr id="177" name="Имя " descr="Descr "/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144</xdr:row>
      <xdr:rowOff>73025</xdr:rowOff>
    </xdr:from>
    <xdr:to>
      <xdr:col>3</xdr:col>
      <xdr:colOff>1400175</xdr:colOff>
      <xdr:row>144</xdr:row>
      <xdr:rowOff>1873250</xdr:rowOff>
    </xdr:to>
    <xdr:pic>
      <xdr:nvPicPr>
        <xdr:cNvPr id="178" name="Имя " descr="Descr "/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114</xdr:row>
      <xdr:rowOff>73025</xdr:rowOff>
    </xdr:from>
    <xdr:to>
      <xdr:col>3</xdr:col>
      <xdr:colOff>1400175</xdr:colOff>
      <xdr:row>114</xdr:row>
      <xdr:rowOff>1873250</xdr:rowOff>
    </xdr:to>
    <xdr:pic>
      <xdr:nvPicPr>
        <xdr:cNvPr id="179" name="Имя " descr="Descr "/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125</xdr:row>
      <xdr:rowOff>73025</xdr:rowOff>
    </xdr:from>
    <xdr:to>
      <xdr:col>3</xdr:col>
      <xdr:colOff>1400175</xdr:colOff>
      <xdr:row>125</xdr:row>
      <xdr:rowOff>1873250</xdr:rowOff>
    </xdr:to>
    <xdr:pic>
      <xdr:nvPicPr>
        <xdr:cNvPr id="180" name="Имя " descr="Descr 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185</xdr:row>
      <xdr:rowOff>73025</xdr:rowOff>
    </xdr:from>
    <xdr:to>
      <xdr:col>3</xdr:col>
      <xdr:colOff>1400175</xdr:colOff>
      <xdr:row>185</xdr:row>
      <xdr:rowOff>1873250</xdr:rowOff>
    </xdr:to>
    <xdr:pic>
      <xdr:nvPicPr>
        <xdr:cNvPr id="181" name="Имя " descr="Descr 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</xdr:row>
      <xdr:rowOff>73025</xdr:rowOff>
    </xdr:from>
    <xdr:to>
      <xdr:col>3</xdr:col>
      <xdr:colOff>1400175</xdr:colOff>
      <xdr:row>9</xdr:row>
      <xdr:rowOff>1873250</xdr:rowOff>
    </xdr:to>
    <xdr:pic>
      <xdr:nvPicPr>
        <xdr:cNvPr id="182" name="Имя " descr="Descr 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208</xdr:row>
      <xdr:rowOff>73025</xdr:rowOff>
    </xdr:from>
    <xdr:to>
      <xdr:col>3</xdr:col>
      <xdr:colOff>1400175</xdr:colOff>
      <xdr:row>208</xdr:row>
      <xdr:rowOff>1873250</xdr:rowOff>
    </xdr:to>
    <xdr:pic>
      <xdr:nvPicPr>
        <xdr:cNvPr id="183" name="Имя " descr="Descr "/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142</xdr:row>
      <xdr:rowOff>73025</xdr:rowOff>
    </xdr:from>
    <xdr:to>
      <xdr:col>3</xdr:col>
      <xdr:colOff>1400175</xdr:colOff>
      <xdr:row>142</xdr:row>
      <xdr:rowOff>1873250</xdr:rowOff>
    </xdr:to>
    <xdr:pic>
      <xdr:nvPicPr>
        <xdr:cNvPr id="184" name="Имя " descr="Descr "/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203</xdr:row>
      <xdr:rowOff>73025</xdr:rowOff>
    </xdr:from>
    <xdr:to>
      <xdr:col>3</xdr:col>
      <xdr:colOff>1400175</xdr:colOff>
      <xdr:row>203</xdr:row>
      <xdr:rowOff>1873250</xdr:rowOff>
    </xdr:to>
    <xdr:pic>
      <xdr:nvPicPr>
        <xdr:cNvPr id="185" name="Имя " descr="Descr 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105</xdr:row>
      <xdr:rowOff>73025</xdr:rowOff>
    </xdr:from>
    <xdr:to>
      <xdr:col>3</xdr:col>
      <xdr:colOff>1400175</xdr:colOff>
      <xdr:row>105</xdr:row>
      <xdr:rowOff>1873250</xdr:rowOff>
    </xdr:to>
    <xdr:pic>
      <xdr:nvPicPr>
        <xdr:cNvPr id="186" name="Имя " descr="Descr "/>
        <xdr:cNvPicPr>
          <a:picLocks noChangeAspect="1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65</xdr:row>
      <xdr:rowOff>73025</xdr:rowOff>
    </xdr:from>
    <xdr:to>
      <xdr:col>3</xdr:col>
      <xdr:colOff>1400175</xdr:colOff>
      <xdr:row>65</xdr:row>
      <xdr:rowOff>1873250</xdr:rowOff>
    </xdr:to>
    <xdr:pic>
      <xdr:nvPicPr>
        <xdr:cNvPr id="187" name="Имя " descr="Descr "/>
        <xdr:cNvPicPr>
          <a:picLocks noChangeAspect="1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167</xdr:row>
      <xdr:rowOff>73025</xdr:rowOff>
    </xdr:from>
    <xdr:to>
      <xdr:col>3</xdr:col>
      <xdr:colOff>1400175</xdr:colOff>
      <xdr:row>167</xdr:row>
      <xdr:rowOff>1873250</xdr:rowOff>
    </xdr:to>
    <xdr:pic>
      <xdr:nvPicPr>
        <xdr:cNvPr id="188" name="Имя " descr="Descr "/>
        <xdr:cNvPicPr>
          <a:picLocks noChangeAspect="1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154</xdr:row>
      <xdr:rowOff>73025</xdr:rowOff>
    </xdr:from>
    <xdr:to>
      <xdr:col>3</xdr:col>
      <xdr:colOff>1400175</xdr:colOff>
      <xdr:row>154</xdr:row>
      <xdr:rowOff>1873250</xdr:rowOff>
    </xdr:to>
    <xdr:pic>
      <xdr:nvPicPr>
        <xdr:cNvPr id="189" name="Имя " descr="Descr "/>
        <xdr:cNvPicPr>
          <a:picLocks noChangeAspect="1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139</xdr:row>
      <xdr:rowOff>73025</xdr:rowOff>
    </xdr:from>
    <xdr:to>
      <xdr:col>3</xdr:col>
      <xdr:colOff>1400175</xdr:colOff>
      <xdr:row>139</xdr:row>
      <xdr:rowOff>1873250</xdr:rowOff>
    </xdr:to>
    <xdr:pic>
      <xdr:nvPicPr>
        <xdr:cNvPr id="190" name="Имя " descr="Descr 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37</xdr:row>
      <xdr:rowOff>73025</xdr:rowOff>
    </xdr:from>
    <xdr:to>
      <xdr:col>3</xdr:col>
      <xdr:colOff>1400175</xdr:colOff>
      <xdr:row>37</xdr:row>
      <xdr:rowOff>1873250</xdr:rowOff>
    </xdr:to>
    <xdr:pic>
      <xdr:nvPicPr>
        <xdr:cNvPr id="191" name="Имя " descr="Descr "/>
        <xdr:cNvPicPr>
          <a:picLocks noChangeAspect="1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23</xdr:row>
      <xdr:rowOff>73025</xdr:rowOff>
    </xdr:from>
    <xdr:to>
      <xdr:col>3</xdr:col>
      <xdr:colOff>1400175</xdr:colOff>
      <xdr:row>23</xdr:row>
      <xdr:rowOff>1873250</xdr:rowOff>
    </xdr:to>
    <xdr:pic>
      <xdr:nvPicPr>
        <xdr:cNvPr id="192" name="Имя " descr="Descr "/>
        <xdr:cNvPicPr>
          <a:picLocks noChangeAspect="1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159</xdr:row>
      <xdr:rowOff>73025</xdr:rowOff>
    </xdr:from>
    <xdr:to>
      <xdr:col>3</xdr:col>
      <xdr:colOff>1400175</xdr:colOff>
      <xdr:row>159</xdr:row>
      <xdr:rowOff>1873250</xdr:rowOff>
    </xdr:to>
    <xdr:pic>
      <xdr:nvPicPr>
        <xdr:cNvPr id="193" name="Имя " descr="Descr "/>
        <xdr:cNvPicPr>
          <a:picLocks noChangeAspect="1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115</xdr:row>
      <xdr:rowOff>73025</xdr:rowOff>
    </xdr:from>
    <xdr:to>
      <xdr:col>3</xdr:col>
      <xdr:colOff>1400175</xdr:colOff>
      <xdr:row>115</xdr:row>
      <xdr:rowOff>1873250</xdr:rowOff>
    </xdr:to>
    <xdr:pic>
      <xdr:nvPicPr>
        <xdr:cNvPr id="194" name="Имя " descr="Descr "/>
        <xdr:cNvPicPr>
          <a:picLocks noChangeAspect="1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177</xdr:row>
      <xdr:rowOff>73025</xdr:rowOff>
    </xdr:from>
    <xdr:to>
      <xdr:col>3</xdr:col>
      <xdr:colOff>1400175</xdr:colOff>
      <xdr:row>177</xdr:row>
      <xdr:rowOff>1873250</xdr:rowOff>
    </xdr:to>
    <xdr:pic>
      <xdr:nvPicPr>
        <xdr:cNvPr id="195" name="Имя " descr="Descr "/>
        <xdr:cNvPicPr>
          <a:picLocks noChangeAspect="1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49</xdr:row>
      <xdr:rowOff>73025</xdr:rowOff>
    </xdr:from>
    <xdr:to>
      <xdr:col>3</xdr:col>
      <xdr:colOff>1400175</xdr:colOff>
      <xdr:row>49</xdr:row>
      <xdr:rowOff>1873250</xdr:rowOff>
    </xdr:to>
    <xdr:pic>
      <xdr:nvPicPr>
        <xdr:cNvPr id="196" name="Имя " descr="Descr "/>
        <xdr:cNvPicPr>
          <a:picLocks noChangeAspect="1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99</xdr:row>
      <xdr:rowOff>73025</xdr:rowOff>
    </xdr:from>
    <xdr:to>
      <xdr:col>3</xdr:col>
      <xdr:colOff>1400175</xdr:colOff>
      <xdr:row>99</xdr:row>
      <xdr:rowOff>1873250</xdr:rowOff>
    </xdr:to>
    <xdr:pic>
      <xdr:nvPicPr>
        <xdr:cNvPr id="197" name="Имя " descr="Descr "/>
        <xdr:cNvPicPr>
          <a:picLocks noChangeAspect="1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</xdr:row>
      <xdr:rowOff>73025</xdr:rowOff>
    </xdr:from>
    <xdr:to>
      <xdr:col>3</xdr:col>
      <xdr:colOff>1400175</xdr:colOff>
      <xdr:row>18</xdr:row>
      <xdr:rowOff>1873250</xdr:rowOff>
    </xdr:to>
    <xdr:pic>
      <xdr:nvPicPr>
        <xdr:cNvPr id="198" name="Имя " descr="Descr "/>
        <xdr:cNvPicPr>
          <a:picLocks noChangeAspect="1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164</xdr:row>
      <xdr:rowOff>73025</xdr:rowOff>
    </xdr:from>
    <xdr:to>
      <xdr:col>3</xdr:col>
      <xdr:colOff>1400175</xdr:colOff>
      <xdr:row>164</xdr:row>
      <xdr:rowOff>1873250</xdr:rowOff>
    </xdr:to>
    <xdr:pic>
      <xdr:nvPicPr>
        <xdr:cNvPr id="199" name="Имя " descr="Descr "/>
        <xdr:cNvPicPr>
          <a:picLocks noChangeAspect="1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38</xdr:row>
      <xdr:rowOff>73025</xdr:rowOff>
    </xdr:from>
    <xdr:to>
      <xdr:col>3</xdr:col>
      <xdr:colOff>1400175</xdr:colOff>
      <xdr:row>38</xdr:row>
      <xdr:rowOff>1873250</xdr:rowOff>
    </xdr:to>
    <xdr:pic>
      <xdr:nvPicPr>
        <xdr:cNvPr id="200" name="Имя " descr="Descr "/>
        <xdr:cNvPicPr>
          <a:picLocks noChangeAspect="1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222</xdr:row>
      <xdr:rowOff>73025</xdr:rowOff>
    </xdr:from>
    <xdr:to>
      <xdr:col>3</xdr:col>
      <xdr:colOff>1400175</xdr:colOff>
      <xdr:row>222</xdr:row>
      <xdr:rowOff>1873250</xdr:rowOff>
    </xdr:to>
    <xdr:pic>
      <xdr:nvPicPr>
        <xdr:cNvPr id="201" name="Имя " descr="Descr "/>
        <xdr:cNvPicPr>
          <a:picLocks noChangeAspect="1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224"/>
  <sheetViews>
    <sheetView tabSelected="1" workbookViewId="0">
      <selection activeCell="G2" sqref="G2"/>
    </sheetView>
  </sheetViews>
  <sheetFormatPr defaultColWidth="10.1640625" defaultRowHeight="11.45" customHeight="1" x14ac:dyDescent="0.2"/>
  <cols>
    <col min="1" max="1" width="2" style="1" customWidth="1"/>
    <col min="2" max="3" width="7.6640625" style="1" customWidth="1"/>
    <col min="4" max="4" width="27" style="1" customWidth="1"/>
    <col min="5" max="5" width="6.33203125" style="1" customWidth="1"/>
    <col min="6" max="6" width="16.33203125" style="1" customWidth="1"/>
    <col min="7" max="7" width="38.33203125" style="1" customWidth="1"/>
    <col min="8" max="8" width="11.33203125" style="1" hidden="1" customWidth="1"/>
    <col min="9" max="9" width="17.33203125" style="1" customWidth="1"/>
    <col min="10" max="10" width="14.83203125" style="1" customWidth="1"/>
    <col min="11" max="11" width="12.6640625" style="1" customWidth="1"/>
    <col min="12" max="12" width="12" style="13" hidden="1" customWidth="1"/>
    <col min="13" max="13" width="12.1640625" style="19" customWidth="1"/>
    <col min="14" max="14" width="12.6640625" style="1" customWidth="1"/>
    <col min="15" max="16" width="12.1640625" style="1" customWidth="1"/>
    <col min="17" max="18" width="10.1640625" style="1" customWidth="1"/>
  </cols>
  <sheetData>
    <row r="1" spans="2:14" ht="38.1" customHeight="1" x14ac:dyDescent="0.2">
      <c r="B1" s="14" t="s">
        <v>0</v>
      </c>
      <c r="C1" s="20" t="s">
        <v>1</v>
      </c>
      <c r="D1" s="21"/>
      <c r="E1" s="22"/>
      <c r="F1" s="14" t="s">
        <v>2</v>
      </c>
      <c r="G1" s="14" t="s">
        <v>3</v>
      </c>
      <c r="H1" s="14" t="s">
        <v>4</v>
      </c>
      <c r="I1" s="14" t="s">
        <v>5</v>
      </c>
      <c r="J1" s="15" t="s">
        <v>6</v>
      </c>
      <c r="K1" s="15" t="s">
        <v>7</v>
      </c>
      <c r="L1" s="16" t="s">
        <v>8</v>
      </c>
      <c r="M1" s="17" t="s">
        <v>347</v>
      </c>
      <c r="N1" s="15" t="s">
        <v>348</v>
      </c>
    </row>
    <row r="2" spans="2:14" s="1" customFormat="1" ht="165.95" customHeight="1" x14ac:dyDescent="0.2">
      <c r="B2" s="2">
        <v>36</v>
      </c>
      <c r="C2" s="23" t="s">
        <v>9</v>
      </c>
      <c r="D2" s="24"/>
      <c r="E2" s="11" t="str">
        <f>HYPERLINK("http://7flowers-decor.ru/upload/1c_catalog/import_files/5500001300446.jpg")</f>
        <v>http://7flowers-decor.ru/upload/1c_catalog/import_files/5500001300446.jpg</v>
      </c>
      <c r="F2" s="2">
        <v>5500001300446</v>
      </c>
      <c r="G2" s="3" t="s">
        <v>69</v>
      </c>
      <c r="H2" s="2">
        <v>5067</v>
      </c>
      <c r="I2" s="4"/>
      <c r="J2" s="2">
        <v>1</v>
      </c>
      <c r="K2" s="2">
        <v>12</v>
      </c>
      <c r="L2" s="12">
        <v>63</v>
      </c>
      <c r="M2" s="18">
        <f>L2*0.85</f>
        <v>53.55</v>
      </c>
      <c r="N2" s="2"/>
    </row>
    <row r="3" spans="2:14" s="1" customFormat="1" ht="165.95" customHeight="1" x14ac:dyDescent="0.2">
      <c r="B3" s="2">
        <v>145</v>
      </c>
      <c r="C3" s="23" t="s">
        <v>9</v>
      </c>
      <c r="D3" s="24"/>
      <c r="E3" s="11" t="str">
        <f>HYPERLINK("http://7flowers-decor.ru/upload/1c_catalog/import_files/4606500322367.jpg")</f>
        <v>http://7flowers-decor.ru/upload/1c_catalog/import_files/4606500322367.jpg</v>
      </c>
      <c r="F3" s="2">
        <v>4606500322367</v>
      </c>
      <c r="G3" s="3" t="s">
        <v>241</v>
      </c>
      <c r="H3" s="10" t="s">
        <v>242</v>
      </c>
      <c r="I3" s="4" t="s">
        <v>64</v>
      </c>
      <c r="J3" s="2">
        <v>1</v>
      </c>
      <c r="K3" s="2">
        <v>4</v>
      </c>
      <c r="L3" s="12">
        <v>689</v>
      </c>
      <c r="M3" s="18">
        <v>689</v>
      </c>
      <c r="N3" s="2"/>
    </row>
    <row r="4" spans="2:14" s="1" customFormat="1" ht="165.95" customHeight="1" x14ac:dyDescent="0.2">
      <c r="B4" s="2">
        <v>128</v>
      </c>
      <c r="C4" s="23" t="s">
        <v>9</v>
      </c>
      <c r="D4" s="24"/>
      <c r="E4" s="11" t="str">
        <f>HYPERLINK("http://7flowers-decor.ru/upload/1c_catalog/import_files/5500000819959.jpg")</f>
        <v>http://7flowers-decor.ru/upload/1c_catalog/import_files/5500000819959.jpg</v>
      </c>
      <c r="F4" s="2">
        <v>5500000819959</v>
      </c>
      <c r="G4" s="3" t="s">
        <v>216</v>
      </c>
      <c r="H4" s="2">
        <v>2839</v>
      </c>
      <c r="I4" s="4"/>
      <c r="J4" s="2">
        <v>1</v>
      </c>
      <c r="K4" s="2">
        <v>9</v>
      </c>
      <c r="L4" s="12">
        <v>111</v>
      </c>
      <c r="M4" s="18">
        <f>L4*0.85</f>
        <v>94.35</v>
      </c>
      <c r="N4" s="2"/>
    </row>
    <row r="5" spans="2:14" s="1" customFormat="1" ht="165.95" customHeight="1" x14ac:dyDescent="0.2">
      <c r="B5" s="2">
        <v>101</v>
      </c>
      <c r="C5" s="23" t="s">
        <v>9</v>
      </c>
      <c r="D5" s="24"/>
      <c r="E5" s="11" t="str">
        <f>HYPERLINK("http://7flowers-decor.ru/upload/1c_catalog/import_files/4607032403005.jpg")</f>
        <v>http://7flowers-decor.ru/upload/1c_catalog/import_files/4607032403005.jpg</v>
      </c>
      <c r="F5" s="2">
        <v>4607032403005</v>
      </c>
      <c r="G5" s="3" t="s">
        <v>171</v>
      </c>
      <c r="H5" s="2">
        <v>2940</v>
      </c>
      <c r="I5" s="4"/>
      <c r="J5" s="2">
        <v>1</v>
      </c>
      <c r="K5" s="2">
        <v>1</v>
      </c>
      <c r="L5" s="12">
        <v>384</v>
      </c>
      <c r="M5" s="18">
        <f>L5*0.85</f>
        <v>326.39999999999998</v>
      </c>
      <c r="N5" s="2"/>
    </row>
    <row r="6" spans="2:14" s="1" customFormat="1" ht="165.95" customHeight="1" x14ac:dyDescent="0.2">
      <c r="B6" s="2">
        <v>199</v>
      </c>
      <c r="C6" s="23" t="s">
        <v>9</v>
      </c>
      <c r="D6" s="24"/>
      <c r="E6" s="11" t="str">
        <f>HYPERLINK("http://7flowers-decor.ru/upload/1c_catalog/import_files/5500001346185.jpg")</f>
        <v>http://7flowers-decor.ru/upload/1c_catalog/import_files/5500001346185.jpg</v>
      </c>
      <c r="F6" s="2">
        <v>5500001346185</v>
      </c>
      <c r="G6" s="3" t="s">
        <v>310</v>
      </c>
      <c r="H6" s="2">
        <v>2120</v>
      </c>
      <c r="I6" s="4"/>
      <c r="J6" s="2">
        <v>1</v>
      </c>
      <c r="K6" s="2">
        <v>1</v>
      </c>
      <c r="L6" s="12">
        <v>752</v>
      </c>
      <c r="M6" s="18">
        <f>L6*0.85</f>
        <v>639.19999999999993</v>
      </c>
      <c r="N6" s="2"/>
    </row>
    <row r="7" spans="2:14" s="1" customFormat="1" ht="165.95" customHeight="1" x14ac:dyDescent="0.2">
      <c r="B7" s="2">
        <v>195</v>
      </c>
      <c r="C7" s="23" t="s">
        <v>9</v>
      </c>
      <c r="D7" s="24"/>
      <c r="E7" s="11" t="str">
        <f>HYPERLINK("http://7flowers-decor.ru/upload/1c_catalog/import_files/4627090567877.jpg")</f>
        <v>http://7flowers-decor.ru/upload/1c_catalog/import_files/4627090567877.jpg</v>
      </c>
      <c r="F7" s="2">
        <v>4627090567877</v>
      </c>
      <c r="G7" s="3" t="s">
        <v>306</v>
      </c>
      <c r="H7" s="2">
        <v>4840157148</v>
      </c>
      <c r="I7" s="4" t="s">
        <v>134</v>
      </c>
      <c r="J7" s="2">
        <v>1</v>
      </c>
      <c r="K7" s="2">
        <v>1</v>
      </c>
      <c r="L7" s="12">
        <v>84</v>
      </c>
      <c r="M7" s="18">
        <f>L7*0.85</f>
        <v>71.399999999999991</v>
      </c>
      <c r="N7" s="2"/>
    </row>
    <row r="8" spans="2:14" s="1" customFormat="1" ht="165.95" customHeight="1" x14ac:dyDescent="0.2">
      <c r="B8" s="2">
        <v>153</v>
      </c>
      <c r="C8" s="23" t="s">
        <v>9</v>
      </c>
      <c r="D8" s="24"/>
      <c r="E8" s="11" t="str">
        <f>HYPERLINK("http://7flowers-decor.ru/upload/1c_catalog/import_files/4627090567884.jpg")</f>
        <v>http://7flowers-decor.ru/upload/1c_catalog/import_files/4627090567884.jpg</v>
      </c>
      <c r="F8" s="2">
        <v>4627090567884</v>
      </c>
      <c r="G8" s="3" t="s">
        <v>253</v>
      </c>
      <c r="H8" s="2">
        <v>4840157147</v>
      </c>
      <c r="I8" s="4" t="s">
        <v>80</v>
      </c>
      <c r="J8" s="2">
        <v>1</v>
      </c>
      <c r="K8" s="2">
        <v>1</v>
      </c>
      <c r="L8" s="12">
        <v>84</v>
      </c>
      <c r="M8" s="18">
        <f>L8*0.85</f>
        <v>71.399999999999991</v>
      </c>
      <c r="N8" s="2"/>
    </row>
    <row r="9" spans="2:14" s="1" customFormat="1" ht="165.95" customHeight="1" x14ac:dyDescent="0.2">
      <c r="B9" s="2">
        <v>64</v>
      </c>
      <c r="C9" s="23" t="s">
        <v>9</v>
      </c>
      <c r="D9" s="24"/>
      <c r="E9" s="11" t="str">
        <f>HYPERLINK("http://7flowers-decor.ru/upload/1c_catalog/import_files/4627090567891.jpg")</f>
        <v>http://7flowers-decor.ru/upload/1c_catalog/import_files/4627090567891.jpg</v>
      </c>
      <c r="F9" s="2">
        <v>4627090567891</v>
      </c>
      <c r="G9" s="3" t="s">
        <v>115</v>
      </c>
      <c r="H9" s="2">
        <v>4840157150</v>
      </c>
      <c r="I9" s="4" t="s">
        <v>100</v>
      </c>
      <c r="J9" s="2">
        <v>1</v>
      </c>
      <c r="K9" s="2">
        <v>1</v>
      </c>
      <c r="L9" s="12">
        <v>84</v>
      </c>
      <c r="M9" s="18">
        <f>L9*0.85</f>
        <v>71.399999999999991</v>
      </c>
      <c r="N9" s="2"/>
    </row>
    <row r="10" spans="2:14" s="1" customFormat="1" ht="165.95" customHeight="1" x14ac:dyDescent="0.2">
      <c r="B10" s="2">
        <v>205</v>
      </c>
      <c r="C10" s="23" t="s">
        <v>9</v>
      </c>
      <c r="D10" s="24"/>
      <c r="E10" s="11" t="str">
        <f>HYPERLINK("http://7flowers-decor.ru/upload/1c_catalog/import_files/4627090567907.jpg")</f>
        <v>http://7flowers-decor.ru/upload/1c_catalog/import_files/4627090567907.jpg</v>
      </c>
      <c r="F10" s="2">
        <v>4627090567907</v>
      </c>
      <c r="G10" s="3" t="s">
        <v>320</v>
      </c>
      <c r="H10" s="2">
        <v>4840157149</v>
      </c>
      <c r="I10" s="4" t="s">
        <v>119</v>
      </c>
      <c r="J10" s="2">
        <v>1</v>
      </c>
      <c r="K10" s="2">
        <v>1</v>
      </c>
      <c r="L10" s="12">
        <v>84</v>
      </c>
      <c r="M10" s="18">
        <f>L10*0.85</f>
        <v>71.399999999999991</v>
      </c>
      <c r="N10" s="2"/>
    </row>
    <row r="11" spans="2:14" s="1" customFormat="1" ht="165.95" customHeight="1" x14ac:dyDescent="0.2">
      <c r="B11" s="2">
        <v>10</v>
      </c>
      <c r="C11" s="23" t="s">
        <v>9</v>
      </c>
      <c r="D11" s="24"/>
      <c r="E11" s="10"/>
      <c r="F11" s="2">
        <v>4627090567860</v>
      </c>
      <c r="G11" s="3" t="s">
        <v>26</v>
      </c>
      <c r="H11" s="2">
        <v>4840157091</v>
      </c>
      <c r="I11" s="4" t="s">
        <v>25</v>
      </c>
      <c r="J11" s="2">
        <v>1</v>
      </c>
      <c r="K11" s="2">
        <v>1</v>
      </c>
      <c r="L11" s="12">
        <v>70</v>
      </c>
      <c r="M11" s="18">
        <f>L11*0.85</f>
        <v>59.5</v>
      </c>
      <c r="N11" s="2"/>
    </row>
    <row r="12" spans="2:14" s="1" customFormat="1" ht="165.95" customHeight="1" x14ac:dyDescent="0.2">
      <c r="B12" s="2">
        <v>142</v>
      </c>
      <c r="C12" s="23" t="s">
        <v>9</v>
      </c>
      <c r="D12" s="24"/>
      <c r="E12" s="11" t="str">
        <f>HYPERLINK("http://7flowers-decor.ru/upload/1c_catalog/import_files/4606500293797.jpg")</f>
        <v>http://7flowers-decor.ru/upload/1c_catalog/import_files/4606500293797.jpg</v>
      </c>
      <c r="F12" s="2">
        <v>4606500293797</v>
      </c>
      <c r="G12" s="3" t="s">
        <v>237</v>
      </c>
      <c r="H12" s="2">
        <v>2598</v>
      </c>
      <c r="I12" s="4"/>
      <c r="J12" s="2">
        <v>1</v>
      </c>
      <c r="K12" s="2">
        <v>50</v>
      </c>
      <c r="L12" s="12">
        <v>36</v>
      </c>
      <c r="M12" s="18">
        <f>L12*0.85</f>
        <v>30.599999999999998</v>
      </c>
      <c r="N12" s="2"/>
    </row>
    <row r="13" spans="2:14" s="1" customFormat="1" ht="165.95" customHeight="1" x14ac:dyDescent="0.2">
      <c r="B13" s="2">
        <v>69</v>
      </c>
      <c r="C13" s="23" t="s">
        <v>9</v>
      </c>
      <c r="D13" s="24"/>
      <c r="E13" s="11" t="str">
        <f>HYPERLINK("http://7flowers-decor.ru/upload/1c_catalog/import_files/4627090568003.jpg")</f>
        <v>http://7flowers-decor.ru/upload/1c_catalog/import_files/4627090568003.jpg</v>
      </c>
      <c r="F13" s="2">
        <v>4627090568003</v>
      </c>
      <c r="G13" s="3" t="s">
        <v>122</v>
      </c>
      <c r="H13" s="2">
        <v>4840157158</v>
      </c>
      <c r="I13" s="4" t="s">
        <v>119</v>
      </c>
      <c r="J13" s="2">
        <v>1</v>
      </c>
      <c r="K13" s="2">
        <v>1</v>
      </c>
      <c r="L13" s="12">
        <v>84</v>
      </c>
      <c r="M13" s="18">
        <f>L13*0.85</f>
        <v>71.399999999999991</v>
      </c>
      <c r="N13" s="2"/>
    </row>
    <row r="14" spans="2:14" s="1" customFormat="1" ht="165.95" customHeight="1" x14ac:dyDescent="0.2">
      <c r="B14" s="2">
        <v>200</v>
      </c>
      <c r="C14" s="23" t="s">
        <v>9</v>
      </c>
      <c r="D14" s="24"/>
      <c r="E14" s="11" t="str">
        <f>HYPERLINK("http://7flowers-decor.ru/upload/1c_catalog/import_files/4627090567976.jpg")</f>
        <v>http://7flowers-decor.ru/upload/1c_catalog/import_files/4627090567976.jpg</v>
      </c>
      <c r="F14" s="2">
        <v>4627090567976</v>
      </c>
      <c r="G14" s="3" t="s">
        <v>311</v>
      </c>
      <c r="H14" s="2">
        <v>4840157156</v>
      </c>
      <c r="I14" s="4" t="s">
        <v>134</v>
      </c>
      <c r="J14" s="2">
        <v>1</v>
      </c>
      <c r="K14" s="2">
        <v>1</v>
      </c>
      <c r="L14" s="12">
        <v>84</v>
      </c>
      <c r="M14" s="18">
        <f>L14*0.85</f>
        <v>71.399999999999991</v>
      </c>
      <c r="N14" s="2"/>
    </row>
    <row r="15" spans="2:14" s="1" customFormat="1" ht="165.95" customHeight="1" x14ac:dyDescent="0.2">
      <c r="B15" s="2">
        <v>43</v>
      </c>
      <c r="C15" s="23" t="s">
        <v>9</v>
      </c>
      <c r="D15" s="24"/>
      <c r="E15" s="11" t="str">
        <f>HYPERLINK("http://7flowers-decor.ru/upload/1c_catalog/import_files/4627090567983.jpg")</f>
        <v>http://7flowers-decor.ru/upload/1c_catalog/import_files/4627090567983.jpg</v>
      </c>
      <c r="F15" s="2">
        <v>4627090567983</v>
      </c>
      <c r="G15" s="3" t="s">
        <v>79</v>
      </c>
      <c r="H15" s="2">
        <v>4840157155</v>
      </c>
      <c r="I15" s="4" t="s">
        <v>80</v>
      </c>
      <c r="J15" s="2">
        <v>1</v>
      </c>
      <c r="K15" s="2">
        <v>1</v>
      </c>
      <c r="L15" s="12">
        <v>84</v>
      </c>
      <c r="M15" s="18">
        <f>L15*0.85</f>
        <v>71.399999999999991</v>
      </c>
      <c r="N15" s="2"/>
    </row>
    <row r="16" spans="2:14" s="1" customFormat="1" ht="165.95" customHeight="1" x14ac:dyDescent="0.2">
      <c r="B16" s="2">
        <v>172</v>
      </c>
      <c r="C16" s="23" t="s">
        <v>9</v>
      </c>
      <c r="D16" s="24"/>
      <c r="E16" s="10"/>
      <c r="F16" s="2">
        <v>4627090567969</v>
      </c>
      <c r="G16" s="3" t="s">
        <v>278</v>
      </c>
      <c r="H16" s="2">
        <v>4840157083</v>
      </c>
      <c r="I16" s="4" t="s">
        <v>25</v>
      </c>
      <c r="J16" s="2">
        <v>1</v>
      </c>
      <c r="K16" s="2">
        <v>1</v>
      </c>
      <c r="L16" s="12">
        <v>70</v>
      </c>
      <c r="M16" s="18">
        <f>L16*0.85</f>
        <v>59.5</v>
      </c>
      <c r="N16" s="2"/>
    </row>
    <row r="17" spans="2:14" s="1" customFormat="1" ht="165.95" customHeight="1" x14ac:dyDescent="0.2">
      <c r="B17" s="2">
        <v>186</v>
      </c>
      <c r="C17" s="23" t="s">
        <v>9</v>
      </c>
      <c r="D17" s="24"/>
      <c r="E17" s="11" t="str">
        <f>HYPERLINK("http://7flowers-decor.ru/upload/1c_catalog/import_files/4627090567990.jpg")</f>
        <v>http://7flowers-decor.ru/upload/1c_catalog/import_files/4627090567990.jpg</v>
      </c>
      <c r="F17" s="2">
        <v>4627090567990</v>
      </c>
      <c r="G17" s="3" t="s">
        <v>294</v>
      </c>
      <c r="H17" s="2">
        <v>4840157157</v>
      </c>
      <c r="I17" s="4" t="s">
        <v>100</v>
      </c>
      <c r="J17" s="2">
        <v>1</v>
      </c>
      <c r="K17" s="2">
        <v>1</v>
      </c>
      <c r="L17" s="12">
        <v>84</v>
      </c>
      <c r="M17" s="18">
        <f>L17*0.85</f>
        <v>71.399999999999991</v>
      </c>
      <c r="N17" s="2"/>
    </row>
    <row r="18" spans="2:14" s="1" customFormat="1" ht="165.95" customHeight="1" x14ac:dyDescent="0.2">
      <c r="B18" s="2">
        <v>170</v>
      </c>
      <c r="C18" s="23" t="s">
        <v>9</v>
      </c>
      <c r="D18" s="24"/>
      <c r="E18" s="11" t="str">
        <f>HYPERLINK("http://7flowers-decor.ru/upload/1c_catalog/import_files/4606500293810.jpg")</f>
        <v>http://7flowers-decor.ru/upload/1c_catalog/import_files/4606500293810.jpg</v>
      </c>
      <c r="F18" s="2">
        <v>4606500293810</v>
      </c>
      <c r="G18" s="3" t="s">
        <v>276</v>
      </c>
      <c r="H18" s="2">
        <v>2270</v>
      </c>
      <c r="I18" s="4"/>
      <c r="J18" s="2">
        <v>1</v>
      </c>
      <c r="K18" s="2">
        <v>8</v>
      </c>
      <c r="L18" s="12">
        <v>94</v>
      </c>
      <c r="M18" s="18">
        <f>L18*0.85</f>
        <v>79.899999999999991</v>
      </c>
      <c r="N18" s="2"/>
    </row>
    <row r="19" spans="2:14" s="1" customFormat="1" ht="165.95" customHeight="1" x14ac:dyDescent="0.2">
      <c r="B19" s="2">
        <v>221</v>
      </c>
      <c r="C19" s="23" t="s">
        <v>9</v>
      </c>
      <c r="D19" s="24"/>
      <c r="E19" s="11" t="str">
        <f>HYPERLINK("http://7flowers-decor.ru/upload/1c_catalog/import_files/4627090568027.jpg")</f>
        <v>http://7flowers-decor.ru/upload/1c_catalog/import_files/4627090568027.jpg</v>
      </c>
      <c r="F19" s="2">
        <v>4627090568027</v>
      </c>
      <c r="G19" s="3" t="s">
        <v>341</v>
      </c>
      <c r="H19" s="2">
        <v>4840157160</v>
      </c>
      <c r="I19" s="4" t="s">
        <v>134</v>
      </c>
      <c r="J19" s="2">
        <v>1</v>
      </c>
      <c r="K19" s="2">
        <v>1</v>
      </c>
      <c r="L19" s="12">
        <v>84</v>
      </c>
      <c r="M19" s="18">
        <f>L19*0.85</f>
        <v>71.399999999999991</v>
      </c>
      <c r="N19" s="2"/>
    </row>
    <row r="20" spans="2:14" s="1" customFormat="1" ht="165.95" customHeight="1" x14ac:dyDescent="0.2">
      <c r="B20" s="2">
        <v>93</v>
      </c>
      <c r="C20" s="23" t="s">
        <v>9</v>
      </c>
      <c r="D20" s="24"/>
      <c r="E20" s="11" t="str">
        <f>HYPERLINK("http://7flowers-decor.ru/upload/1c_catalog/import_files/4627090568034.jpg")</f>
        <v>http://7flowers-decor.ru/upload/1c_catalog/import_files/4627090568034.jpg</v>
      </c>
      <c r="F20" s="2">
        <v>4627090568034</v>
      </c>
      <c r="G20" s="3" t="s">
        <v>163</v>
      </c>
      <c r="H20" s="2">
        <v>4840157159</v>
      </c>
      <c r="I20" s="4" t="s">
        <v>80</v>
      </c>
      <c r="J20" s="2">
        <v>1</v>
      </c>
      <c r="K20" s="2">
        <v>1</v>
      </c>
      <c r="L20" s="12">
        <v>84</v>
      </c>
      <c r="M20" s="18">
        <f>L20*0.85</f>
        <v>71.399999999999991</v>
      </c>
      <c r="N20" s="2"/>
    </row>
    <row r="21" spans="2:14" s="1" customFormat="1" ht="165.95" customHeight="1" x14ac:dyDescent="0.2">
      <c r="B21" s="2">
        <v>9</v>
      </c>
      <c r="C21" s="23" t="s">
        <v>9</v>
      </c>
      <c r="D21" s="24"/>
      <c r="E21" s="11" t="str">
        <f>HYPERLINK("http://7flowers-decor.ru/upload/1c_catalog/import_files/4627090568010.jpg")</f>
        <v>http://7flowers-decor.ru/upload/1c_catalog/import_files/4627090568010.jpg</v>
      </c>
      <c r="F21" s="2">
        <v>4627090568010</v>
      </c>
      <c r="G21" s="3" t="s">
        <v>24</v>
      </c>
      <c r="H21" s="2">
        <v>4840157122</v>
      </c>
      <c r="I21" s="4" t="s">
        <v>25</v>
      </c>
      <c r="J21" s="2">
        <v>1</v>
      </c>
      <c r="K21" s="2">
        <v>1</v>
      </c>
      <c r="L21" s="12">
        <v>70</v>
      </c>
      <c r="M21" s="18">
        <f>L21*0.85</f>
        <v>59.5</v>
      </c>
      <c r="N21" s="2"/>
    </row>
    <row r="22" spans="2:14" s="1" customFormat="1" ht="165.95" customHeight="1" x14ac:dyDescent="0.2">
      <c r="B22" s="2">
        <v>148</v>
      </c>
      <c r="C22" s="23" t="s">
        <v>9</v>
      </c>
      <c r="D22" s="24"/>
      <c r="E22" s="11" t="str">
        <f>HYPERLINK("http://7flowers-decor.ru/upload/1c_catalog/import_files/4627090568041.jpg")</f>
        <v>http://7flowers-decor.ru/upload/1c_catalog/import_files/4627090568041.jpg</v>
      </c>
      <c r="F22" s="2">
        <v>4627090568041</v>
      </c>
      <c r="G22" s="3" t="s">
        <v>245</v>
      </c>
      <c r="H22" s="2">
        <v>4840157161</v>
      </c>
      <c r="I22" s="4" t="s">
        <v>100</v>
      </c>
      <c r="J22" s="2">
        <v>1</v>
      </c>
      <c r="K22" s="2">
        <v>1</v>
      </c>
      <c r="L22" s="12">
        <v>84</v>
      </c>
      <c r="M22" s="18">
        <f>L22*0.85</f>
        <v>71.399999999999991</v>
      </c>
      <c r="N22" s="2"/>
    </row>
    <row r="23" spans="2:14" s="1" customFormat="1" ht="165.95" customHeight="1" x14ac:dyDescent="0.2">
      <c r="B23" s="2">
        <v>67</v>
      </c>
      <c r="C23" s="23" t="s">
        <v>9</v>
      </c>
      <c r="D23" s="24"/>
      <c r="E23" s="11" t="str">
        <f>HYPERLINK("http://7flowers-decor.ru/upload/1c_catalog/import_files/4627090568058.jpg")</f>
        <v>http://7flowers-decor.ru/upload/1c_catalog/import_files/4627090568058.jpg</v>
      </c>
      <c r="F23" s="2">
        <v>4627090568058</v>
      </c>
      <c r="G23" s="3" t="s">
        <v>118</v>
      </c>
      <c r="H23" s="2">
        <v>4840157162</v>
      </c>
      <c r="I23" s="4" t="s">
        <v>119</v>
      </c>
      <c r="J23" s="2">
        <v>1</v>
      </c>
      <c r="K23" s="2">
        <v>1</v>
      </c>
      <c r="L23" s="12">
        <v>84</v>
      </c>
      <c r="M23" s="18">
        <f>L23*0.85</f>
        <v>71.399999999999991</v>
      </c>
      <c r="N23" s="2"/>
    </row>
    <row r="24" spans="2:14" s="1" customFormat="1" ht="165.95" customHeight="1" x14ac:dyDescent="0.2">
      <c r="B24" s="2">
        <v>215</v>
      </c>
      <c r="C24" s="23" t="s">
        <v>9</v>
      </c>
      <c r="D24" s="24"/>
      <c r="E24" s="11" t="str">
        <f>HYPERLINK("http://7flowers-decor.ru/upload/1c_catalog/import_files/4607032390275.jpg")</f>
        <v>http://7flowers-decor.ru/upload/1c_catalog/import_files/4607032390275.jpg</v>
      </c>
      <c r="F24" s="2">
        <v>4607032390275</v>
      </c>
      <c r="G24" s="3" t="s">
        <v>335</v>
      </c>
      <c r="H24" s="2">
        <v>1555</v>
      </c>
      <c r="I24" s="4"/>
      <c r="J24" s="2">
        <v>1</v>
      </c>
      <c r="K24" s="2">
        <v>9</v>
      </c>
      <c r="L24" s="12">
        <v>75</v>
      </c>
      <c r="M24" s="18">
        <f>L24*0.85</f>
        <v>63.75</v>
      </c>
      <c r="N24" s="2"/>
    </row>
    <row r="25" spans="2:14" s="1" customFormat="1" ht="165.95" customHeight="1" x14ac:dyDescent="0.2">
      <c r="B25" s="2">
        <v>48</v>
      </c>
      <c r="C25" s="23" t="s">
        <v>9</v>
      </c>
      <c r="D25" s="24"/>
      <c r="E25" s="11" t="str">
        <f>HYPERLINK("http://7flowers-decor.ru/upload/1c_catalog/import_files/4607032390749.jpg")</f>
        <v>http://7flowers-decor.ru/upload/1c_catalog/import_files/4607032390749.jpg</v>
      </c>
      <c r="F25" s="2">
        <v>4607032390749</v>
      </c>
      <c r="G25" s="3" t="s">
        <v>88</v>
      </c>
      <c r="H25" s="2">
        <v>1603</v>
      </c>
      <c r="I25" s="4"/>
      <c r="J25" s="2">
        <v>1</v>
      </c>
      <c r="K25" s="2">
        <v>1</v>
      </c>
      <c r="L25" s="12">
        <v>125</v>
      </c>
      <c r="M25" s="18">
        <f>L25*0.85</f>
        <v>106.25</v>
      </c>
      <c r="N25" s="2"/>
    </row>
    <row r="26" spans="2:14" s="1" customFormat="1" ht="165.95" customHeight="1" x14ac:dyDescent="0.2">
      <c r="B26" s="2">
        <v>193</v>
      </c>
      <c r="C26" s="23" t="s">
        <v>9</v>
      </c>
      <c r="D26" s="24"/>
      <c r="E26" s="11" t="str">
        <f>HYPERLINK("http://7flowers-decor.ru/upload/1c_catalog/import_files/4606500293827.jpg")</f>
        <v>http://7flowers-decor.ru/upload/1c_catalog/import_files/4606500293827.jpg</v>
      </c>
      <c r="F26" s="2">
        <v>4606500293827</v>
      </c>
      <c r="G26" s="3" t="s">
        <v>303</v>
      </c>
      <c r="H26" s="2">
        <v>2087</v>
      </c>
      <c r="I26" s="4"/>
      <c r="J26" s="2">
        <v>1</v>
      </c>
      <c r="K26" s="2">
        <v>2</v>
      </c>
      <c r="L26" s="12">
        <v>422</v>
      </c>
      <c r="M26" s="18">
        <f>L26*0.85</f>
        <v>358.7</v>
      </c>
      <c r="N26" s="2"/>
    </row>
    <row r="27" spans="2:14" s="1" customFormat="1" ht="165.95" customHeight="1" x14ac:dyDescent="0.2">
      <c r="B27" s="2">
        <v>117</v>
      </c>
      <c r="C27" s="23" t="s">
        <v>9</v>
      </c>
      <c r="D27" s="24"/>
      <c r="E27" s="11" t="str">
        <f>HYPERLINK("http://7flowers-decor.ru/upload/1c_catalog/import_files/4606500293834.jpg")</f>
        <v>http://7flowers-decor.ru/upload/1c_catalog/import_files/4606500293834.jpg</v>
      </c>
      <c r="F27" s="2">
        <v>4606500293834</v>
      </c>
      <c r="G27" s="3" t="s">
        <v>198</v>
      </c>
      <c r="H27" s="2">
        <v>2089</v>
      </c>
      <c r="I27" s="4"/>
      <c r="J27" s="2">
        <v>1</v>
      </c>
      <c r="K27" s="2">
        <v>1</v>
      </c>
      <c r="L27" s="12">
        <v>639</v>
      </c>
      <c r="M27" s="18">
        <f>L27*0.85</f>
        <v>543.15</v>
      </c>
      <c r="N27" s="2"/>
    </row>
    <row r="28" spans="2:14" s="1" customFormat="1" ht="165.95" customHeight="1" x14ac:dyDescent="0.2">
      <c r="B28" s="2">
        <v>1</v>
      </c>
      <c r="C28" s="23" t="s">
        <v>9</v>
      </c>
      <c r="D28" s="24"/>
      <c r="E28" s="11" t="str">
        <f>HYPERLINK("http://7flowers-decor.ru/upload/1c_catalog/import_files/5500039946638.jpg")</f>
        <v>http://7flowers-decor.ru/upload/1c_catalog/import_files/5500039946638.jpg</v>
      </c>
      <c r="F28" s="2">
        <v>5500039946638</v>
      </c>
      <c r="G28" s="3" t="s">
        <v>10</v>
      </c>
      <c r="H28" s="2">
        <v>2090</v>
      </c>
      <c r="I28" s="4"/>
      <c r="J28" s="2">
        <v>1</v>
      </c>
      <c r="K28" s="2">
        <v>1</v>
      </c>
      <c r="L28" s="12">
        <v>783</v>
      </c>
      <c r="M28" s="18">
        <f>L28*0.85</f>
        <v>665.55</v>
      </c>
      <c r="N28" s="2"/>
    </row>
    <row r="29" spans="2:14" s="1" customFormat="1" ht="165.95" customHeight="1" x14ac:dyDescent="0.2">
      <c r="B29" s="2">
        <v>140</v>
      </c>
      <c r="C29" s="23" t="s">
        <v>9</v>
      </c>
      <c r="D29" s="24"/>
      <c r="E29" s="11" t="str">
        <f>HYPERLINK("http://7flowers-decor.ru/upload/1c_catalog/import_files/4606500293841.jpg")</f>
        <v>http://7flowers-decor.ru/upload/1c_catalog/import_files/4606500293841.jpg</v>
      </c>
      <c r="F29" s="2">
        <v>4606500293841</v>
      </c>
      <c r="G29" s="3" t="s">
        <v>234</v>
      </c>
      <c r="H29" s="2">
        <v>2517</v>
      </c>
      <c r="I29" s="4"/>
      <c r="J29" s="2">
        <v>1</v>
      </c>
      <c r="K29" s="2">
        <v>16</v>
      </c>
      <c r="L29" s="12">
        <v>198</v>
      </c>
      <c r="M29" s="18">
        <f>L29*0.85</f>
        <v>168.29999999999998</v>
      </c>
      <c r="N29" s="2"/>
    </row>
    <row r="30" spans="2:14" s="1" customFormat="1" ht="165.95" customHeight="1" x14ac:dyDescent="0.2">
      <c r="B30" s="2">
        <v>66</v>
      </c>
      <c r="C30" s="23" t="s">
        <v>9</v>
      </c>
      <c r="D30" s="24"/>
      <c r="E30" s="11" t="str">
        <f>HYPERLINK("http://7flowers-decor.ru/upload/1c_catalog/import_files/4606500293858.jpg")</f>
        <v>http://7flowers-decor.ru/upload/1c_catalog/import_files/4606500293858.jpg</v>
      </c>
      <c r="F30" s="2">
        <v>4606500293858</v>
      </c>
      <c r="G30" s="3" t="s">
        <v>117</v>
      </c>
      <c r="H30" s="2">
        <v>2112</v>
      </c>
      <c r="I30" s="4"/>
      <c r="J30" s="2">
        <v>1</v>
      </c>
      <c r="K30" s="2">
        <v>4</v>
      </c>
      <c r="L30" s="12">
        <v>178</v>
      </c>
      <c r="M30" s="18">
        <f>L30*0.85</f>
        <v>151.29999999999998</v>
      </c>
      <c r="N30" s="2"/>
    </row>
    <row r="31" spans="2:14" s="1" customFormat="1" ht="165.95" customHeight="1" x14ac:dyDescent="0.2">
      <c r="B31" s="2">
        <v>100</v>
      </c>
      <c r="C31" s="23" t="s">
        <v>9</v>
      </c>
      <c r="D31" s="24"/>
      <c r="E31" s="11" t="str">
        <f>HYPERLINK("http://7flowers-decor.ru/upload/1c_catalog/import_files/4627090567921.jpg")</f>
        <v>http://7flowers-decor.ru/upload/1c_catalog/import_files/4627090567921.jpg</v>
      </c>
      <c r="F31" s="2">
        <v>4627090567921</v>
      </c>
      <c r="G31" s="3" t="s">
        <v>170</v>
      </c>
      <c r="H31" s="2">
        <v>4840157152</v>
      </c>
      <c r="I31" s="4" t="s">
        <v>134</v>
      </c>
      <c r="J31" s="2">
        <v>1</v>
      </c>
      <c r="K31" s="2">
        <v>1</v>
      </c>
      <c r="L31" s="12">
        <v>84</v>
      </c>
      <c r="M31" s="18">
        <f>L31*0.85</f>
        <v>71.399999999999991</v>
      </c>
      <c r="N31" s="2"/>
    </row>
    <row r="32" spans="2:14" s="1" customFormat="1" ht="165.95" customHeight="1" x14ac:dyDescent="0.2">
      <c r="B32" s="2">
        <v>156</v>
      </c>
      <c r="C32" s="23" t="s">
        <v>9</v>
      </c>
      <c r="D32" s="24"/>
      <c r="E32" s="10"/>
      <c r="F32" s="2">
        <v>4627090567914</v>
      </c>
      <c r="G32" s="3" t="s">
        <v>257</v>
      </c>
      <c r="H32" s="2">
        <v>4840157082</v>
      </c>
      <c r="I32" s="4" t="s">
        <v>25</v>
      </c>
      <c r="J32" s="2">
        <v>1</v>
      </c>
      <c r="K32" s="2">
        <v>1</v>
      </c>
      <c r="L32" s="12">
        <v>70</v>
      </c>
      <c r="M32" s="18">
        <f>L32*0.85</f>
        <v>59.5</v>
      </c>
      <c r="N32" s="2"/>
    </row>
    <row r="33" spans="2:14" s="1" customFormat="1" ht="165.95" customHeight="1" x14ac:dyDescent="0.2">
      <c r="B33" s="2">
        <v>164</v>
      </c>
      <c r="C33" s="23" t="s">
        <v>9</v>
      </c>
      <c r="D33" s="24"/>
      <c r="E33" s="11" t="str">
        <f>HYPERLINK("http://7flowers-decor.ru/upload/1c_catalog/import_files/4627090567938.jpg")</f>
        <v>http://7flowers-decor.ru/upload/1c_catalog/import_files/4627090567938.jpg</v>
      </c>
      <c r="F33" s="2">
        <v>4627090567938</v>
      </c>
      <c r="G33" s="3" t="s">
        <v>267</v>
      </c>
      <c r="H33" s="2">
        <v>4840157151</v>
      </c>
      <c r="I33" s="4" t="s">
        <v>80</v>
      </c>
      <c r="J33" s="2">
        <v>1</v>
      </c>
      <c r="K33" s="2">
        <v>1</v>
      </c>
      <c r="L33" s="12">
        <v>84</v>
      </c>
      <c r="M33" s="18">
        <f>L33*0.85</f>
        <v>71.399999999999991</v>
      </c>
      <c r="N33" s="2"/>
    </row>
    <row r="34" spans="2:14" s="1" customFormat="1" ht="165.95" customHeight="1" x14ac:dyDescent="0.2">
      <c r="B34" s="2">
        <v>155</v>
      </c>
      <c r="C34" s="23" t="s">
        <v>9</v>
      </c>
      <c r="D34" s="24"/>
      <c r="E34" s="11" t="str">
        <f>HYPERLINK("http://7flowers-decor.ru/upload/1c_catalog/import_files/4627090567945.jpg")</f>
        <v>http://7flowers-decor.ru/upload/1c_catalog/import_files/4627090567945.jpg</v>
      </c>
      <c r="F34" s="2">
        <v>4627090567945</v>
      </c>
      <c r="G34" s="3" t="s">
        <v>256</v>
      </c>
      <c r="H34" s="2">
        <v>4840157153</v>
      </c>
      <c r="I34" s="4" t="s">
        <v>100</v>
      </c>
      <c r="J34" s="2">
        <v>1</v>
      </c>
      <c r="K34" s="2">
        <v>1</v>
      </c>
      <c r="L34" s="12">
        <v>84</v>
      </c>
      <c r="M34" s="18">
        <f>L34*0.85</f>
        <v>71.399999999999991</v>
      </c>
      <c r="N34" s="2"/>
    </row>
    <row r="35" spans="2:14" s="1" customFormat="1" ht="165.95" customHeight="1" x14ac:dyDescent="0.2">
      <c r="B35" s="2">
        <v>144</v>
      </c>
      <c r="C35" s="23" t="s">
        <v>9</v>
      </c>
      <c r="D35" s="24"/>
      <c r="E35" s="11" t="str">
        <f>HYPERLINK("http://7flowers-decor.ru/upload/1c_catalog/import_files/4627090567952.jpg")</f>
        <v>http://7flowers-decor.ru/upload/1c_catalog/import_files/4627090567952.jpg</v>
      </c>
      <c r="F35" s="2">
        <v>4627090567952</v>
      </c>
      <c r="G35" s="3" t="s">
        <v>240</v>
      </c>
      <c r="H35" s="2">
        <v>4840157154</v>
      </c>
      <c r="I35" s="4" t="s">
        <v>119</v>
      </c>
      <c r="J35" s="2">
        <v>1</v>
      </c>
      <c r="K35" s="2">
        <v>1</v>
      </c>
      <c r="L35" s="12">
        <v>84</v>
      </c>
      <c r="M35" s="18">
        <f>L35*0.85</f>
        <v>71.399999999999991</v>
      </c>
      <c r="N35" s="2"/>
    </row>
    <row r="36" spans="2:14" s="1" customFormat="1" ht="165.95" customHeight="1" x14ac:dyDescent="0.2">
      <c r="B36" s="2">
        <v>136</v>
      </c>
      <c r="C36" s="23" t="s">
        <v>9</v>
      </c>
      <c r="D36" s="24"/>
      <c r="E36" s="11" t="str">
        <f>HYPERLINK("http://7flowers-decor.ru/upload/1c_catalog/import_files/5500001301073.jpg")</f>
        <v>http://7flowers-decor.ru/upload/1c_catalog/import_files/5500001301073.jpg</v>
      </c>
      <c r="F36" s="2">
        <v>5500001301073</v>
      </c>
      <c r="G36" s="3" t="s">
        <v>227</v>
      </c>
      <c r="H36" s="2">
        <v>2373</v>
      </c>
      <c r="I36" s="4"/>
      <c r="J36" s="2">
        <v>1</v>
      </c>
      <c r="K36" s="2">
        <v>4</v>
      </c>
      <c r="L36" s="12">
        <v>167</v>
      </c>
      <c r="M36" s="18">
        <f>L36*0.85</f>
        <v>141.94999999999999</v>
      </c>
      <c r="N36" s="2"/>
    </row>
    <row r="37" spans="2:14" s="1" customFormat="1" ht="165.95" customHeight="1" x14ac:dyDescent="0.2">
      <c r="B37" s="2">
        <v>119</v>
      </c>
      <c r="C37" s="23" t="s">
        <v>9</v>
      </c>
      <c r="D37" s="24"/>
      <c r="E37" s="11" t="str">
        <f>HYPERLINK("http://7flowers-decor.ru/upload/1c_catalog/import_files/4606500293872.jpg")</f>
        <v>http://7flowers-decor.ru/upload/1c_catalog/import_files/4606500293872.jpg</v>
      </c>
      <c r="F37" s="2">
        <v>4606500293872</v>
      </c>
      <c r="G37" s="3" t="s">
        <v>200</v>
      </c>
      <c r="H37" s="2">
        <v>2556</v>
      </c>
      <c r="I37" s="4"/>
      <c r="J37" s="2">
        <v>1</v>
      </c>
      <c r="K37" s="2">
        <v>4</v>
      </c>
      <c r="L37" s="12">
        <v>234</v>
      </c>
      <c r="M37" s="18">
        <f>L37*0.85</f>
        <v>198.9</v>
      </c>
      <c r="N37" s="2"/>
    </row>
    <row r="38" spans="2:14" s="1" customFormat="1" ht="165.95" customHeight="1" x14ac:dyDescent="0.2">
      <c r="B38" s="2">
        <v>214</v>
      </c>
      <c r="C38" s="23" t="s">
        <v>9</v>
      </c>
      <c r="D38" s="24"/>
      <c r="E38" s="11" t="str">
        <f>HYPERLINK("http://7flowers-decor.ru/upload/1c_catalog/import_files/5500001346176.jpg")</f>
        <v>http://7flowers-decor.ru/upload/1c_catalog/import_files/5500001346176.jpg</v>
      </c>
      <c r="F38" s="2">
        <v>5500001346176</v>
      </c>
      <c r="G38" s="3" t="s">
        <v>334</v>
      </c>
      <c r="H38" s="2">
        <v>2942</v>
      </c>
      <c r="I38" s="4"/>
      <c r="J38" s="2">
        <v>1</v>
      </c>
      <c r="K38" s="2">
        <v>4</v>
      </c>
      <c r="L38" s="12">
        <v>163</v>
      </c>
      <c r="M38" s="18">
        <f>L38*0.85</f>
        <v>138.54999999999998</v>
      </c>
      <c r="N38" s="2"/>
    </row>
    <row r="39" spans="2:14" s="1" customFormat="1" ht="165.95" customHeight="1" x14ac:dyDescent="0.2">
      <c r="B39" s="2">
        <v>223</v>
      </c>
      <c r="C39" s="23" t="s">
        <v>9</v>
      </c>
      <c r="D39" s="24"/>
      <c r="E39" s="11" t="str">
        <f>HYPERLINK("http://7flowers-decor.ru/upload/1c_catalog/import_files/5500001041199.jpg")</f>
        <v>http://7flowers-decor.ru/upload/1c_catalog/import_files/5500001041199.jpg</v>
      </c>
      <c r="F39" s="2">
        <v>5500001041199</v>
      </c>
      <c r="G39" s="3" t="s">
        <v>344</v>
      </c>
      <c r="H39" s="2">
        <v>2043</v>
      </c>
      <c r="I39" s="4"/>
      <c r="J39" s="2">
        <v>1</v>
      </c>
      <c r="K39" s="2">
        <v>16</v>
      </c>
      <c r="L39" s="12">
        <v>101</v>
      </c>
      <c r="M39" s="18">
        <f>L39*0.85</f>
        <v>85.85</v>
      </c>
      <c r="N39" s="2"/>
    </row>
    <row r="40" spans="2:14" s="1" customFormat="1" ht="165.95" customHeight="1" x14ac:dyDescent="0.2">
      <c r="B40" s="2">
        <v>162</v>
      </c>
      <c r="C40" s="23" t="s">
        <v>9</v>
      </c>
      <c r="D40" s="24"/>
      <c r="E40" s="11" t="str">
        <f>HYPERLINK("http://7flowers-decor.ru/upload/1c_catalog/import_files/5500001202456.jpg")</f>
        <v>http://7flowers-decor.ru/upload/1c_catalog/import_files/5500001202456.jpg</v>
      </c>
      <c r="F40" s="2">
        <v>5500001202456</v>
      </c>
      <c r="G40" s="3" t="s">
        <v>265</v>
      </c>
      <c r="H40" s="2">
        <v>2042</v>
      </c>
      <c r="I40" s="4"/>
      <c r="J40" s="2">
        <v>1</v>
      </c>
      <c r="K40" s="2">
        <v>4</v>
      </c>
      <c r="L40" s="12">
        <v>163</v>
      </c>
      <c r="M40" s="18">
        <f>L40*0.85</f>
        <v>138.54999999999998</v>
      </c>
      <c r="N40" s="2"/>
    </row>
    <row r="41" spans="2:14" s="1" customFormat="1" ht="165.95" customHeight="1" x14ac:dyDescent="0.2">
      <c r="B41" s="2">
        <v>96</v>
      </c>
      <c r="C41" s="23" t="s">
        <v>9</v>
      </c>
      <c r="D41" s="24"/>
      <c r="E41" s="11" t="str">
        <f>HYPERLINK("http://7flowers-decor.ru/upload/1c_catalog/import_files/4606500293889.jpg")</f>
        <v>http://7flowers-decor.ru/upload/1c_catalog/import_files/4606500293889.jpg</v>
      </c>
      <c r="F41" s="2">
        <v>4606500293889</v>
      </c>
      <c r="G41" s="3" t="s">
        <v>167</v>
      </c>
      <c r="H41" s="2">
        <v>2914</v>
      </c>
      <c r="I41" s="4"/>
      <c r="J41" s="2">
        <v>1</v>
      </c>
      <c r="K41" s="2">
        <v>25</v>
      </c>
      <c r="L41" s="12">
        <v>99</v>
      </c>
      <c r="M41" s="18">
        <f>L41*0.85</f>
        <v>84.149999999999991</v>
      </c>
      <c r="N41" s="2"/>
    </row>
    <row r="42" spans="2:14" s="1" customFormat="1" ht="165.95" customHeight="1" x14ac:dyDescent="0.2">
      <c r="B42" s="2">
        <v>104</v>
      </c>
      <c r="C42" s="23" t="s">
        <v>9</v>
      </c>
      <c r="D42" s="24"/>
      <c r="E42" s="11" t="str">
        <f>HYPERLINK("http://7flowers-decor.ru/upload/1c_catalog/import_files/5500001202464.jpg")</f>
        <v>http://7flowers-decor.ru/upload/1c_catalog/import_files/5500001202464.jpg</v>
      </c>
      <c r="F42" s="2">
        <v>5500001202464</v>
      </c>
      <c r="G42" s="3" t="s">
        <v>175</v>
      </c>
      <c r="H42" s="2">
        <v>2196</v>
      </c>
      <c r="I42" s="4"/>
      <c r="J42" s="2">
        <v>1</v>
      </c>
      <c r="K42" s="2">
        <v>9</v>
      </c>
      <c r="L42" s="12">
        <v>126</v>
      </c>
      <c r="M42" s="18">
        <f>L42*0.85</f>
        <v>107.1</v>
      </c>
      <c r="N42" s="2"/>
    </row>
    <row r="43" spans="2:14" s="1" customFormat="1" ht="165.95" customHeight="1" x14ac:dyDescent="0.2">
      <c r="B43" s="2">
        <v>65</v>
      </c>
      <c r="C43" s="23" t="s">
        <v>9</v>
      </c>
      <c r="D43" s="24"/>
      <c r="E43" s="11" t="str">
        <f>HYPERLINK("http://7flowers-decor.ru/upload/1c_catalog/import_files/4606500455638.jpg")</f>
        <v>http://7flowers-decor.ru/upload/1c_catalog/import_files/4606500455638.jpg</v>
      </c>
      <c r="F43" s="2">
        <v>4606500455638</v>
      </c>
      <c r="G43" s="3" t="s">
        <v>116</v>
      </c>
      <c r="H43" s="2">
        <v>2020</v>
      </c>
      <c r="I43" s="4"/>
      <c r="J43" s="2">
        <v>1</v>
      </c>
      <c r="K43" s="2">
        <v>18</v>
      </c>
      <c r="L43" s="12">
        <v>59</v>
      </c>
      <c r="M43" s="18">
        <f>L43*0.85</f>
        <v>50.15</v>
      </c>
      <c r="N43" s="2"/>
    </row>
    <row r="44" spans="2:14" s="1" customFormat="1" ht="165.95" customHeight="1" x14ac:dyDescent="0.2">
      <c r="B44" s="2">
        <v>123</v>
      </c>
      <c r="C44" s="23" t="s">
        <v>9</v>
      </c>
      <c r="D44" s="24"/>
      <c r="E44" s="11" t="str">
        <f>HYPERLINK("http://7flowers-decor.ru/upload/1c_catalog/import_files/5500001346190.jpg")</f>
        <v>http://7flowers-decor.ru/upload/1c_catalog/import_files/5500001346190.jpg</v>
      </c>
      <c r="F44" s="2">
        <v>5500001346190</v>
      </c>
      <c r="G44" s="3" t="s">
        <v>207</v>
      </c>
      <c r="H44" s="2">
        <v>2021</v>
      </c>
      <c r="I44" s="4"/>
      <c r="J44" s="2">
        <v>1</v>
      </c>
      <c r="K44" s="2">
        <v>16</v>
      </c>
      <c r="L44" s="12">
        <v>101</v>
      </c>
      <c r="M44" s="18">
        <f>L44*0.85</f>
        <v>85.85</v>
      </c>
      <c r="N44" s="2"/>
    </row>
    <row r="45" spans="2:14" s="1" customFormat="1" ht="165.95" customHeight="1" x14ac:dyDescent="0.2">
      <c r="B45" s="2">
        <v>163</v>
      </c>
      <c r="C45" s="23" t="s">
        <v>9</v>
      </c>
      <c r="D45" s="24"/>
      <c r="E45" s="11" t="str">
        <f>HYPERLINK("http://7flowers-decor.ru/upload/1c_catalog/import_files/5500001025523.jpg")</f>
        <v>http://7flowers-decor.ru/upload/1c_catalog/import_files/5500001025523.jpg</v>
      </c>
      <c r="F45" s="2">
        <v>5500001025523</v>
      </c>
      <c r="G45" s="3" t="s">
        <v>266</v>
      </c>
      <c r="H45" s="2">
        <v>2023</v>
      </c>
      <c r="I45" s="4"/>
      <c r="J45" s="2">
        <v>1</v>
      </c>
      <c r="K45" s="2">
        <v>9</v>
      </c>
      <c r="L45" s="12">
        <v>186</v>
      </c>
      <c r="M45" s="18">
        <f>L45*0.85</f>
        <v>158.1</v>
      </c>
      <c r="N45" s="2"/>
    </row>
    <row r="46" spans="2:14" s="1" customFormat="1" ht="165.95" customHeight="1" x14ac:dyDescent="0.2">
      <c r="B46" s="2">
        <v>118</v>
      </c>
      <c r="C46" s="23" t="s">
        <v>9</v>
      </c>
      <c r="D46" s="24"/>
      <c r="E46" s="11" t="str">
        <f>HYPERLINK("http://7flowers-decor.ru/upload/1c_catalog/import_files/5500039946577.jpg")</f>
        <v>http://7flowers-decor.ru/upload/1c_catalog/import_files/5500039946577.jpg</v>
      </c>
      <c r="F46" s="2">
        <v>5500039946577</v>
      </c>
      <c r="G46" s="3" t="s">
        <v>199</v>
      </c>
      <c r="H46" s="2">
        <v>2026</v>
      </c>
      <c r="I46" s="4"/>
      <c r="J46" s="2">
        <v>1</v>
      </c>
      <c r="K46" s="2">
        <v>9</v>
      </c>
      <c r="L46" s="12">
        <v>167</v>
      </c>
      <c r="M46" s="18">
        <f>L46*0.85</f>
        <v>141.94999999999999</v>
      </c>
      <c r="N46" s="2"/>
    </row>
    <row r="47" spans="2:14" s="1" customFormat="1" ht="165.95" customHeight="1" x14ac:dyDescent="0.2">
      <c r="B47" s="2">
        <v>189</v>
      </c>
      <c r="C47" s="23" t="s">
        <v>9</v>
      </c>
      <c r="D47" s="24"/>
      <c r="E47" s="11" t="str">
        <f>HYPERLINK("http://7flowers-decor.ru/upload/1c_catalog/import_files/5500001041200.jpg")</f>
        <v>http://7flowers-decor.ru/upload/1c_catalog/import_files/5500001041200.jpg</v>
      </c>
      <c r="F47" s="2">
        <v>5500001041200</v>
      </c>
      <c r="G47" s="3" t="s">
        <v>298</v>
      </c>
      <c r="H47" s="2">
        <v>2028</v>
      </c>
      <c r="I47" s="4"/>
      <c r="J47" s="2">
        <v>1</v>
      </c>
      <c r="K47" s="2">
        <v>4</v>
      </c>
      <c r="L47" s="12">
        <v>230</v>
      </c>
      <c r="M47" s="18">
        <f>L47*0.85</f>
        <v>195.5</v>
      </c>
      <c r="N47" s="2"/>
    </row>
    <row r="48" spans="2:14" s="1" customFormat="1" ht="165.95" customHeight="1" x14ac:dyDescent="0.2">
      <c r="B48" s="2">
        <v>63</v>
      </c>
      <c r="C48" s="23" t="s">
        <v>9</v>
      </c>
      <c r="D48" s="24"/>
      <c r="E48" s="11" t="str">
        <f>HYPERLINK("http://7flowers-decor.ru/upload/1c_catalog/import_files/5500001202465.jpg")</f>
        <v>http://7flowers-decor.ru/upload/1c_catalog/import_files/5500001202465.jpg</v>
      </c>
      <c r="F48" s="2">
        <v>5500001202465</v>
      </c>
      <c r="G48" s="3" t="s">
        <v>114</v>
      </c>
      <c r="H48" s="2">
        <v>2029</v>
      </c>
      <c r="I48" s="4"/>
      <c r="J48" s="2">
        <v>1</v>
      </c>
      <c r="K48" s="2">
        <v>1</v>
      </c>
      <c r="L48" s="12">
        <v>272</v>
      </c>
      <c r="M48" s="18">
        <f>L48*0.85</f>
        <v>231.2</v>
      </c>
      <c r="N48" s="2"/>
    </row>
    <row r="49" spans="2:14" s="1" customFormat="1" ht="165.95" customHeight="1" x14ac:dyDescent="0.2">
      <c r="B49" s="2">
        <v>159</v>
      </c>
      <c r="C49" s="23" t="s">
        <v>9</v>
      </c>
      <c r="D49" s="24"/>
      <c r="E49" s="11" t="str">
        <f>HYPERLINK("http://7flowers-decor.ru/upload/1c_catalog/import_files/5500001025532.jpg")</f>
        <v>http://7flowers-decor.ru/upload/1c_catalog/import_files/5500001025532.jpg</v>
      </c>
      <c r="F49" s="2">
        <v>5500001025532</v>
      </c>
      <c r="G49" s="3" t="s">
        <v>260</v>
      </c>
      <c r="H49" s="2">
        <v>2030</v>
      </c>
      <c r="I49" s="4"/>
      <c r="J49" s="2">
        <v>1</v>
      </c>
      <c r="K49" s="2">
        <v>1</v>
      </c>
      <c r="L49" s="12">
        <v>376</v>
      </c>
      <c r="M49" s="18">
        <f>L49*0.85</f>
        <v>319.59999999999997</v>
      </c>
      <c r="N49" s="2"/>
    </row>
    <row r="50" spans="2:14" s="1" customFormat="1" ht="165.95" customHeight="1" x14ac:dyDescent="0.2">
      <c r="B50" s="2">
        <v>219</v>
      </c>
      <c r="C50" s="23" t="s">
        <v>9</v>
      </c>
      <c r="D50" s="24"/>
      <c r="E50" s="11" t="str">
        <f>HYPERLINK("http://7flowers-decor.ru/upload/1c_catalog/import_files/5500001025529.jpg")</f>
        <v>http://7flowers-decor.ru/upload/1c_catalog/import_files/5500001025529.jpg</v>
      </c>
      <c r="F50" s="2">
        <v>5500001025529</v>
      </c>
      <c r="G50" s="3" t="s">
        <v>340</v>
      </c>
      <c r="H50" s="2">
        <v>2295</v>
      </c>
      <c r="I50" s="4"/>
      <c r="J50" s="2">
        <v>1</v>
      </c>
      <c r="K50" s="2">
        <v>1</v>
      </c>
      <c r="L50" s="12">
        <v>186</v>
      </c>
      <c r="M50" s="18">
        <f>L50*0.85</f>
        <v>158.1</v>
      </c>
      <c r="N50" s="2"/>
    </row>
    <row r="51" spans="2:14" s="1" customFormat="1" ht="165.95" customHeight="1" x14ac:dyDescent="0.2">
      <c r="B51" s="2">
        <v>88</v>
      </c>
      <c r="C51" s="23" t="s">
        <v>9</v>
      </c>
      <c r="D51" s="24"/>
      <c r="E51" s="11" t="str">
        <f>HYPERLINK("http://7flowers-decor.ru/upload/1c_catalog/import_files/5500039946584.jpg")</f>
        <v>http://7flowers-decor.ru/upload/1c_catalog/import_files/5500039946584.jpg</v>
      </c>
      <c r="F51" s="2">
        <v>5500039946584</v>
      </c>
      <c r="G51" s="3" t="s">
        <v>153</v>
      </c>
      <c r="H51" s="2">
        <v>2296</v>
      </c>
      <c r="I51" s="4"/>
      <c r="J51" s="2">
        <v>1</v>
      </c>
      <c r="K51" s="2">
        <v>1</v>
      </c>
      <c r="L51" s="12">
        <v>293</v>
      </c>
      <c r="M51" s="18">
        <f>L51*0.85</f>
        <v>249.04999999999998</v>
      </c>
      <c r="N51" s="2"/>
    </row>
    <row r="52" spans="2:14" s="1" customFormat="1" ht="165.95" customHeight="1" x14ac:dyDescent="0.2">
      <c r="B52" s="2">
        <v>103</v>
      </c>
      <c r="C52" s="23" t="s">
        <v>9</v>
      </c>
      <c r="D52" s="24"/>
      <c r="E52" s="11" t="str">
        <f>HYPERLINK("http://7flowers-decor.ru/upload/1c_catalog/import_files/5500000819943.jpg")</f>
        <v>http://7flowers-decor.ru/upload/1c_catalog/import_files/5500000819943.jpg</v>
      </c>
      <c r="F52" s="2">
        <v>5500000819943</v>
      </c>
      <c r="G52" s="3" t="s">
        <v>174</v>
      </c>
      <c r="H52" s="2">
        <v>2297</v>
      </c>
      <c r="I52" s="4"/>
      <c r="J52" s="2">
        <v>1</v>
      </c>
      <c r="K52" s="2">
        <v>4</v>
      </c>
      <c r="L52" s="12">
        <v>403</v>
      </c>
      <c r="M52" s="18">
        <f>L52*0.85</f>
        <v>342.55</v>
      </c>
      <c r="N52" s="2"/>
    </row>
    <row r="53" spans="2:14" s="1" customFormat="1" ht="165.95" customHeight="1" x14ac:dyDescent="0.2">
      <c r="B53" s="2">
        <v>53</v>
      </c>
      <c r="C53" s="23" t="s">
        <v>9</v>
      </c>
      <c r="D53" s="24"/>
      <c r="E53" s="11" t="str">
        <f>HYPERLINK("http://7flowers-decor.ru/upload/1c_catalog/import_files/5500039946591.jpg")</f>
        <v>http://7flowers-decor.ru/upload/1c_catalog/import_files/5500039946591.jpg</v>
      </c>
      <c r="F53" s="2">
        <v>5500039946591</v>
      </c>
      <c r="G53" s="3" t="s">
        <v>95</v>
      </c>
      <c r="H53" s="2">
        <v>2298</v>
      </c>
      <c r="I53" s="4"/>
      <c r="J53" s="2">
        <v>1</v>
      </c>
      <c r="K53" s="2">
        <v>1</v>
      </c>
      <c r="L53" s="12">
        <v>489</v>
      </c>
      <c r="M53" s="18">
        <f>L53*0.85</f>
        <v>415.65</v>
      </c>
      <c r="N53" s="2"/>
    </row>
    <row r="54" spans="2:14" s="1" customFormat="1" ht="165.95" customHeight="1" x14ac:dyDescent="0.2">
      <c r="B54" s="2">
        <v>29</v>
      </c>
      <c r="C54" s="23" t="s">
        <v>9</v>
      </c>
      <c r="D54" s="24"/>
      <c r="E54" s="11" t="str">
        <f>HYPERLINK("http://7flowers-decor.ru/upload/1c_catalog/import_files/5500039946607.jpg")</f>
        <v>http://7flowers-decor.ru/upload/1c_catalog/import_files/5500039946607.jpg</v>
      </c>
      <c r="F54" s="2">
        <v>5500039946607</v>
      </c>
      <c r="G54" s="3" t="s">
        <v>59</v>
      </c>
      <c r="H54" s="2">
        <v>2299</v>
      </c>
      <c r="I54" s="4"/>
      <c r="J54" s="2">
        <v>1</v>
      </c>
      <c r="K54" s="2">
        <v>1</v>
      </c>
      <c r="L54" s="12">
        <v>622</v>
      </c>
      <c r="M54" s="18">
        <f>L54*0.85</f>
        <v>528.69999999999993</v>
      </c>
      <c r="N54" s="2"/>
    </row>
    <row r="55" spans="2:14" s="1" customFormat="1" ht="165.95" customHeight="1" x14ac:dyDescent="0.2">
      <c r="B55" s="2">
        <v>99</v>
      </c>
      <c r="C55" s="23" t="s">
        <v>9</v>
      </c>
      <c r="D55" s="24"/>
      <c r="E55" s="11" t="str">
        <f>HYPERLINK("http://7flowers-decor.ru/upload/1c_catalog/import_files/5500000819945.jpg")</f>
        <v>http://7flowers-decor.ru/upload/1c_catalog/import_files/5500000819945.jpg</v>
      </c>
      <c r="F55" s="2">
        <v>5500000819945</v>
      </c>
      <c r="G55" s="3" t="s">
        <v>169</v>
      </c>
      <c r="H55" s="2">
        <v>2300</v>
      </c>
      <c r="I55" s="4"/>
      <c r="J55" s="2">
        <v>1</v>
      </c>
      <c r="K55" s="2">
        <v>1</v>
      </c>
      <c r="L55" s="12">
        <v>793</v>
      </c>
      <c r="M55" s="18">
        <f>L55*0.85</f>
        <v>674.05</v>
      </c>
      <c r="N55" s="2"/>
    </row>
    <row r="56" spans="2:14" s="1" customFormat="1" ht="165.95" customHeight="1" x14ac:dyDescent="0.2">
      <c r="B56" s="2">
        <v>30</v>
      </c>
      <c r="C56" s="23" t="s">
        <v>9</v>
      </c>
      <c r="D56" s="24"/>
      <c r="E56" s="11" t="str">
        <f>HYPERLINK("http://7flowers-decor.ru/upload/1c_catalog/import_files/4607032394846.jpg")</f>
        <v>http://7flowers-decor.ru/upload/1c_catalog/import_files/4607032394846.jpg</v>
      </c>
      <c r="F56" s="2">
        <v>4607032394846</v>
      </c>
      <c r="G56" s="3" t="s">
        <v>60</v>
      </c>
      <c r="H56" s="2">
        <v>2267</v>
      </c>
      <c r="I56" s="4"/>
      <c r="J56" s="2">
        <v>1</v>
      </c>
      <c r="K56" s="2">
        <v>1</v>
      </c>
      <c r="L56" s="12">
        <v>169</v>
      </c>
      <c r="M56" s="18">
        <f>L56*0.85</f>
        <v>143.65</v>
      </c>
      <c r="N56" s="2"/>
    </row>
    <row r="57" spans="2:14" s="1" customFormat="1" ht="165.95" customHeight="1" x14ac:dyDescent="0.2">
      <c r="B57" s="2">
        <v>2</v>
      </c>
      <c r="C57" s="23" t="s">
        <v>9</v>
      </c>
      <c r="D57" s="24"/>
      <c r="E57" s="11" t="str">
        <f>HYPERLINK("http://7flowers-decor.ru/upload/1c_catalog/import_files/4606500455645.jpg")</f>
        <v>http://7flowers-decor.ru/upload/1c_catalog/import_files/4606500455645.jpg</v>
      </c>
      <c r="F57" s="2">
        <v>4606500455645</v>
      </c>
      <c r="G57" s="3" t="s">
        <v>11</v>
      </c>
      <c r="H57" s="2">
        <v>2362</v>
      </c>
      <c r="I57" s="4"/>
      <c r="J57" s="2">
        <v>1</v>
      </c>
      <c r="K57" s="2">
        <v>9</v>
      </c>
      <c r="L57" s="12">
        <v>153</v>
      </c>
      <c r="M57" s="18">
        <f>L57*0.85</f>
        <v>130.04999999999998</v>
      </c>
      <c r="N57" s="2"/>
    </row>
    <row r="58" spans="2:14" s="1" customFormat="1" ht="165.95" customHeight="1" x14ac:dyDescent="0.2">
      <c r="B58" s="2">
        <v>18</v>
      </c>
      <c r="C58" s="23" t="s">
        <v>9</v>
      </c>
      <c r="D58" s="24"/>
      <c r="E58" s="11" t="str">
        <f>HYPERLINK("http://7flowers-decor.ru/upload/1c_catalog/import_files/8713368088604.jpg")</f>
        <v>http://7flowers-decor.ru/upload/1c_catalog/import_files/8713368088604.jpg</v>
      </c>
      <c r="F58" s="2">
        <v>8713368088604</v>
      </c>
      <c r="G58" s="3" t="s">
        <v>39</v>
      </c>
      <c r="H58" s="6">
        <v>8860</v>
      </c>
      <c r="I58" s="4"/>
      <c r="J58" s="2">
        <v>1</v>
      </c>
      <c r="K58" s="2">
        <v>120</v>
      </c>
      <c r="L58" s="12">
        <v>248</v>
      </c>
      <c r="M58" s="18">
        <f>L58*0.85</f>
        <v>210.79999999999998</v>
      </c>
      <c r="N58" s="2"/>
    </row>
    <row r="59" spans="2:14" s="1" customFormat="1" ht="165.95" customHeight="1" x14ac:dyDescent="0.2">
      <c r="B59" s="2">
        <v>173</v>
      </c>
      <c r="C59" s="23" t="s">
        <v>9</v>
      </c>
      <c r="D59" s="24"/>
      <c r="E59" s="11" t="str">
        <f>HYPERLINK("http://7flowers-decor.ru/upload/1c_catalog/import_files/4607032393153.jpg")</f>
        <v>http://7flowers-decor.ru/upload/1c_catalog/import_files/4607032393153.jpg</v>
      </c>
      <c r="F59" s="2">
        <v>4607032393153</v>
      </c>
      <c r="G59" s="3" t="s">
        <v>279</v>
      </c>
      <c r="H59" s="2">
        <v>2051</v>
      </c>
      <c r="I59" s="4"/>
      <c r="J59" s="2">
        <v>1</v>
      </c>
      <c r="K59" s="2">
        <v>1</v>
      </c>
      <c r="L59" s="12">
        <v>908</v>
      </c>
      <c r="M59" s="18">
        <f>L59*0.85</f>
        <v>771.8</v>
      </c>
      <c r="N59" s="2"/>
    </row>
    <row r="60" spans="2:14" s="1" customFormat="1" ht="165.95" customHeight="1" x14ac:dyDescent="0.2">
      <c r="B60" s="2">
        <v>177</v>
      </c>
      <c r="C60" s="23" t="s">
        <v>9</v>
      </c>
      <c r="D60" s="24"/>
      <c r="E60" s="11" t="str">
        <f>HYPERLINK("http://7flowers-decor.ru/upload/1c_catalog/import_files/5500001025524.jpg")</f>
        <v>http://7flowers-decor.ru/upload/1c_catalog/import_files/5500001025524.jpg</v>
      </c>
      <c r="F60" s="2">
        <v>5500001025524</v>
      </c>
      <c r="G60" s="3" t="s">
        <v>282</v>
      </c>
      <c r="H60" s="2">
        <v>2927</v>
      </c>
      <c r="I60" s="4"/>
      <c r="J60" s="2">
        <v>1</v>
      </c>
      <c r="K60" s="2">
        <v>25</v>
      </c>
      <c r="L60" s="12">
        <v>101</v>
      </c>
      <c r="M60" s="18">
        <f>L60*0.85</f>
        <v>85.85</v>
      </c>
      <c r="N60" s="2"/>
    </row>
    <row r="61" spans="2:14" s="1" customFormat="1" ht="165.95" customHeight="1" x14ac:dyDescent="0.2">
      <c r="B61" s="2">
        <v>95</v>
      </c>
      <c r="C61" s="23" t="s">
        <v>9</v>
      </c>
      <c r="D61" s="24"/>
      <c r="E61" s="11" t="str">
        <f>HYPERLINK("http://7flowers-decor.ru/upload/1c_catalog/import_files/5500000819923.jpg")</f>
        <v>http://7flowers-decor.ru/upload/1c_catalog/import_files/5500000819923.jpg</v>
      </c>
      <c r="F61" s="2">
        <v>5500000819923</v>
      </c>
      <c r="G61" s="3" t="s">
        <v>166</v>
      </c>
      <c r="H61" s="2">
        <v>2066</v>
      </c>
      <c r="I61" s="4"/>
      <c r="J61" s="2">
        <v>1</v>
      </c>
      <c r="K61" s="2">
        <v>18</v>
      </c>
      <c r="L61" s="12">
        <v>74</v>
      </c>
      <c r="M61" s="18">
        <f>L61*0.85</f>
        <v>62.9</v>
      </c>
      <c r="N61" s="2"/>
    </row>
    <row r="62" spans="2:14" s="1" customFormat="1" ht="165.95" customHeight="1" x14ac:dyDescent="0.2">
      <c r="B62" s="2">
        <v>82</v>
      </c>
      <c r="C62" s="23" t="s">
        <v>9</v>
      </c>
      <c r="D62" s="24"/>
      <c r="E62" s="11" t="str">
        <f>HYPERLINK("http://7flowers-decor.ru/upload/1c_catalog/import_files/4606500293896.jpg")</f>
        <v>http://7flowers-decor.ru/upload/1c_catalog/import_files/4606500293896.jpg</v>
      </c>
      <c r="F62" s="2">
        <v>4606500293896</v>
      </c>
      <c r="G62" s="3" t="s">
        <v>145</v>
      </c>
      <c r="H62" s="2">
        <v>2067</v>
      </c>
      <c r="I62" s="4"/>
      <c r="J62" s="2">
        <v>1</v>
      </c>
      <c r="K62" s="2">
        <v>8</v>
      </c>
      <c r="L62" s="12">
        <v>99</v>
      </c>
      <c r="M62" s="18">
        <f>L62*0.85</f>
        <v>84.149999999999991</v>
      </c>
      <c r="N62" s="2"/>
    </row>
    <row r="63" spans="2:14" s="1" customFormat="1" ht="165.95" customHeight="1" x14ac:dyDescent="0.2">
      <c r="B63" s="2">
        <v>152</v>
      </c>
      <c r="C63" s="23" t="s">
        <v>9</v>
      </c>
      <c r="D63" s="24"/>
      <c r="E63" s="11" t="str">
        <f>HYPERLINK("http://7flowers-decor.ru/upload/1c_catalog/import_files/4606500293902.jpg")</f>
        <v>http://7flowers-decor.ru/upload/1c_catalog/import_files/4606500293902.jpg</v>
      </c>
      <c r="F63" s="2">
        <v>4606500293902</v>
      </c>
      <c r="G63" s="3" t="s">
        <v>252</v>
      </c>
      <c r="H63" s="2">
        <v>2069</v>
      </c>
      <c r="I63" s="4"/>
      <c r="J63" s="2">
        <v>1</v>
      </c>
      <c r="K63" s="2">
        <v>4</v>
      </c>
      <c r="L63" s="12">
        <v>176</v>
      </c>
      <c r="M63" s="18">
        <f>L63*0.85</f>
        <v>149.6</v>
      </c>
      <c r="N63" s="2"/>
    </row>
    <row r="64" spans="2:14" s="1" customFormat="1" ht="165.95" customHeight="1" x14ac:dyDescent="0.2">
      <c r="B64" s="2">
        <v>178</v>
      </c>
      <c r="C64" s="23" t="s">
        <v>9</v>
      </c>
      <c r="D64" s="24"/>
      <c r="E64" s="11" t="str">
        <f>HYPERLINK("http://7flowers-decor.ru/upload/1c_catalog/import_files/5500001041196.jpg")</f>
        <v>http://7flowers-decor.ru/upload/1c_catalog/import_files/5500001041196.jpg</v>
      </c>
      <c r="F64" s="2">
        <v>5500001041196</v>
      </c>
      <c r="G64" s="3" t="s">
        <v>283</v>
      </c>
      <c r="H64" s="2">
        <v>2071</v>
      </c>
      <c r="I64" s="4"/>
      <c r="J64" s="2">
        <v>1</v>
      </c>
      <c r="K64" s="2">
        <v>2</v>
      </c>
      <c r="L64" s="12">
        <v>251</v>
      </c>
      <c r="M64" s="18">
        <f>L64*0.85</f>
        <v>213.35</v>
      </c>
      <c r="N64" s="2"/>
    </row>
    <row r="65" spans="2:14" s="1" customFormat="1" ht="165.95" customHeight="1" x14ac:dyDescent="0.2">
      <c r="B65" s="2">
        <v>181</v>
      </c>
      <c r="C65" s="23" t="s">
        <v>9</v>
      </c>
      <c r="D65" s="24"/>
      <c r="E65" s="10"/>
      <c r="F65" s="2">
        <v>5901477414442</v>
      </c>
      <c r="G65" s="3" t="s">
        <v>286</v>
      </c>
      <c r="H65" s="10" t="s">
        <v>287</v>
      </c>
      <c r="I65" s="4"/>
      <c r="J65" s="2">
        <v>1</v>
      </c>
      <c r="K65" s="2">
        <v>1</v>
      </c>
      <c r="L65" s="12">
        <v>760</v>
      </c>
      <c r="M65" s="18">
        <f>L65*0.85</f>
        <v>646</v>
      </c>
      <c r="N65" s="2"/>
    </row>
    <row r="66" spans="2:14" s="1" customFormat="1" ht="165.95" customHeight="1" x14ac:dyDescent="0.2">
      <c r="B66" s="2">
        <v>210</v>
      </c>
      <c r="C66" s="23" t="s">
        <v>9</v>
      </c>
      <c r="D66" s="24"/>
      <c r="E66" s="11" t="str">
        <f>HYPERLINK("http://7flowers-decor.ru/upload/1c_catalog/import_files/5907752612756.jpg")</f>
        <v>http://7flowers-decor.ru/upload/1c_catalog/import_files/5907752612756.jpg</v>
      </c>
      <c r="F66" s="2">
        <v>5907752612756</v>
      </c>
      <c r="G66" s="3" t="s">
        <v>327</v>
      </c>
      <c r="H66" s="10" t="s">
        <v>328</v>
      </c>
      <c r="I66" s="4"/>
      <c r="J66" s="2">
        <v>1</v>
      </c>
      <c r="K66" s="2">
        <v>1</v>
      </c>
      <c r="L66" s="12">
        <v>838</v>
      </c>
      <c r="M66" s="18">
        <f>L66*0.85</f>
        <v>712.3</v>
      </c>
      <c r="N66" s="2"/>
    </row>
    <row r="67" spans="2:14" s="1" customFormat="1" ht="165.95" customHeight="1" x14ac:dyDescent="0.2">
      <c r="B67" s="2">
        <v>110</v>
      </c>
      <c r="C67" s="23" t="s">
        <v>9</v>
      </c>
      <c r="D67" s="24"/>
      <c r="E67" s="11" t="str">
        <f>HYPERLINK("http://7flowers-decor.ru/upload/1c_catalog/import_files/5901477414527.jpg")</f>
        <v>http://7flowers-decor.ru/upload/1c_catalog/import_files/5901477414527.jpg</v>
      </c>
      <c r="F67" s="2">
        <v>5901477414527</v>
      </c>
      <c r="G67" s="3" t="s">
        <v>186</v>
      </c>
      <c r="H67" s="10" t="s">
        <v>187</v>
      </c>
      <c r="I67" s="4"/>
      <c r="J67" s="2">
        <v>1</v>
      </c>
      <c r="K67" s="2">
        <v>1</v>
      </c>
      <c r="L67" s="12">
        <v>760</v>
      </c>
      <c r="M67" s="18">
        <f>L67*0.85</f>
        <v>646</v>
      </c>
      <c r="N67" s="2"/>
    </row>
    <row r="68" spans="2:14" s="1" customFormat="1" ht="165.95" customHeight="1" x14ac:dyDescent="0.2">
      <c r="B68" s="2">
        <v>74</v>
      </c>
      <c r="C68" s="23" t="s">
        <v>9</v>
      </c>
      <c r="D68" s="24"/>
      <c r="E68" s="11" t="str">
        <f>HYPERLINK("http://7flowers-decor.ru/upload/1c_catalog/import_files/5901477414756.jpg")</f>
        <v>http://7flowers-decor.ru/upload/1c_catalog/import_files/5901477414756.jpg</v>
      </c>
      <c r="F68" s="2">
        <v>5901477414756</v>
      </c>
      <c r="G68" s="3" t="s">
        <v>130</v>
      </c>
      <c r="H68" s="10" t="s">
        <v>131</v>
      </c>
      <c r="I68" s="4" t="s">
        <v>30</v>
      </c>
      <c r="J68" s="2">
        <v>1</v>
      </c>
      <c r="K68" s="2">
        <v>1</v>
      </c>
      <c r="L68" s="12">
        <v>812</v>
      </c>
      <c r="M68" s="18">
        <f>L68*0.85</f>
        <v>690.19999999999993</v>
      </c>
      <c r="N68" s="2"/>
    </row>
    <row r="69" spans="2:14" s="1" customFormat="1" ht="165.95" customHeight="1" x14ac:dyDescent="0.2">
      <c r="B69" s="2">
        <v>197</v>
      </c>
      <c r="C69" s="23" t="s">
        <v>9</v>
      </c>
      <c r="D69" s="24"/>
      <c r="E69" s="11" t="str">
        <f>HYPERLINK("http://7flowers-decor.ru/upload/1c_catalog/import_files/5901477414763.jpg")</f>
        <v>http://7flowers-decor.ru/upload/1c_catalog/import_files/5901477414763.jpg</v>
      </c>
      <c r="F69" s="2">
        <v>5901477414763</v>
      </c>
      <c r="G69" s="3" t="s">
        <v>308</v>
      </c>
      <c r="H69" s="10" t="s">
        <v>309</v>
      </c>
      <c r="I69" s="4" t="s">
        <v>30</v>
      </c>
      <c r="J69" s="2">
        <v>1</v>
      </c>
      <c r="K69" s="2">
        <v>1</v>
      </c>
      <c r="L69" s="12">
        <v>941</v>
      </c>
      <c r="M69" s="18">
        <f>L69*0.85</f>
        <v>799.85</v>
      </c>
      <c r="N69" s="2"/>
    </row>
    <row r="70" spans="2:14" s="1" customFormat="1" ht="165.95" customHeight="1" x14ac:dyDescent="0.2">
      <c r="B70" s="2">
        <v>41</v>
      </c>
      <c r="C70" s="23" t="s">
        <v>9</v>
      </c>
      <c r="D70" s="24"/>
      <c r="E70" s="10"/>
      <c r="F70" s="2">
        <v>5901477413728</v>
      </c>
      <c r="G70" s="3" t="s">
        <v>75</v>
      </c>
      <c r="H70" s="10" t="s">
        <v>76</v>
      </c>
      <c r="I70" s="4"/>
      <c r="J70" s="2">
        <v>1</v>
      </c>
      <c r="K70" s="2">
        <v>4</v>
      </c>
      <c r="L70" s="12">
        <v>245</v>
      </c>
      <c r="M70" s="18">
        <f>L70*0.85</f>
        <v>208.25</v>
      </c>
      <c r="N70" s="2"/>
    </row>
    <row r="71" spans="2:14" s="1" customFormat="1" ht="165.95" customHeight="1" x14ac:dyDescent="0.2">
      <c r="B71" s="2">
        <v>161</v>
      </c>
      <c r="C71" s="23" t="s">
        <v>9</v>
      </c>
      <c r="D71" s="24"/>
      <c r="E71" s="11" t="str">
        <f>HYPERLINK("http://7flowers-decor.ru/upload/1c_catalog/import_files/5901477414688.jpg")</f>
        <v>http://7flowers-decor.ru/upload/1c_catalog/import_files/5901477414688.jpg</v>
      </c>
      <c r="F71" s="2">
        <v>5901477414688</v>
      </c>
      <c r="G71" s="3" t="s">
        <v>263</v>
      </c>
      <c r="H71" s="10" t="s">
        <v>264</v>
      </c>
      <c r="I71" s="4"/>
      <c r="J71" s="2">
        <v>1</v>
      </c>
      <c r="K71" s="2">
        <v>1</v>
      </c>
      <c r="L71" s="12">
        <v>541</v>
      </c>
      <c r="M71" s="18">
        <f>L71*0.85</f>
        <v>459.84999999999997</v>
      </c>
      <c r="N71" s="2"/>
    </row>
    <row r="72" spans="2:14" s="1" customFormat="1" ht="165.95" customHeight="1" x14ac:dyDescent="0.2">
      <c r="B72" s="2">
        <v>15</v>
      </c>
      <c r="C72" s="23" t="s">
        <v>9</v>
      </c>
      <c r="D72" s="24"/>
      <c r="E72" s="10"/>
      <c r="F72" s="2">
        <v>5901477413193</v>
      </c>
      <c r="G72" s="3" t="s">
        <v>34</v>
      </c>
      <c r="H72" s="10" t="s">
        <v>35</v>
      </c>
      <c r="I72" s="4"/>
      <c r="J72" s="2">
        <v>1</v>
      </c>
      <c r="K72" s="2">
        <v>1</v>
      </c>
      <c r="L72" s="12">
        <v>1613</v>
      </c>
      <c r="M72" s="18">
        <f>L72*0.85</f>
        <v>1371.05</v>
      </c>
      <c r="N72" s="2"/>
    </row>
    <row r="73" spans="2:14" s="1" customFormat="1" ht="165.95" customHeight="1" x14ac:dyDescent="0.2">
      <c r="B73" s="2">
        <v>122</v>
      </c>
      <c r="C73" s="23" t="s">
        <v>9</v>
      </c>
      <c r="D73" s="24"/>
      <c r="E73" s="10"/>
      <c r="F73" s="2">
        <v>5901477414558</v>
      </c>
      <c r="G73" s="3" t="s">
        <v>205</v>
      </c>
      <c r="H73" s="10" t="s">
        <v>206</v>
      </c>
      <c r="I73" s="4"/>
      <c r="J73" s="2">
        <v>1</v>
      </c>
      <c r="K73" s="2">
        <v>1</v>
      </c>
      <c r="L73" s="12">
        <v>619</v>
      </c>
      <c r="M73" s="18">
        <f>L73*0.85</f>
        <v>526.15</v>
      </c>
      <c r="N73" s="2"/>
    </row>
    <row r="74" spans="2:14" s="1" customFormat="1" ht="165.95" customHeight="1" x14ac:dyDescent="0.2">
      <c r="B74" s="2">
        <v>40</v>
      </c>
      <c r="C74" s="23" t="s">
        <v>9</v>
      </c>
      <c r="D74" s="24"/>
      <c r="E74" s="11" t="str">
        <f>HYPERLINK("http://7flowers-decor.ru/upload/1c_catalog/import_files/5901477411816.jpg")</f>
        <v>http://7flowers-decor.ru/upload/1c_catalog/import_files/5901477411816.jpg</v>
      </c>
      <c r="F74" s="2">
        <v>5901477411816</v>
      </c>
      <c r="G74" s="3" t="s">
        <v>73</v>
      </c>
      <c r="H74" s="10" t="s">
        <v>74</v>
      </c>
      <c r="I74" s="4"/>
      <c r="J74" s="2">
        <v>1</v>
      </c>
      <c r="K74" s="2">
        <v>1</v>
      </c>
      <c r="L74" s="12">
        <v>387</v>
      </c>
      <c r="M74" s="18">
        <f>L74*0.85</f>
        <v>328.95</v>
      </c>
      <c r="N74" s="2"/>
    </row>
    <row r="75" spans="2:14" s="1" customFormat="1" ht="165.95" customHeight="1" x14ac:dyDescent="0.2">
      <c r="B75" s="2">
        <v>114</v>
      </c>
      <c r="C75" s="23" t="s">
        <v>9</v>
      </c>
      <c r="D75" s="24"/>
      <c r="E75" s="10"/>
      <c r="F75" s="2">
        <v>5901477414855</v>
      </c>
      <c r="G75" s="3" t="s">
        <v>193</v>
      </c>
      <c r="H75" s="10" t="s">
        <v>194</v>
      </c>
      <c r="I75" s="4"/>
      <c r="J75" s="2">
        <v>1</v>
      </c>
      <c r="K75" s="2">
        <v>4</v>
      </c>
      <c r="L75" s="12">
        <v>323</v>
      </c>
      <c r="M75" s="18">
        <f>L75*0.85</f>
        <v>274.55</v>
      </c>
      <c r="N75" s="2"/>
    </row>
    <row r="76" spans="2:14" s="1" customFormat="1" ht="165.95" customHeight="1" x14ac:dyDescent="0.2">
      <c r="B76" s="2">
        <v>87</v>
      </c>
      <c r="C76" s="23" t="s">
        <v>9</v>
      </c>
      <c r="D76" s="24"/>
      <c r="E76" s="10"/>
      <c r="F76" s="2">
        <v>5901477413438</v>
      </c>
      <c r="G76" s="3" t="s">
        <v>151</v>
      </c>
      <c r="H76" s="10" t="s">
        <v>152</v>
      </c>
      <c r="I76" s="4"/>
      <c r="J76" s="2">
        <v>1</v>
      </c>
      <c r="K76" s="2">
        <v>1</v>
      </c>
      <c r="L76" s="12">
        <v>516</v>
      </c>
      <c r="M76" s="18">
        <f>L76*0.85</f>
        <v>438.59999999999997</v>
      </c>
      <c r="N76" s="2"/>
    </row>
    <row r="77" spans="2:14" s="1" customFormat="1" ht="165.95" customHeight="1" x14ac:dyDescent="0.2">
      <c r="B77" s="2">
        <v>115</v>
      </c>
      <c r="C77" s="23" t="s">
        <v>9</v>
      </c>
      <c r="D77" s="24"/>
      <c r="E77" s="11" t="str">
        <f>HYPERLINK("http://7flowers-decor.ru/upload/1c_catalog/import_files/5901477414695.jpg")</f>
        <v>http://7flowers-decor.ru/upload/1c_catalog/import_files/5901477414695.jpg</v>
      </c>
      <c r="F77" s="2">
        <v>5901477414695</v>
      </c>
      <c r="G77" s="3" t="s">
        <v>195</v>
      </c>
      <c r="H77" s="10" t="s">
        <v>196</v>
      </c>
      <c r="I77" s="4"/>
      <c r="J77" s="2">
        <v>1</v>
      </c>
      <c r="K77" s="2">
        <v>1</v>
      </c>
      <c r="L77" s="12">
        <v>760</v>
      </c>
      <c r="M77" s="18">
        <f>L77*0.85</f>
        <v>646</v>
      </c>
      <c r="N77" s="2"/>
    </row>
    <row r="78" spans="2:14" s="1" customFormat="1" ht="165.95" customHeight="1" x14ac:dyDescent="0.2">
      <c r="B78" s="2">
        <v>158</v>
      </c>
      <c r="C78" s="23" t="s">
        <v>9</v>
      </c>
      <c r="D78" s="24"/>
      <c r="E78" s="11" t="str">
        <f>HYPERLINK("http://7flowers-decor.ru/upload/1c_catalog/import_files/5901477414572.jpg")</f>
        <v>http://7flowers-decor.ru/upload/1c_catalog/import_files/5901477414572.jpg</v>
      </c>
      <c r="F78" s="2">
        <v>5901477414572</v>
      </c>
      <c r="G78" s="3" t="s">
        <v>258</v>
      </c>
      <c r="H78" s="10" t="s">
        <v>259</v>
      </c>
      <c r="I78" s="4" t="s">
        <v>30</v>
      </c>
      <c r="J78" s="2">
        <v>1</v>
      </c>
      <c r="K78" s="2">
        <v>1</v>
      </c>
      <c r="L78" s="12">
        <v>1276</v>
      </c>
      <c r="M78" s="18">
        <f>L78*0.85</f>
        <v>1084.5999999999999</v>
      </c>
      <c r="N78" s="2"/>
    </row>
    <row r="79" spans="2:14" s="1" customFormat="1" ht="165.95" customHeight="1" x14ac:dyDescent="0.2">
      <c r="B79" s="2">
        <v>24</v>
      </c>
      <c r="C79" s="23" t="s">
        <v>9</v>
      </c>
      <c r="D79" s="24"/>
      <c r="E79" s="10"/>
      <c r="F79" s="2">
        <v>5901477411632</v>
      </c>
      <c r="G79" s="3" t="s">
        <v>50</v>
      </c>
      <c r="H79" s="10" t="s">
        <v>51</v>
      </c>
      <c r="I79" s="4"/>
      <c r="J79" s="2">
        <v>1</v>
      </c>
      <c r="K79" s="2">
        <v>1</v>
      </c>
      <c r="L79" s="12">
        <v>503</v>
      </c>
      <c r="M79" s="18">
        <f>L79*0.85</f>
        <v>427.55</v>
      </c>
      <c r="N79" s="2"/>
    </row>
    <row r="80" spans="2:14" s="1" customFormat="1" ht="165.95" customHeight="1" x14ac:dyDescent="0.2">
      <c r="B80" s="2">
        <v>188</v>
      </c>
      <c r="C80" s="23" t="s">
        <v>9</v>
      </c>
      <c r="D80" s="24"/>
      <c r="E80" s="11" t="str">
        <f>HYPERLINK("http://7flowers-decor.ru/upload/1c_catalog/import_files/5901477412813.jpg")</f>
        <v>http://7flowers-decor.ru/upload/1c_catalog/import_files/5901477412813.jpg</v>
      </c>
      <c r="F80" s="2">
        <v>5901477412813</v>
      </c>
      <c r="G80" s="3" t="s">
        <v>296</v>
      </c>
      <c r="H80" s="10" t="s">
        <v>297</v>
      </c>
      <c r="I80" s="4" t="s">
        <v>30</v>
      </c>
      <c r="J80" s="2">
        <v>1</v>
      </c>
      <c r="K80" s="2">
        <v>1</v>
      </c>
      <c r="L80" s="12">
        <v>1894</v>
      </c>
      <c r="M80" s="18">
        <f>L80*0.85</f>
        <v>1609.8999999999999</v>
      </c>
      <c r="N80" s="2"/>
    </row>
    <row r="81" spans="2:14" s="1" customFormat="1" ht="165.95" customHeight="1" x14ac:dyDescent="0.2">
      <c r="B81" s="2">
        <v>137</v>
      </c>
      <c r="C81" s="23" t="s">
        <v>9</v>
      </c>
      <c r="D81" s="24"/>
      <c r="E81" s="10"/>
      <c r="F81" s="2">
        <v>5901477414794</v>
      </c>
      <c r="G81" s="3" t="s">
        <v>228</v>
      </c>
      <c r="H81" s="10" t="s">
        <v>229</v>
      </c>
      <c r="I81" s="4"/>
      <c r="J81" s="2">
        <v>1</v>
      </c>
      <c r="K81" s="2">
        <v>8</v>
      </c>
      <c r="L81" s="12">
        <v>542</v>
      </c>
      <c r="M81" s="18">
        <f>L81*0.85</f>
        <v>460.7</v>
      </c>
      <c r="N81" s="2"/>
    </row>
    <row r="82" spans="2:14" s="1" customFormat="1" ht="165.95" customHeight="1" x14ac:dyDescent="0.2">
      <c r="B82" s="2">
        <v>71</v>
      </c>
      <c r="C82" s="23" t="s">
        <v>9</v>
      </c>
      <c r="D82" s="24"/>
      <c r="E82" s="11" t="str">
        <f>HYPERLINK("http://7flowers-decor.ru/upload/1c_catalog/import_files/5907752610929.jpg")</f>
        <v>http://7flowers-decor.ru/upload/1c_catalog/import_files/5907752610929.jpg</v>
      </c>
      <c r="F82" s="2">
        <v>5907752610929</v>
      </c>
      <c r="G82" s="3" t="s">
        <v>125</v>
      </c>
      <c r="H82" s="10" t="s">
        <v>126</v>
      </c>
      <c r="I82" s="4"/>
      <c r="J82" s="2">
        <v>1</v>
      </c>
      <c r="K82" s="2">
        <v>1</v>
      </c>
      <c r="L82" s="12">
        <v>670</v>
      </c>
      <c r="M82" s="18">
        <f>L82*0.85</f>
        <v>569.5</v>
      </c>
      <c r="N82" s="2"/>
    </row>
    <row r="83" spans="2:14" s="1" customFormat="1" ht="165.95" customHeight="1" x14ac:dyDescent="0.2">
      <c r="B83" s="2">
        <v>150</v>
      </c>
      <c r="C83" s="23" t="s">
        <v>9</v>
      </c>
      <c r="D83" s="24"/>
      <c r="E83" s="10"/>
      <c r="F83" s="2">
        <v>5901477412004</v>
      </c>
      <c r="G83" s="3" t="s">
        <v>248</v>
      </c>
      <c r="H83" s="10" t="s">
        <v>249</v>
      </c>
      <c r="I83" s="4"/>
      <c r="J83" s="2">
        <v>1</v>
      </c>
      <c r="K83" s="2">
        <v>4</v>
      </c>
      <c r="L83" s="12">
        <v>529</v>
      </c>
      <c r="M83" s="18">
        <f>L83*0.85</f>
        <v>449.65</v>
      </c>
      <c r="N83" s="2"/>
    </row>
    <row r="84" spans="2:14" s="1" customFormat="1" ht="165.95" customHeight="1" x14ac:dyDescent="0.2">
      <c r="B84" s="2">
        <v>52</v>
      </c>
      <c r="C84" s="23" t="s">
        <v>9</v>
      </c>
      <c r="D84" s="24"/>
      <c r="E84" s="11" t="str">
        <f>HYPERLINK("http://7flowers-decor.ru/upload/1c_catalog/import_files/5907752613661.jpg")</f>
        <v>http://7flowers-decor.ru/upload/1c_catalog/import_files/5907752613661.jpg</v>
      </c>
      <c r="F84" s="2">
        <v>5907752613661</v>
      </c>
      <c r="G84" s="3" t="s">
        <v>93</v>
      </c>
      <c r="H84" s="10" t="s">
        <v>94</v>
      </c>
      <c r="I84" s="4"/>
      <c r="J84" s="2">
        <v>1</v>
      </c>
      <c r="K84" s="2">
        <v>1</v>
      </c>
      <c r="L84" s="12">
        <v>773</v>
      </c>
      <c r="M84" s="18">
        <f>L84*0.85</f>
        <v>657.05</v>
      </c>
      <c r="N84" s="2"/>
    </row>
    <row r="85" spans="2:14" s="1" customFormat="1" ht="165.95" customHeight="1" x14ac:dyDescent="0.2">
      <c r="B85" s="2">
        <v>112</v>
      </c>
      <c r="C85" s="23" t="s">
        <v>9</v>
      </c>
      <c r="D85" s="24"/>
      <c r="E85" s="10"/>
      <c r="F85" s="2">
        <v>5907725610448</v>
      </c>
      <c r="G85" s="3" t="s">
        <v>189</v>
      </c>
      <c r="H85" s="10" t="s">
        <v>190</v>
      </c>
      <c r="I85" s="4"/>
      <c r="J85" s="2">
        <v>1</v>
      </c>
      <c r="K85" s="2">
        <v>1</v>
      </c>
      <c r="L85" s="12">
        <v>1277</v>
      </c>
      <c r="M85" s="18">
        <f>L85*0.85</f>
        <v>1085.45</v>
      </c>
      <c r="N85" s="2"/>
    </row>
    <row r="86" spans="2:14" s="1" customFormat="1" ht="165.95" customHeight="1" x14ac:dyDescent="0.2">
      <c r="B86" s="2">
        <v>151</v>
      </c>
      <c r="C86" s="23" t="s">
        <v>9</v>
      </c>
      <c r="D86" s="24"/>
      <c r="E86" s="11" t="str">
        <f>HYPERLINK("http://7flowers-decor.ru/upload/1c_catalog/import_files/5907752619236.jpg")</f>
        <v>http://7flowers-decor.ru/upload/1c_catalog/import_files/5907752619236.jpg</v>
      </c>
      <c r="F86" s="2">
        <v>5907752619236</v>
      </c>
      <c r="G86" s="3" t="s">
        <v>250</v>
      </c>
      <c r="H86" s="10" t="s">
        <v>251</v>
      </c>
      <c r="I86" s="4"/>
      <c r="J86" s="2">
        <v>1</v>
      </c>
      <c r="K86" s="2">
        <v>1</v>
      </c>
      <c r="L86" s="12">
        <v>516</v>
      </c>
      <c r="M86" s="18">
        <f>L86*0.85</f>
        <v>438.59999999999997</v>
      </c>
      <c r="N86" s="2"/>
    </row>
    <row r="87" spans="2:14" s="1" customFormat="1" ht="165.95" customHeight="1" x14ac:dyDescent="0.2">
      <c r="B87" s="2">
        <v>174</v>
      </c>
      <c r="C87" s="23" t="s">
        <v>9</v>
      </c>
      <c r="D87" s="24"/>
      <c r="E87" s="10"/>
      <c r="F87" s="2">
        <v>5907752613463</v>
      </c>
      <c r="G87" s="3" t="s">
        <v>280</v>
      </c>
      <c r="H87" s="10" t="s">
        <v>281</v>
      </c>
      <c r="I87" s="4"/>
      <c r="J87" s="2">
        <v>1</v>
      </c>
      <c r="K87" s="2">
        <v>1</v>
      </c>
      <c r="L87" s="12">
        <v>671</v>
      </c>
      <c r="M87" s="18">
        <f>L87*0.85</f>
        <v>570.35</v>
      </c>
      <c r="N87" s="2"/>
    </row>
    <row r="88" spans="2:14" s="1" customFormat="1" ht="165.95" customHeight="1" x14ac:dyDescent="0.2">
      <c r="B88" s="2">
        <v>56</v>
      </c>
      <c r="C88" s="23" t="s">
        <v>9</v>
      </c>
      <c r="D88" s="24"/>
      <c r="E88" s="11" t="str">
        <f>HYPERLINK("http://7flowers-decor.ru/upload/1c_catalog/import_files/5901477412714.jpg")</f>
        <v>http://7flowers-decor.ru/upload/1c_catalog/import_files/5901477412714.jpg</v>
      </c>
      <c r="F88" s="2">
        <v>5901477412714</v>
      </c>
      <c r="G88" s="3" t="s">
        <v>101</v>
      </c>
      <c r="H88" s="10" t="s">
        <v>102</v>
      </c>
      <c r="I88" s="4"/>
      <c r="J88" s="2">
        <v>1</v>
      </c>
      <c r="K88" s="2">
        <v>1</v>
      </c>
      <c r="L88" s="12">
        <v>529</v>
      </c>
      <c r="M88" s="18">
        <f>L88*0.85</f>
        <v>449.65</v>
      </c>
      <c r="N88" s="2"/>
    </row>
    <row r="89" spans="2:14" s="1" customFormat="1" ht="165.95" customHeight="1" x14ac:dyDescent="0.2">
      <c r="B89" s="2">
        <v>133</v>
      </c>
      <c r="C89" s="23" t="s">
        <v>9</v>
      </c>
      <c r="D89" s="24"/>
      <c r="E89" s="11" t="str">
        <f>HYPERLINK("http://7flowers-decor.ru/upload/1c_catalog/import_files/5901477413810.jpg")</f>
        <v>http://7flowers-decor.ru/upload/1c_catalog/import_files/5901477413810.jpg</v>
      </c>
      <c r="F89" s="2">
        <v>5901477413810</v>
      </c>
      <c r="G89" s="3" t="s">
        <v>222</v>
      </c>
      <c r="H89" s="10" t="s">
        <v>223</v>
      </c>
      <c r="I89" s="4"/>
      <c r="J89" s="2">
        <v>1</v>
      </c>
      <c r="K89" s="2">
        <v>1</v>
      </c>
      <c r="L89" s="12">
        <v>799</v>
      </c>
      <c r="M89" s="18">
        <f>L89*0.85</f>
        <v>679.15</v>
      </c>
      <c r="N89" s="2"/>
    </row>
    <row r="90" spans="2:14" s="1" customFormat="1" ht="165.95" customHeight="1" x14ac:dyDescent="0.2">
      <c r="B90" s="2">
        <v>179</v>
      </c>
      <c r="C90" s="23" t="s">
        <v>9</v>
      </c>
      <c r="D90" s="24"/>
      <c r="E90" s="10"/>
      <c r="F90" s="2">
        <v>5901477410734</v>
      </c>
      <c r="G90" s="3" t="s">
        <v>284</v>
      </c>
      <c r="H90" s="10" t="s">
        <v>285</v>
      </c>
      <c r="I90" s="4"/>
      <c r="J90" s="2">
        <v>1</v>
      </c>
      <c r="K90" s="2">
        <v>1</v>
      </c>
      <c r="L90" s="12">
        <v>1019</v>
      </c>
      <c r="M90" s="18">
        <f>L90*0.85</f>
        <v>866.15</v>
      </c>
      <c r="N90" s="2"/>
    </row>
    <row r="91" spans="2:14" s="1" customFormat="1" ht="165.95" customHeight="1" x14ac:dyDescent="0.2">
      <c r="B91" s="2">
        <v>192</v>
      </c>
      <c r="C91" s="23" t="s">
        <v>9</v>
      </c>
      <c r="D91" s="24"/>
      <c r="E91" s="10"/>
      <c r="F91" s="2">
        <v>5907752611896</v>
      </c>
      <c r="G91" s="3" t="s">
        <v>301</v>
      </c>
      <c r="H91" s="10" t="s">
        <v>302</v>
      </c>
      <c r="I91" s="4"/>
      <c r="J91" s="2">
        <v>1</v>
      </c>
      <c r="K91" s="2">
        <v>2</v>
      </c>
      <c r="L91" s="12">
        <v>787</v>
      </c>
      <c r="M91" s="18">
        <f>L91*0.85</f>
        <v>668.94999999999993</v>
      </c>
      <c r="N91" s="2"/>
    </row>
    <row r="92" spans="2:14" s="1" customFormat="1" ht="165.95" customHeight="1" x14ac:dyDescent="0.2">
      <c r="B92" s="2">
        <v>125</v>
      </c>
      <c r="C92" s="23" t="s">
        <v>9</v>
      </c>
      <c r="D92" s="24"/>
      <c r="E92" s="11" t="str">
        <f>HYPERLINK("http://7flowers-decor.ru/upload/1c_catalog/import_files/4606500347872.jpg")</f>
        <v>http://7flowers-decor.ru/upload/1c_catalog/import_files/4606500347872.jpg</v>
      </c>
      <c r="F92" s="2">
        <v>4606500347872</v>
      </c>
      <c r="G92" s="3" t="s">
        <v>210</v>
      </c>
      <c r="H92" s="10" t="s">
        <v>211</v>
      </c>
      <c r="I92" s="4"/>
      <c r="J92" s="2">
        <v>1</v>
      </c>
      <c r="K92" s="2">
        <v>12</v>
      </c>
      <c r="L92" s="12">
        <v>133</v>
      </c>
      <c r="M92" s="18">
        <f>L92*0.85</f>
        <v>113.05</v>
      </c>
      <c r="N92" s="2"/>
    </row>
    <row r="93" spans="2:14" s="1" customFormat="1" ht="165.95" customHeight="1" x14ac:dyDescent="0.2">
      <c r="B93" s="2">
        <v>20</v>
      </c>
      <c r="C93" s="23" t="s">
        <v>9</v>
      </c>
      <c r="D93" s="24"/>
      <c r="E93" s="11" t="str">
        <f>HYPERLINK("http://7flowers-decor.ru/upload/1c_catalog/import_files/4606500347896.jpg")</f>
        <v>http://7flowers-decor.ru/upload/1c_catalog/import_files/4606500347896.jpg</v>
      </c>
      <c r="F93" s="2">
        <v>4606500347896</v>
      </c>
      <c r="G93" s="3" t="s">
        <v>42</v>
      </c>
      <c r="H93" s="10" t="s">
        <v>43</v>
      </c>
      <c r="I93" s="4"/>
      <c r="J93" s="2">
        <v>1</v>
      </c>
      <c r="K93" s="2">
        <v>6</v>
      </c>
      <c r="L93" s="12">
        <v>398</v>
      </c>
      <c r="M93" s="18">
        <f>L93*0.85</f>
        <v>338.3</v>
      </c>
      <c r="N93" s="2"/>
    </row>
    <row r="94" spans="2:14" s="1" customFormat="1" ht="165.95" customHeight="1" x14ac:dyDescent="0.2">
      <c r="B94" s="2">
        <v>61</v>
      </c>
      <c r="C94" s="23" t="s">
        <v>9</v>
      </c>
      <c r="D94" s="24"/>
      <c r="E94" s="11" t="str">
        <f>HYPERLINK("http://7flowers-decor.ru/upload/1c_catalog/import_files/4606500298488.jpg")</f>
        <v>http://7flowers-decor.ru/upload/1c_catalog/import_files/4606500298488.jpg</v>
      </c>
      <c r="F94" s="2">
        <v>4606500298488</v>
      </c>
      <c r="G94" s="3" t="s">
        <v>110</v>
      </c>
      <c r="H94" s="10" t="s">
        <v>111</v>
      </c>
      <c r="I94" s="4"/>
      <c r="J94" s="2">
        <v>1</v>
      </c>
      <c r="K94" s="2">
        <v>24</v>
      </c>
      <c r="L94" s="12">
        <v>204</v>
      </c>
      <c r="M94" s="18">
        <v>204</v>
      </c>
      <c r="N94" s="2"/>
    </row>
    <row r="95" spans="2:14" s="1" customFormat="1" ht="165.95" customHeight="1" x14ac:dyDescent="0.2">
      <c r="B95" s="2">
        <v>38</v>
      </c>
      <c r="C95" s="23" t="s">
        <v>9</v>
      </c>
      <c r="D95" s="24"/>
      <c r="E95" s="11" t="str">
        <f>HYPERLINK("http://7flowers-decor.ru/upload/1c_catalog/import_files/4606500361977.jpg")</f>
        <v>http://7flowers-decor.ru/upload/1c_catalog/import_files/4606500361977.jpg</v>
      </c>
      <c r="F95" s="2">
        <v>4606500361977</v>
      </c>
      <c r="G95" s="3" t="s">
        <v>70</v>
      </c>
      <c r="H95" s="8">
        <v>66598</v>
      </c>
      <c r="I95" s="4" t="s">
        <v>30</v>
      </c>
      <c r="J95" s="2">
        <v>1</v>
      </c>
      <c r="K95" s="2">
        <v>12</v>
      </c>
      <c r="L95" s="12">
        <v>122</v>
      </c>
      <c r="M95" s="18">
        <v>122</v>
      </c>
      <c r="N95" s="2"/>
    </row>
    <row r="96" spans="2:14" s="1" customFormat="1" ht="165.95" customHeight="1" x14ac:dyDescent="0.2">
      <c r="B96" s="2">
        <v>49</v>
      </c>
      <c r="C96" s="23" t="s">
        <v>9</v>
      </c>
      <c r="D96" s="24"/>
      <c r="E96" s="11" t="str">
        <f>HYPERLINK("http://7flowers-decor.ru/upload/1c_catalog/import_files/4606500361984.jpg")</f>
        <v>http://7flowers-decor.ru/upload/1c_catalog/import_files/4606500361984.jpg</v>
      </c>
      <c r="F96" s="2">
        <v>4606500361984</v>
      </c>
      <c r="G96" s="3" t="s">
        <v>70</v>
      </c>
      <c r="H96" s="5">
        <v>66598</v>
      </c>
      <c r="I96" s="4" t="s">
        <v>21</v>
      </c>
      <c r="J96" s="2">
        <v>1</v>
      </c>
      <c r="K96" s="2">
        <v>12</v>
      </c>
      <c r="L96" s="12">
        <v>122</v>
      </c>
      <c r="M96" s="18">
        <v>122</v>
      </c>
      <c r="N96" s="2"/>
    </row>
    <row r="97" spans="2:14" s="1" customFormat="1" ht="165.95" customHeight="1" x14ac:dyDescent="0.2">
      <c r="B97" s="2">
        <v>108</v>
      </c>
      <c r="C97" s="23" t="s">
        <v>9</v>
      </c>
      <c r="D97" s="24"/>
      <c r="E97" s="11" t="str">
        <f>HYPERLINK("http://7flowers-decor.ru/upload/1c_catalog/import_files/4606500347902.jpg")</f>
        <v>http://7flowers-decor.ru/upload/1c_catalog/import_files/4606500347902.jpg</v>
      </c>
      <c r="F97" s="2">
        <v>4606500347902</v>
      </c>
      <c r="G97" s="3" t="s">
        <v>182</v>
      </c>
      <c r="H97" s="10" t="s">
        <v>183</v>
      </c>
      <c r="I97" s="4"/>
      <c r="J97" s="2">
        <v>1</v>
      </c>
      <c r="K97" s="2">
        <v>6</v>
      </c>
      <c r="L97" s="12">
        <v>601</v>
      </c>
      <c r="M97" s="18">
        <v>601</v>
      </c>
      <c r="N97" s="2"/>
    </row>
    <row r="98" spans="2:14" s="1" customFormat="1" ht="165.95" customHeight="1" x14ac:dyDescent="0.2">
      <c r="B98" s="2">
        <v>73</v>
      </c>
      <c r="C98" s="23" t="s">
        <v>9</v>
      </c>
      <c r="D98" s="24"/>
      <c r="E98" s="11" t="str">
        <f>HYPERLINK("http://7flowers-decor.ru/upload/1c_catalog/import_files/4606500362011.jpg")</f>
        <v>http://7flowers-decor.ru/upload/1c_catalog/import_files/4606500362011.jpg</v>
      </c>
      <c r="F98" s="2">
        <v>4606500362011</v>
      </c>
      <c r="G98" s="3" t="s">
        <v>129</v>
      </c>
      <c r="H98" s="5">
        <v>65444</v>
      </c>
      <c r="I98" s="4" t="s">
        <v>21</v>
      </c>
      <c r="J98" s="2">
        <v>1</v>
      </c>
      <c r="K98" s="2">
        <v>12</v>
      </c>
      <c r="L98" s="12">
        <v>77</v>
      </c>
      <c r="M98" s="18">
        <v>77</v>
      </c>
      <c r="N98" s="2"/>
    </row>
    <row r="99" spans="2:14" s="1" customFormat="1" ht="165.95" customHeight="1" x14ac:dyDescent="0.2">
      <c r="B99" s="2">
        <v>131</v>
      </c>
      <c r="C99" s="23" t="s">
        <v>9</v>
      </c>
      <c r="D99" s="24"/>
      <c r="E99" s="11" t="str">
        <f>HYPERLINK("http://7flowers-decor.ru/upload/1c_catalog/import_files/4606500362028.jpg")</f>
        <v>http://7flowers-decor.ru/upload/1c_catalog/import_files/4606500362028.jpg</v>
      </c>
      <c r="F99" s="2">
        <v>4606500362028</v>
      </c>
      <c r="G99" s="3" t="s">
        <v>129</v>
      </c>
      <c r="H99" s="7">
        <v>65444</v>
      </c>
      <c r="I99" s="4" t="s">
        <v>64</v>
      </c>
      <c r="J99" s="2">
        <v>1</v>
      </c>
      <c r="K99" s="2">
        <v>12</v>
      </c>
      <c r="L99" s="12">
        <v>129</v>
      </c>
      <c r="M99" s="18">
        <f>L99*0.85</f>
        <v>109.64999999999999</v>
      </c>
      <c r="N99" s="2"/>
    </row>
    <row r="100" spans="2:14" s="1" customFormat="1" ht="165.95" customHeight="1" x14ac:dyDescent="0.2">
      <c r="B100" s="2">
        <v>220</v>
      </c>
      <c r="C100" s="23" t="s">
        <v>9</v>
      </c>
      <c r="D100" s="24"/>
      <c r="E100" s="11" t="str">
        <f>HYPERLINK("http://7flowers-decor.ru/upload/1c_catalog/import_files/4606500362004.jpg")</f>
        <v>http://7flowers-decor.ru/upload/1c_catalog/import_files/4606500362004.jpg</v>
      </c>
      <c r="F100" s="2">
        <v>4606500362004</v>
      </c>
      <c r="G100" s="3" t="s">
        <v>129</v>
      </c>
      <c r="H100" s="8">
        <v>65444</v>
      </c>
      <c r="I100" s="4" t="s">
        <v>30</v>
      </c>
      <c r="J100" s="2">
        <v>1</v>
      </c>
      <c r="K100" s="2">
        <v>12</v>
      </c>
      <c r="L100" s="12">
        <v>77</v>
      </c>
      <c r="M100" s="18">
        <v>77</v>
      </c>
      <c r="N100" s="2"/>
    </row>
    <row r="101" spans="2:14" s="1" customFormat="1" ht="165.95" customHeight="1" x14ac:dyDescent="0.2">
      <c r="B101" s="2">
        <v>28</v>
      </c>
      <c r="C101" s="23" t="s">
        <v>9</v>
      </c>
      <c r="D101" s="24"/>
      <c r="E101" s="11" t="str">
        <f>HYPERLINK("http://7flowers-decor.ru/upload/1c_catalog/import_files/4606500317042.jpg")</f>
        <v>http://7flowers-decor.ru/upload/1c_catalog/import_files/4606500317042.jpg</v>
      </c>
      <c r="F101" s="2">
        <v>4606500317042</v>
      </c>
      <c r="G101" s="3" t="s">
        <v>57</v>
      </c>
      <c r="H101" s="10" t="s">
        <v>58</v>
      </c>
      <c r="I101" s="4"/>
      <c r="J101" s="2">
        <v>1</v>
      </c>
      <c r="K101" s="2">
        <v>12</v>
      </c>
      <c r="L101" s="12">
        <v>154</v>
      </c>
      <c r="M101" s="18">
        <v>154</v>
      </c>
      <c r="N101" s="2"/>
    </row>
    <row r="102" spans="2:14" s="1" customFormat="1" ht="165.95" customHeight="1" x14ac:dyDescent="0.2">
      <c r="B102" s="2">
        <v>166</v>
      </c>
      <c r="C102" s="23" t="s">
        <v>9</v>
      </c>
      <c r="D102" s="24"/>
      <c r="E102" s="11" t="str">
        <f>HYPERLINK("http://7flowers-decor.ru/upload/1c_catalog/import_files/4606500317059.jpg")</f>
        <v>http://7flowers-decor.ru/upload/1c_catalog/import_files/4606500317059.jpg</v>
      </c>
      <c r="F102" s="2">
        <v>4606500317059</v>
      </c>
      <c r="G102" s="3" t="s">
        <v>269</v>
      </c>
      <c r="H102" s="10" t="s">
        <v>270</v>
      </c>
      <c r="I102" s="4"/>
      <c r="J102" s="2">
        <v>1</v>
      </c>
      <c r="K102" s="2">
        <v>12</v>
      </c>
      <c r="L102" s="12">
        <v>276</v>
      </c>
      <c r="M102" s="18">
        <f>L102*0.85</f>
        <v>234.6</v>
      </c>
      <c r="N102" s="2"/>
    </row>
    <row r="103" spans="2:14" s="1" customFormat="1" ht="165.95" customHeight="1" x14ac:dyDescent="0.2">
      <c r="B103" s="2">
        <v>22</v>
      </c>
      <c r="C103" s="23" t="s">
        <v>9</v>
      </c>
      <c r="D103" s="24"/>
      <c r="E103" s="11" t="str">
        <f>HYPERLINK("http://7flowers-decor.ru/upload/1c_catalog/import_files/4606500317066.jpg")</f>
        <v>http://7flowers-decor.ru/upload/1c_catalog/import_files/4606500317066.jpg</v>
      </c>
      <c r="F103" s="2">
        <v>4606500317066</v>
      </c>
      <c r="G103" s="3" t="s">
        <v>46</v>
      </c>
      <c r="H103" s="10" t="s">
        <v>47</v>
      </c>
      <c r="I103" s="4"/>
      <c r="J103" s="2">
        <v>1</v>
      </c>
      <c r="K103" s="2">
        <v>24</v>
      </c>
      <c r="L103" s="12">
        <v>92</v>
      </c>
      <c r="M103" s="18">
        <v>92</v>
      </c>
      <c r="N103" s="2"/>
    </row>
    <row r="104" spans="2:14" s="1" customFormat="1" ht="165.95" customHeight="1" x14ac:dyDescent="0.2">
      <c r="B104" s="2">
        <v>68</v>
      </c>
      <c r="C104" s="23" t="s">
        <v>9</v>
      </c>
      <c r="D104" s="24"/>
      <c r="E104" s="11" t="str">
        <f>HYPERLINK("http://7flowers-decor.ru/upload/1c_catalog/import_files/4606500347926.jpg")</f>
        <v>http://7flowers-decor.ru/upload/1c_catalog/import_files/4606500347926.jpg</v>
      </c>
      <c r="F104" s="2">
        <v>4606500347926</v>
      </c>
      <c r="G104" s="3" t="s">
        <v>120</v>
      </c>
      <c r="H104" s="10" t="s">
        <v>121</v>
      </c>
      <c r="I104" s="4"/>
      <c r="J104" s="2">
        <v>1</v>
      </c>
      <c r="K104" s="2">
        <v>6</v>
      </c>
      <c r="L104" s="12">
        <v>112</v>
      </c>
      <c r="M104" s="18">
        <v>112</v>
      </c>
      <c r="N104" s="2"/>
    </row>
    <row r="105" spans="2:14" s="1" customFormat="1" ht="165.95" customHeight="1" x14ac:dyDescent="0.2">
      <c r="B105" s="2">
        <v>70</v>
      </c>
      <c r="C105" s="23" t="s">
        <v>9</v>
      </c>
      <c r="D105" s="24"/>
      <c r="E105" s="11" t="str">
        <f>HYPERLINK("http://7flowers-decor.ru/upload/1c_catalog/import_files/4606500317103.jpg")</f>
        <v>http://7flowers-decor.ru/upload/1c_catalog/import_files/4606500317103.jpg</v>
      </c>
      <c r="F105" s="2">
        <v>4606500317103</v>
      </c>
      <c r="G105" s="3" t="s">
        <v>123</v>
      </c>
      <c r="H105" s="10" t="s">
        <v>124</v>
      </c>
      <c r="I105" s="4"/>
      <c r="J105" s="2">
        <v>1</v>
      </c>
      <c r="K105" s="2">
        <v>6</v>
      </c>
      <c r="L105" s="12">
        <v>221</v>
      </c>
      <c r="M105" s="18">
        <v>221</v>
      </c>
      <c r="N105" s="2"/>
    </row>
    <row r="106" spans="2:14" s="1" customFormat="1" ht="165.95" customHeight="1" x14ac:dyDescent="0.2">
      <c r="B106" s="2">
        <v>209</v>
      </c>
      <c r="C106" s="23" t="s">
        <v>9</v>
      </c>
      <c r="D106" s="24"/>
      <c r="E106" s="11" t="str">
        <f>HYPERLINK("http://7flowers-decor.ru/upload/1c_catalog/import_files/4606500317134.jpg")</f>
        <v>http://7flowers-decor.ru/upload/1c_catalog/import_files/4606500317134.jpg</v>
      </c>
      <c r="F106" s="2">
        <v>4606500317134</v>
      </c>
      <c r="G106" s="3" t="s">
        <v>325</v>
      </c>
      <c r="H106" s="10" t="s">
        <v>326</v>
      </c>
      <c r="I106" s="4"/>
      <c r="J106" s="2">
        <v>1</v>
      </c>
      <c r="K106" s="2">
        <v>12</v>
      </c>
      <c r="L106" s="12">
        <v>214</v>
      </c>
      <c r="M106" s="18">
        <f>L106*0.85</f>
        <v>181.9</v>
      </c>
      <c r="N106" s="2"/>
    </row>
    <row r="107" spans="2:14" s="1" customFormat="1" ht="165.95" customHeight="1" x14ac:dyDescent="0.2">
      <c r="B107" s="2">
        <v>194</v>
      </c>
      <c r="C107" s="23" t="s">
        <v>9</v>
      </c>
      <c r="D107" s="24"/>
      <c r="E107" s="11" t="str">
        <f>HYPERLINK("http://7flowers-decor.ru/upload/1c_catalog/import_files/4606500347919.jpg")</f>
        <v>http://7flowers-decor.ru/upload/1c_catalog/import_files/4606500347919.jpg</v>
      </c>
      <c r="F107" s="2">
        <v>4606500347919</v>
      </c>
      <c r="G107" s="3" t="s">
        <v>304</v>
      </c>
      <c r="H107" s="10" t="s">
        <v>305</v>
      </c>
      <c r="I107" s="4"/>
      <c r="J107" s="2">
        <v>1</v>
      </c>
      <c r="K107" s="2">
        <v>6</v>
      </c>
      <c r="L107" s="12">
        <v>222</v>
      </c>
      <c r="M107" s="18">
        <f>L107*0.85</f>
        <v>188.7</v>
      </c>
      <c r="N107" s="2"/>
    </row>
    <row r="108" spans="2:14" s="1" customFormat="1" ht="165.95" customHeight="1" x14ac:dyDescent="0.2">
      <c r="B108" s="2">
        <v>19</v>
      </c>
      <c r="C108" s="23" t="s">
        <v>9</v>
      </c>
      <c r="D108" s="24"/>
      <c r="E108" s="11" t="str">
        <f>HYPERLINK("http://7flowers-decor.ru/upload/1c_catalog/import_files/4606500317172.jpg")</f>
        <v>http://7flowers-decor.ru/upload/1c_catalog/import_files/4606500317172.jpg</v>
      </c>
      <c r="F108" s="2">
        <v>4606500317172</v>
      </c>
      <c r="G108" s="3" t="s">
        <v>40</v>
      </c>
      <c r="H108" s="10" t="s">
        <v>41</v>
      </c>
      <c r="I108" s="4"/>
      <c r="J108" s="2">
        <v>1</v>
      </c>
      <c r="K108" s="2">
        <v>12</v>
      </c>
      <c r="L108" s="12">
        <v>148</v>
      </c>
      <c r="M108" s="18">
        <v>148</v>
      </c>
      <c r="N108" s="2"/>
    </row>
    <row r="109" spans="2:14" s="1" customFormat="1" ht="165.95" customHeight="1" x14ac:dyDescent="0.2">
      <c r="B109" s="2">
        <v>57</v>
      </c>
      <c r="C109" s="23" t="s">
        <v>9</v>
      </c>
      <c r="D109" s="24"/>
      <c r="E109" s="11" t="str">
        <f>HYPERLINK("http://7flowers-decor.ru/upload/1c_catalog/import_files/4606500317196.jpg")</f>
        <v>http://7flowers-decor.ru/upload/1c_catalog/import_files/4606500317196.jpg</v>
      </c>
      <c r="F109" s="2">
        <v>4606500317196</v>
      </c>
      <c r="G109" s="3" t="s">
        <v>103</v>
      </c>
      <c r="H109" s="10" t="s">
        <v>104</v>
      </c>
      <c r="I109" s="4"/>
      <c r="J109" s="2">
        <v>1</v>
      </c>
      <c r="K109" s="2">
        <v>6</v>
      </c>
      <c r="L109" s="12">
        <v>430</v>
      </c>
      <c r="M109" s="18">
        <f>L109*0.85</f>
        <v>365.5</v>
      </c>
      <c r="N109" s="2"/>
    </row>
    <row r="110" spans="2:14" s="1" customFormat="1" ht="165.95" customHeight="1" x14ac:dyDescent="0.2">
      <c r="B110" s="2">
        <v>5</v>
      </c>
      <c r="C110" s="23" t="s">
        <v>9</v>
      </c>
      <c r="D110" s="24"/>
      <c r="E110" s="11" t="str">
        <f>HYPERLINK("http://7flowers-decor.ru/upload/1c_catalog/import_files/4606500374007.jpg")</f>
        <v>http://7flowers-decor.ru/upload/1c_catalog/import_files/4606500374007.jpg</v>
      </c>
      <c r="F110" s="2">
        <v>4606500374007</v>
      </c>
      <c r="G110" s="3" t="s">
        <v>16</v>
      </c>
      <c r="H110" s="10" t="s">
        <v>17</v>
      </c>
      <c r="I110" s="4"/>
      <c r="J110" s="2">
        <v>1</v>
      </c>
      <c r="K110" s="2">
        <v>24</v>
      </c>
      <c r="L110" s="12">
        <v>307</v>
      </c>
      <c r="M110" s="18">
        <f>L110*0.85</f>
        <v>260.95</v>
      </c>
      <c r="N110" s="2"/>
    </row>
    <row r="111" spans="2:14" s="1" customFormat="1" ht="165.95" customHeight="1" x14ac:dyDescent="0.2">
      <c r="B111" s="2">
        <v>83</v>
      </c>
      <c r="C111" s="23" t="s">
        <v>9</v>
      </c>
      <c r="D111" s="24"/>
      <c r="E111" s="11" t="str">
        <f>HYPERLINK("http://7flowers-decor.ru/upload/1c_catalog/import_files/4606500299683.jpg")</f>
        <v>http://7flowers-decor.ru/upload/1c_catalog/import_files/4606500299683.jpg</v>
      </c>
      <c r="F111" s="2">
        <v>4606500299683</v>
      </c>
      <c r="G111" s="3" t="s">
        <v>146</v>
      </c>
      <c r="H111" s="9">
        <v>67451</v>
      </c>
      <c r="I111" s="4" t="s">
        <v>134</v>
      </c>
      <c r="J111" s="2">
        <v>1</v>
      </c>
      <c r="K111" s="2">
        <v>12</v>
      </c>
      <c r="L111" s="12">
        <v>79</v>
      </c>
      <c r="M111" s="18">
        <v>79</v>
      </c>
      <c r="N111" s="2"/>
    </row>
    <row r="112" spans="2:14" s="1" customFormat="1" ht="165.95" customHeight="1" x14ac:dyDescent="0.2">
      <c r="B112" s="2">
        <v>182</v>
      </c>
      <c r="C112" s="23" t="s">
        <v>9</v>
      </c>
      <c r="D112" s="24"/>
      <c r="E112" s="11" t="str">
        <f>HYPERLINK("http://7flowers-decor.ru/upload/1c_catalog/import_files/4606500299669.jpg")</f>
        <v>http://7flowers-decor.ru/upload/1c_catalog/import_files/4606500299669.jpg</v>
      </c>
      <c r="F112" s="2">
        <v>4606500299669</v>
      </c>
      <c r="G112" s="3" t="s">
        <v>146</v>
      </c>
      <c r="H112" s="5">
        <v>67449</v>
      </c>
      <c r="I112" s="4" t="s">
        <v>21</v>
      </c>
      <c r="J112" s="2">
        <v>1</v>
      </c>
      <c r="K112" s="2">
        <v>1</v>
      </c>
      <c r="L112" s="12">
        <v>79</v>
      </c>
      <c r="M112" s="18">
        <v>79</v>
      </c>
      <c r="N112" s="2"/>
    </row>
    <row r="113" spans="2:14" s="1" customFormat="1" ht="165.95" customHeight="1" x14ac:dyDescent="0.2">
      <c r="B113" s="2">
        <v>191</v>
      </c>
      <c r="C113" s="23" t="s">
        <v>9</v>
      </c>
      <c r="D113" s="24"/>
      <c r="E113" s="11" t="str">
        <f>HYPERLINK("http://7flowers-decor.ru/upload/1c_catalog/import_files/4606500299652.jpg")</f>
        <v>http://7flowers-decor.ru/upload/1c_catalog/import_files/4606500299652.jpg</v>
      </c>
      <c r="F113" s="2">
        <v>4606500299652</v>
      </c>
      <c r="G113" s="3" t="s">
        <v>146</v>
      </c>
      <c r="H113" s="7">
        <v>67448</v>
      </c>
      <c r="I113" s="4" t="s">
        <v>64</v>
      </c>
      <c r="J113" s="2">
        <v>1</v>
      </c>
      <c r="K113" s="2">
        <v>12</v>
      </c>
      <c r="L113" s="12">
        <v>79</v>
      </c>
      <c r="M113" s="18">
        <v>79</v>
      </c>
      <c r="N113" s="2"/>
    </row>
    <row r="114" spans="2:14" s="1" customFormat="1" ht="165.95" customHeight="1" x14ac:dyDescent="0.2">
      <c r="B114" s="2">
        <v>4</v>
      </c>
      <c r="C114" s="23" t="s">
        <v>9</v>
      </c>
      <c r="D114" s="24"/>
      <c r="E114" s="11" t="str">
        <f>HYPERLINK("http://7flowers-decor.ru/upload/1c_catalog/import_files/4606500357741.jpg")</f>
        <v>http://7flowers-decor.ru/upload/1c_catalog/import_files/4606500357741.jpg</v>
      </c>
      <c r="F114" s="2">
        <v>4606500357741</v>
      </c>
      <c r="G114" s="3" t="s">
        <v>14</v>
      </c>
      <c r="H114" s="10" t="s">
        <v>15</v>
      </c>
      <c r="I114" s="4"/>
      <c r="J114" s="2">
        <v>1</v>
      </c>
      <c r="K114" s="2">
        <v>12</v>
      </c>
      <c r="L114" s="12">
        <v>190</v>
      </c>
      <c r="M114" s="18">
        <f>L114*0.85</f>
        <v>161.5</v>
      </c>
      <c r="N114" s="2"/>
    </row>
    <row r="115" spans="2:14" s="1" customFormat="1" ht="165.95" customHeight="1" x14ac:dyDescent="0.2">
      <c r="B115" s="2">
        <v>202</v>
      </c>
      <c r="C115" s="23" t="s">
        <v>9</v>
      </c>
      <c r="D115" s="24"/>
      <c r="E115" s="11" t="str">
        <f>HYPERLINK("http://7flowers-decor.ru/upload/1c_catalog/import_files/4606500317141.jpg")</f>
        <v>http://7flowers-decor.ru/upload/1c_catalog/import_files/4606500317141.jpg</v>
      </c>
      <c r="F115" s="2">
        <v>4606500317141</v>
      </c>
      <c r="G115" s="3" t="s">
        <v>314</v>
      </c>
      <c r="H115" s="10" t="s">
        <v>315</v>
      </c>
      <c r="I115" s="4"/>
      <c r="J115" s="2">
        <v>1</v>
      </c>
      <c r="K115" s="2">
        <v>12</v>
      </c>
      <c r="L115" s="12">
        <v>148</v>
      </c>
      <c r="M115" s="18">
        <v>148</v>
      </c>
      <c r="N115" s="2"/>
    </row>
    <row r="116" spans="2:14" s="1" customFormat="1" ht="165.95" customHeight="1" x14ac:dyDescent="0.2">
      <c r="B116" s="2">
        <v>217</v>
      </c>
      <c r="C116" s="23" t="s">
        <v>9</v>
      </c>
      <c r="D116" s="24"/>
      <c r="E116" s="11" t="str">
        <f>HYPERLINK("http://7flowers-decor.ru/upload/1c_catalog/import_files/4606500317158.jpg")</f>
        <v>http://7flowers-decor.ru/upload/1c_catalog/import_files/4606500317158.jpg</v>
      </c>
      <c r="F116" s="2">
        <v>4606500317158</v>
      </c>
      <c r="G116" s="3" t="s">
        <v>336</v>
      </c>
      <c r="H116" s="10" t="s">
        <v>337</v>
      </c>
      <c r="I116" s="4"/>
      <c r="J116" s="2">
        <v>1</v>
      </c>
      <c r="K116" s="2">
        <v>12</v>
      </c>
      <c r="L116" s="12">
        <v>307</v>
      </c>
      <c r="M116" s="18">
        <v>307</v>
      </c>
      <c r="N116" s="2"/>
    </row>
    <row r="117" spans="2:14" s="1" customFormat="1" ht="165.95" customHeight="1" x14ac:dyDescent="0.2">
      <c r="B117" s="2">
        <v>90</v>
      </c>
      <c r="C117" s="23" t="s">
        <v>9</v>
      </c>
      <c r="D117" s="24"/>
      <c r="E117" s="11" t="str">
        <f>HYPERLINK("http://7flowers-decor.ru/upload/1c_catalog/import_files/4606500317097.jpg")</f>
        <v>http://7flowers-decor.ru/upload/1c_catalog/import_files/4606500317097.jpg</v>
      </c>
      <c r="F117" s="2">
        <v>4606500317097</v>
      </c>
      <c r="G117" s="3" t="s">
        <v>156</v>
      </c>
      <c r="H117" s="10" t="s">
        <v>157</v>
      </c>
      <c r="I117" s="4"/>
      <c r="J117" s="2">
        <v>1</v>
      </c>
      <c r="K117" s="2">
        <v>12</v>
      </c>
      <c r="L117" s="12">
        <v>184</v>
      </c>
      <c r="M117" s="18">
        <f>L117*0.85</f>
        <v>156.4</v>
      </c>
      <c r="N117" s="2"/>
    </row>
    <row r="118" spans="2:14" s="1" customFormat="1" ht="165.95" customHeight="1" x14ac:dyDescent="0.2">
      <c r="B118" s="2">
        <v>8</v>
      </c>
      <c r="C118" s="23" t="s">
        <v>9</v>
      </c>
      <c r="D118" s="24"/>
      <c r="E118" s="11" t="str">
        <f>HYPERLINK("http://7flowers-decor.ru/upload/1c_catalog/import_files/4606500347940.jpg")</f>
        <v>http://7flowers-decor.ru/upload/1c_catalog/import_files/4606500347940.jpg</v>
      </c>
      <c r="F118" s="2">
        <v>4606500347940</v>
      </c>
      <c r="G118" s="3" t="s">
        <v>22</v>
      </c>
      <c r="H118" s="10" t="s">
        <v>23</v>
      </c>
      <c r="I118" s="4"/>
      <c r="J118" s="2">
        <v>1</v>
      </c>
      <c r="K118" s="2">
        <v>12</v>
      </c>
      <c r="L118" s="12">
        <v>225</v>
      </c>
      <c r="M118" s="18">
        <f>L118*0.85</f>
        <v>191.25</v>
      </c>
      <c r="N118" s="2"/>
    </row>
    <row r="119" spans="2:14" s="1" customFormat="1" ht="165.95" customHeight="1" x14ac:dyDescent="0.2">
      <c r="B119" s="2">
        <v>33</v>
      </c>
      <c r="C119" s="23" t="s">
        <v>9</v>
      </c>
      <c r="D119" s="24"/>
      <c r="E119" s="11" t="str">
        <f>HYPERLINK("http://7flowers-decor.ru/upload/1c_catalog/import_files/4606500362059.jpg")</f>
        <v>http://7flowers-decor.ru/upload/1c_catalog/import_files/4606500362059.jpg</v>
      </c>
      <c r="F119" s="2">
        <v>4606500362059</v>
      </c>
      <c r="G119" s="3" t="s">
        <v>63</v>
      </c>
      <c r="H119" s="7">
        <v>63892</v>
      </c>
      <c r="I119" s="4" t="s">
        <v>64</v>
      </c>
      <c r="J119" s="2">
        <v>1</v>
      </c>
      <c r="K119" s="2">
        <v>6</v>
      </c>
      <c r="L119" s="12">
        <v>77</v>
      </c>
      <c r="M119" s="18">
        <v>77</v>
      </c>
      <c r="N119" s="2"/>
    </row>
    <row r="120" spans="2:14" s="1" customFormat="1" ht="165.95" customHeight="1" x14ac:dyDescent="0.2">
      <c r="B120" s="2">
        <v>85</v>
      </c>
      <c r="C120" s="23" t="s">
        <v>9</v>
      </c>
      <c r="D120" s="24"/>
      <c r="E120" s="11" t="str">
        <f>HYPERLINK("http://7flowers-decor.ru/upload/1c_catalog/import_files/4606500362035.jpg")</f>
        <v>http://7flowers-decor.ru/upload/1c_catalog/import_files/4606500362035.jpg</v>
      </c>
      <c r="F120" s="2">
        <v>4606500362035</v>
      </c>
      <c r="G120" s="3" t="s">
        <v>63</v>
      </c>
      <c r="H120" s="8">
        <v>63892</v>
      </c>
      <c r="I120" s="4" t="s">
        <v>30</v>
      </c>
      <c r="J120" s="2">
        <v>1</v>
      </c>
      <c r="K120" s="2">
        <v>6</v>
      </c>
      <c r="L120" s="12">
        <v>77</v>
      </c>
      <c r="M120" s="18">
        <v>77</v>
      </c>
      <c r="N120" s="2"/>
    </row>
    <row r="121" spans="2:14" s="1" customFormat="1" ht="165.95" customHeight="1" x14ac:dyDescent="0.2">
      <c r="B121" s="2">
        <v>176</v>
      </c>
      <c r="C121" s="23" t="s">
        <v>9</v>
      </c>
      <c r="D121" s="24"/>
      <c r="E121" s="11" t="str">
        <f>HYPERLINK("http://7flowers-decor.ru/upload/1c_catalog/import_files/4606500362042.jpg")</f>
        <v>http://7flowers-decor.ru/upload/1c_catalog/import_files/4606500362042.jpg</v>
      </c>
      <c r="F121" s="2">
        <v>4606500362042</v>
      </c>
      <c r="G121" s="3" t="s">
        <v>63</v>
      </c>
      <c r="H121" s="5">
        <v>63892</v>
      </c>
      <c r="I121" s="4" t="s">
        <v>21</v>
      </c>
      <c r="J121" s="2">
        <v>1</v>
      </c>
      <c r="K121" s="2">
        <v>6</v>
      </c>
      <c r="L121" s="12">
        <v>77</v>
      </c>
      <c r="M121" s="18">
        <v>77</v>
      </c>
      <c r="N121" s="2"/>
    </row>
    <row r="122" spans="2:14" s="1" customFormat="1" ht="165.95" customHeight="1" x14ac:dyDescent="0.2">
      <c r="B122" s="2">
        <v>184</v>
      </c>
      <c r="C122" s="23" t="s">
        <v>9</v>
      </c>
      <c r="D122" s="24"/>
      <c r="E122" s="11" t="str">
        <f>HYPERLINK("http://7flowers-decor.ru/upload/1c_catalog/import_files/4606500317202.jpg")</f>
        <v>http://7flowers-decor.ru/upload/1c_catalog/import_files/4606500317202.jpg</v>
      </c>
      <c r="F122" s="2">
        <v>4606500317202</v>
      </c>
      <c r="G122" s="3" t="s">
        <v>290</v>
      </c>
      <c r="H122" s="10" t="s">
        <v>291</v>
      </c>
      <c r="I122" s="4"/>
      <c r="J122" s="2">
        <v>1</v>
      </c>
      <c r="K122" s="2">
        <v>12</v>
      </c>
      <c r="L122" s="12">
        <v>193</v>
      </c>
      <c r="M122" s="18">
        <v>193</v>
      </c>
      <c r="N122" s="2"/>
    </row>
    <row r="123" spans="2:14" s="1" customFormat="1" ht="165.95" customHeight="1" x14ac:dyDescent="0.2">
      <c r="B123" s="2">
        <v>84</v>
      </c>
      <c r="C123" s="23" t="s">
        <v>9</v>
      </c>
      <c r="D123" s="24"/>
      <c r="E123" s="11" t="str">
        <f>HYPERLINK("http://7flowers-decor.ru/upload/1c_catalog/import_files/4606500347964.jpg")</f>
        <v>http://7flowers-decor.ru/upload/1c_catalog/import_files/4606500347964.jpg</v>
      </c>
      <c r="F123" s="2">
        <v>4606500347964</v>
      </c>
      <c r="G123" s="3" t="s">
        <v>147</v>
      </c>
      <c r="H123" s="10" t="s">
        <v>148</v>
      </c>
      <c r="I123" s="4"/>
      <c r="J123" s="2">
        <v>1</v>
      </c>
      <c r="K123" s="2">
        <v>6</v>
      </c>
      <c r="L123" s="12">
        <v>243</v>
      </c>
      <c r="M123" s="18">
        <f>L123*0.85</f>
        <v>206.54999999999998</v>
      </c>
      <c r="N123" s="2"/>
    </row>
    <row r="124" spans="2:14" s="1" customFormat="1" ht="165.95" customHeight="1" x14ac:dyDescent="0.2">
      <c r="B124" s="2">
        <v>42</v>
      </c>
      <c r="C124" s="23" t="s">
        <v>9</v>
      </c>
      <c r="D124" s="24"/>
      <c r="E124" s="11" t="str">
        <f>HYPERLINK("http://7flowers-decor.ru/upload/1c_catalog/import_files/4606500347933.jpg")</f>
        <v>http://7flowers-decor.ru/upload/1c_catalog/import_files/4606500347933.jpg</v>
      </c>
      <c r="F124" s="2">
        <v>4606500347933</v>
      </c>
      <c r="G124" s="3" t="s">
        <v>77</v>
      </c>
      <c r="H124" s="10" t="s">
        <v>78</v>
      </c>
      <c r="I124" s="4"/>
      <c r="J124" s="2">
        <v>1</v>
      </c>
      <c r="K124" s="2">
        <v>6</v>
      </c>
      <c r="L124" s="12">
        <v>282</v>
      </c>
      <c r="M124" s="18">
        <f>L124*0.85</f>
        <v>239.7</v>
      </c>
      <c r="N124" s="2"/>
    </row>
    <row r="125" spans="2:14" s="1" customFormat="1" ht="165.95" customHeight="1" x14ac:dyDescent="0.2">
      <c r="B125" s="2">
        <v>146</v>
      </c>
      <c r="C125" s="23" t="s">
        <v>9</v>
      </c>
      <c r="D125" s="24"/>
      <c r="E125" s="11" t="str">
        <f>HYPERLINK("http://7flowers-decor.ru/upload/1c_catalog/import_files/4606500317080.jpg")</f>
        <v>http://7flowers-decor.ru/upload/1c_catalog/import_files/4606500317080.jpg</v>
      </c>
      <c r="F125" s="2">
        <v>4606500317080</v>
      </c>
      <c r="G125" s="3" t="s">
        <v>243</v>
      </c>
      <c r="H125" s="10" t="s">
        <v>244</v>
      </c>
      <c r="I125" s="4"/>
      <c r="J125" s="2">
        <v>1</v>
      </c>
      <c r="K125" s="2">
        <v>6</v>
      </c>
      <c r="L125" s="12">
        <v>338</v>
      </c>
      <c r="M125" s="18">
        <v>338</v>
      </c>
      <c r="N125" s="2"/>
    </row>
    <row r="126" spans="2:14" s="1" customFormat="1" ht="165.95" customHeight="1" x14ac:dyDescent="0.2">
      <c r="B126" s="2">
        <v>203</v>
      </c>
      <c r="C126" s="23" t="s">
        <v>9</v>
      </c>
      <c r="D126" s="24"/>
      <c r="E126" s="11" t="str">
        <f>HYPERLINK("http://7flowers-decor.ru/upload/1c_catalog/import_files/4606500347988.jpg")</f>
        <v>http://7flowers-decor.ru/upload/1c_catalog/import_files/4606500347988.jpg</v>
      </c>
      <c r="F126" s="2">
        <v>4606500347988</v>
      </c>
      <c r="G126" s="3" t="s">
        <v>316</v>
      </c>
      <c r="H126" s="10" t="s">
        <v>317</v>
      </c>
      <c r="I126" s="4"/>
      <c r="J126" s="2">
        <v>1</v>
      </c>
      <c r="K126" s="2">
        <v>6</v>
      </c>
      <c r="L126" s="12">
        <v>161</v>
      </c>
      <c r="M126" s="18">
        <v>161</v>
      </c>
      <c r="N126" s="2"/>
    </row>
    <row r="127" spans="2:14" s="1" customFormat="1" ht="165.95" customHeight="1" x14ac:dyDescent="0.2">
      <c r="B127" s="2">
        <v>21</v>
      </c>
      <c r="C127" s="23" t="s">
        <v>9</v>
      </c>
      <c r="D127" s="24"/>
      <c r="E127" s="11" t="str">
        <f>HYPERLINK("http://7flowers-decor.ru/upload/1c_catalog/import_files/4606500322282.jpg")</f>
        <v>http://7flowers-decor.ru/upload/1c_catalog/import_files/4606500322282.jpg</v>
      </c>
      <c r="F127" s="2">
        <v>4606500322282</v>
      </c>
      <c r="G127" s="3" t="s">
        <v>44</v>
      </c>
      <c r="H127" s="10" t="s">
        <v>45</v>
      </c>
      <c r="I127" s="4" t="s">
        <v>30</v>
      </c>
      <c r="J127" s="2">
        <v>1</v>
      </c>
      <c r="K127" s="2">
        <v>6</v>
      </c>
      <c r="L127" s="12">
        <v>1034</v>
      </c>
      <c r="M127" s="18">
        <f>L127*0.85</f>
        <v>878.9</v>
      </c>
      <c r="N127" s="2"/>
    </row>
    <row r="128" spans="2:14" s="1" customFormat="1" ht="165.95" customHeight="1" x14ac:dyDescent="0.2">
      <c r="B128" s="2">
        <v>109</v>
      </c>
      <c r="C128" s="23" t="s">
        <v>9</v>
      </c>
      <c r="D128" s="24"/>
      <c r="E128" s="11" t="str">
        <f>HYPERLINK("http://7flowers-decor.ru/upload/1c_catalog/import_files/4606500286478.jpg")</f>
        <v>http://7flowers-decor.ru/upload/1c_catalog/import_files/4606500286478.jpg</v>
      </c>
      <c r="F128" s="2">
        <v>4606500286478</v>
      </c>
      <c r="G128" s="3" t="s">
        <v>184</v>
      </c>
      <c r="H128" s="10" t="s">
        <v>185</v>
      </c>
      <c r="I128" s="4" t="s">
        <v>134</v>
      </c>
      <c r="J128" s="2">
        <v>1</v>
      </c>
      <c r="K128" s="2">
        <v>6</v>
      </c>
      <c r="L128" s="12">
        <v>2395</v>
      </c>
      <c r="M128" s="18">
        <f>L128*0.85</f>
        <v>2035.75</v>
      </c>
      <c r="N128" s="2"/>
    </row>
    <row r="129" spans="2:14" s="1" customFormat="1" ht="165.95" customHeight="1" x14ac:dyDescent="0.2">
      <c r="B129" s="2">
        <v>23</v>
      </c>
      <c r="C129" s="23" t="s">
        <v>9</v>
      </c>
      <c r="D129" s="24"/>
      <c r="E129" s="11" t="str">
        <f>HYPERLINK("http://7flowers-decor.ru/upload/1c_catalog/import_files/4606500374151.jpg")</f>
        <v>http://7flowers-decor.ru/upload/1c_catalog/import_files/4606500374151.jpg</v>
      </c>
      <c r="F129" s="2">
        <v>4606500374151</v>
      </c>
      <c r="G129" s="3" t="s">
        <v>48</v>
      </c>
      <c r="H129" s="10" t="s">
        <v>49</v>
      </c>
      <c r="I129" s="4"/>
      <c r="J129" s="2">
        <v>1</v>
      </c>
      <c r="K129" s="2">
        <v>6</v>
      </c>
      <c r="L129" s="12">
        <v>468</v>
      </c>
      <c r="M129" s="18">
        <v>468</v>
      </c>
      <c r="N129" s="2"/>
    </row>
    <row r="130" spans="2:14" s="1" customFormat="1" ht="165.95" customHeight="1" x14ac:dyDescent="0.2">
      <c r="B130" s="2">
        <v>55</v>
      </c>
      <c r="C130" s="23" t="s">
        <v>9</v>
      </c>
      <c r="D130" s="24"/>
      <c r="E130" s="11" t="str">
        <f>HYPERLINK("http://7flowers-decor.ru/upload/1c_catalog/import_files/4606500286454.jpg")</f>
        <v>http://7flowers-decor.ru/upload/1c_catalog/import_files/4606500286454.jpg</v>
      </c>
      <c r="F130" s="2">
        <v>4606500286454</v>
      </c>
      <c r="G130" s="3" t="s">
        <v>98</v>
      </c>
      <c r="H130" s="10" t="s">
        <v>99</v>
      </c>
      <c r="I130" s="4" t="s">
        <v>100</v>
      </c>
      <c r="J130" s="2">
        <v>1</v>
      </c>
      <c r="K130" s="2">
        <v>1</v>
      </c>
      <c r="L130" s="12">
        <v>1437</v>
      </c>
      <c r="M130" s="18">
        <v>1437</v>
      </c>
      <c r="N130" s="2"/>
    </row>
    <row r="131" spans="2:14" s="1" customFormat="1" ht="165.95" customHeight="1" x14ac:dyDescent="0.2">
      <c r="B131" s="2">
        <v>27</v>
      </c>
      <c r="C131" s="23" t="s">
        <v>9</v>
      </c>
      <c r="D131" s="24"/>
      <c r="E131" s="11" t="str">
        <f>HYPERLINK("http://7flowers-decor.ru/upload/1c_catalog/import_files/4606500317165.jpg")</f>
        <v>http://7flowers-decor.ru/upload/1c_catalog/import_files/4606500317165.jpg</v>
      </c>
      <c r="F131" s="2">
        <v>4606500317165</v>
      </c>
      <c r="G131" s="3" t="s">
        <v>55</v>
      </c>
      <c r="H131" s="10" t="s">
        <v>56</v>
      </c>
      <c r="I131" s="4"/>
      <c r="J131" s="2">
        <v>1</v>
      </c>
      <c r="K131" s="2">
        <v>6</v>
      </c>
      <c r="L131" s="12">
        <v>307</v>
      </c>
      <c r="M131" s="18">
        <f>L131*0.85</f>
        <v>260.95</v>
      </c>
      <c r="N131" s="2"/>
    </row>
    <row r="132" spans="2:14" s="1" customFormat="1" ht="165.95" customHeight="1" x14ac:dyDescent="0.2">
      <c r="B132" s="2">
        <v>139</v>
      </c>
      <c r="C132" s="23" t="s">
        <v>9</v>
      </c>
      <c r="D132" s="24"/>
      <c r="E132" s="11" t="str">
        <f>HYPERLINK("http://7flowers-decor.ru/upload/1c_catalog/import_files/4606500233748.jpg")</f>
        <v>http://7flowers-decor.ru/upload/1c_catalog/import_files/4606500233748.jpg</v>
      </c>
      <c r="F132" s="2">
        <v>4606500233748</v>
      </c>
      <c r="G132" s="3" t="s">
        <v>232</v>
      </c>
      <c r="H132" s="10" t="s">
        <v>233</v>
      </c>
      <c r="I132" s="4"/>
      <c r="J132" s="2">
        <v>1</v>
      </c>
      <c r="K132" s="2">
        <v>2</v>
      </c>
      <c r="L132" s="12">
        <v>1311</v>
      </c>
      <c r="M132" s="18">
        <v>1311</v>
      </c>
      <c r="N132" s="2"/>
    </row>
    <row r="133" spans="2:14" s="1" customFormat="1" ht="165.95" customHeight="1" x14ac:dyDescent="0.2">
      <c r="B133" s="2">
        <v>11</v>
      </c>
      <c r="C133" s="23" t="s">
        <v>9</v>
      </c>
      <c r="D133" s="24"/>
      <c r="E133" s="11" t="str">
        <f>HYPERLINK("http://7flowers-decor.ru/upload/1c_catalog/import_files/4606500298433.jpg")</f>
        <v>http://7flowers-decor.ru/upload/1c_catalog/import_files/4606500298433.jpg</v>
      </c>
      <c r="F133" s="2">
        <v>4606500298433</v>
      </c>
      <c r="G133" s="3" t="s">
        <v>27</v>
      </c>
      <c r="H133" s="10" t="s">
        <v>28</v>
      </c>
      <c r="I133" s="4"/>
      <c r="J133" s="2">
        <v>1</v>
      </c>
      <c r="K133" s="2">
        <v>8</v>
      </c>
      <c r="L133" s="12">
        <v>451</v>
      </c>
      <c r="M133" s="18">
        <f>L133*0.85</f>
        <v>383.34999999999997</v>
      </c>
      <c r="N133" s="2"/>
    </row>
    <row r="134" spans="2:14" s="1" customFormat="1" ht="165.95" customHeight="1" x14ac:dyDescent="0.2">
      <c r="B134" s="2">
        <v>34</v>
      </c>
      <c r="C134" s="23" t="s">
        <v>9</v>
      </c>
      <c r="D134" s="24"/>
      <c r="E134" s="11" t="str">
        <f>HYPERLINK("http://7flowers-decor.ru/upload/1c_catalog/import_files/4606500298884.jpg")</f>
        <v>http://7flowers-decor.ru/upload/1c_catalog/import_files/4606500298884.jpg</v>
      </c>
      <c r="F134" s="2">
        <v>4606500298884</v>
      </c>
      <c r="G134" s="3" t="s">
        <v>65</v>
      </c>
      <c r="H134" s="10" t="s">
        <v>66</v>
      </c>
      <c r="I134" s="4"/>
      <c r="J134" s="2">
        <v>1</v>
      </c>
      <c r="K134" s="2">
        <v>8</v>
      </c>
      <c r="L134" s="12">
        <v>366</v>
      </c>
      <c r="M134" s="18">
        <f>L134*0.85</f>
        <v>311.09999999999997</v>
      </c>
      <c r="N134" s="2"/>
    </row>
    <row r="135" spans="2:14" s="1" customFormat="1" ht="165.95" customHeight="1" x14ac:dyDescent="0.2">
      <c r="B135" s="2">
        <v>169</v>
      </c>
      <c r="C135" s="23" t="s">
        <v>9</v>
      </c>
      <c r="D135" s="24"/>
      <c r="E135" s="11" t="str">
        <f>HYPERLINK("http://7flowers-decor.ru/upload/1c_catalog/import_files/4606500347995.jpg")</f>
        <v>http://7flowers-decor.ru/upload/1c_catalog/import_files/4606500347995.jpg</v>
      </c>
      <c r="F135" s="2">
        <v>4606500347995</v>
      </c>
      <c r="G135" s="3" t="s">
        <v>274</v>
      </c>
      <c r="H135" s="10" t="s">
        <v>275</v>
      </c>
      <c r="I135" s="4"/>
      <c r="J135" s="2">
        <v>1</v>
      </c>
      <c r="K135" s="2">
        <v>4</v>
      </c>
      <c r="L135" s="12">
        <v>258</v>
      </c>
      <c r="M135" s="18">
        <v>258</v>
      </c>
      <c r="N135" s="2"/>
    </row>
    <row r="136" spans="2:14" s="1" customFormat="1" ht="165.95" customHeight="1" x14ac:dyDescent="0.2">
      <c r="B136" s="2">
        <v>75</v>
      </c>
      <c r="C136" s="23" t="s">
        <v>9</v>
      </c>
      <c r="D136" s="24"/>
      <c r="E136" s="11" t="str">
        <f>HYPERLINK("http://7flowers-decor.ru/upload/1c_catalog/import_files/4606500286485.jpg")</f>
        <v>http://7flowers-decor.ru/upload/1c_catalog/import_files/4606500286485.jpg</v>
      </c>
      <c r="F136" s="2">
        <v>4606500286485</v>
      </c>
      <c r="G136" s="3" t="s">
        <v>132</v>
      </c>
      <c r="H136" s="10" t="s">
        <v>133</v>
      </c>
      <c r="I136" s="4" t="s">
        <v>134</v>
      </c>
      <c r="J136" s="2">
        <v>1</v>
      </c>
      <c r="K136" s="2">
        <v>4</v>
      </c>
      <c r="L136" s="12">
        <v>2262</v>
      </c>
      <c r="M136" s="18">
        <f>L136*0.85</f>
        <v>1922.7</v>
      </c>
      <c r="N136" s="2"/>
    </row>
    <row r="137" spans="2:14" s="1" customFormat="1" ht="165.95" customHeight="1" x14ac:dyDescent="0.2">
      <c r="B137" s="2">
        <v>7</v>
      </c>
      <c r="C137" s="23" t="s">
        <v>9</v>
      </c>
      <c r="D137" s="24"/>
      <c r="E137" s="11" t="str">
        <f>HYPERLINK("http://7flowers-decor.ru/upload/1c_catalog/import_files/4606500299829.jpg")</f>
        <v>http://7flowers-decor.ru/upload/1c_catalog/import_files/4606500299829.jpg</v>
      </c>
      <c r="F137" s="2">
        <v>4606500299829</v>
      </c>
      <c r="G137" s="3" t="s">
        <v>20</v>
      </c>
      <c r="H137" s="5">
        <v>67465</v>
      </c>
      <c r="I137" s="4" t="s">
        <v>21</v>
      </c>
      <c r="J137" s="2">
        <v>1</v>
      </c>
      <c r="K137" s="2">
        <v>6</v>
      </c>
      <c r="L137" s="12">
        <v>183</v>
      </c>
      <c r="M137" s="18">
        <f>L137*0.85</f>
        <v>155.54999999999998</v>
      </c>
      <c r="N137" s="2"/>
    </row>
    <row r="138" spans="2:14" s="1" customFormat="1" ht="165.95" customHeight="1" x14ac:dyDescent="0.2">
      <c r="B138" s="2">
        <v>157</v>
      </c>
      <c r="C138" s="23" t="s">
        <v>9</v>
      </c>
      <c r="D138" s="24"/>
      <c r="E138" s="11" t="str">
        <f>HYPERLINK("http://7flowers-decor.ru/upload/1c_catalog/import_files/4606500299812.jpg")</f>
        <v>http://7flowers-decor.ru/upload/1c_catalog/import_files/4606500299812.jpg</v>
      </c>
      <c r="F138" s="2">
        <v>4606500299812</v>
      </c>
      <c r="G138" s="3" t="s">
        <v>20</v>
      </c>
      <c r="H138" s="7">
        <v>67464</v>
      </c>
      <c r="I138" s="4" t="s">
        <v>64</v>
      </c>
      <c r="J138" s="2">
        <v>1</v>
      </c>
      <c r="K138" s="2">
        <v>6</v>
      </c>
      <c r="L138" s="12">
        <v>183</v>
      </c>
      <c r="M138" s="18">
        <f>L138*0.85</f>
        <v>155.54999999999998</v>
      </c>
      <c r="N138" s="2"/>
    </row>
    <row r="139" spans="2:14" s="1" customFormat="1" ht="165.95" customHeight="1" x14ac:dyDescent="0.2">
      <c r="B139" s="2">
        <v>175</v>
      </c>
      <c r="C139" s="23" t="s">
        <v>9</v>
      </c>
      <c r="D139" s="24"/>
      <c r="E139" s="11" t="str">
        <f>HYPERLINK("http://7flowers-decor.ru/upload/1c_catalog/import_files/4606500299843.jpg")</f>
        <v>http://7flowers-decor.ru/upload/1c_catalog/import_files/4606500299843.jpg</v>
      </c>
      <c r="F139" s="2">
        <v>4606500299843</v>
      </c>
      <c r="G139" s="3" t="s">
        <v>20</v>
      </c>
      <c r="H139" s="9">
        <v>67467</v>
      </c>
      <c r="I139" s="4" t="s">
        <v>134</v>
      </c>
      <c r="J139" s="2">
        <v>1</v>
      </c>
      <c r="K139" s="2">
        <v>6</v>
      </c>
      <c r="L139" s="12">
        <v>183</v>
      </c>
      <c r="M139" s="18">
        <f>L139*0.85</f>
        <v>155.54999999999998</v>
      </c>
      <c r="N139" s="2"/>
    </row>
    <row r="140" spans="2:14" s="1" customFormat="1" ht="165.95" customHeight="1" x14ac:dyDescent="0.2">
      <c r="B140" s="2">
        <v>213</v>
      </c>
      <c r="C140" s="23" t="s">
        <v>9</v>
      </c>
      <c r="D140" s="24"/>
      <c r="E140" s="11" t="str">
        <f>HYPERLINK("http://7flowers-decor.ru/upload/1c_catalog/import_files/4606500374137.jpg")</f>
        <v>http://7flowers-decor.ru/upload/1c_catalog/import_files/4606500374137.jpg</v>
      </c>
      <c r="F140" s="2">
        <v>4606500374137</v>
      </c>
      <c r="G140" s="3" t="s">
        <v>332</v>
      </c>
      <c r="H140" s="10" t="s">
        <v>333</v>
      </c>
      <c r="I140" s="4"/>
      <c r="J140" s="2">
        <v>1</v>
      </c>
      <c r="K140" s="2">
        <v>2</v>
      </c>
      <c r="L140" s="12">
        <v>1040</v>
      </c>
      <c r="M140" s="18">
        <v>1040</v>
      </c>
      <c r="N140" s="2"/>
    </row>
    <row r="141" spans="2:14" s="1" customFormat="1" ht="165.95" customHeight="1" x14ac:dyDescent="0.2">
      <c r="B141" s="2">
        <v>183</v>
      </c>
      <c r="C141" s="23" t="s">
        <v>9</v>
      </c>
      <c r="D141" s="24"/>
      <c r="E141" s="11" t="str">
        <f>HYPERLINK("http://7flowers-decor.ru/upload/1c_catalog/import_files/4606500374144.jpg")</f>
        <v>http://7flowers-decor.ru/upload/1c_catalog/import_files/4606500374144.jpg</v>
      </c>
      <c r="F141" s="2">
        <v>4606500374144</v>
      </c>
      <c r="G141" s="3" t="s">
        <v>288</v>
      </c>
      <c r="H141" s="10" t="s">
        <v>289</v>
      </c>
      <c r="I141" s="4"/>
      <c r="J141" s="2">
        <v>1</v>
      </c>
      <c r="K141" s="2">
        <v>2</v>
      </c>
      <c r="L141" s="12">
        <v>1353</v>
      </c>
      <c r="M141" s="18">
        <v>1353</v>
      </c>
      <c r="N141" s="2"/>
    </row>
    <row r="142" spans="2:14" s="1" customFormat="1" ht="165.95" customHeight="1" x14ac:dyDescent="0.2">
      <c r="B142" s="2">
        <v>92</v>
      </c>
      <c r="C142" s="23" t="s">
        <v>9</v>
      </c>
      <c r="D142" s="24"/>
      <c r="E142" s="11" t="str">
        <f>HYPERLINK("http://7flowers-decor.ru/upload/1c_catalog/import_files/4606500254651.jpg")</f>
        <v>http://7flowers-decor.ru/upload/1c_catalog/import_files/4606500254651.jpg</v>
      </c>
      <c r="F142" s="2">
        <v>4606500254651</v>
      </c>
      <c r="G142" s="3" t="s">
        <v>160</v>
      </c>
      <c r="H142" s="10" t="s">
        <v>161</v>
      </c>
      <c r="I142" s="4" t="s">
        <v>162</v>
      </c>
      <c r="J142" s="2">
        <v>1</v>
      </c>
      <c r="K142" s="2">
        <v>4</v>
      </c>
      <c r="L142" s="12">
        <v>824</v>
      </c>
      <c r="M142" s="18">
        <v>824</v>
      </c>
      <c r="N142" s="2"/>
    </row>
    <row r="143" spans="2:14" s="1" customFormat="1" ht="165.95" customHeight="1" x14ac:dyDescent="0.2">
      <c r="B143" s="2">
        <v>207</v>
      </c>
      <c r="C143" s="23" t="s">
        <v>9</v>
      </c>
      <c r="D143" s="24"/>
      <c r="E143" s="11" t="str">
        <f>HYPERLINK("http://7flowers-decor.ru/upload/1c_catalog/import_files/4606500298563.jpg")</f>
        <v>http://7flowers-decor.ru/upload/1c_catalog/import_files/4606500298563.jpg</v>
      </c>
      <c r="F143" s="2">
        <v>4606500298563</v>
      </c>
      <c r="G143" s="3" t="s">
        <v>322</v>
      </c>
      <c r="H143" s="10" t="s">
        <v>323</v>
      </c>
      <c r="I143" s="4"/>
      <c r="J143" s="2">
        <v>1</v>
      </c>
      <c r="K143" s="2">
        <v>4</v>
      </c>
      <c r="L143" s="12">
        <v>543</v>
      </c>
      <c r="M143" s="18">
        <f>L143*0.85</f>
        <v>461.55</v>
      </c>
      <c r="N143" s="2"/>
    </row>
    <row r="144" spans="2:14" s="1" customFormat="1" ht="165.95" customHeight="1" x14ac:dyDescent="0.2">
      <c r="B144" s="2">
        <v>190</v>
      </c>
      <c r="C144" s="23" t="s">
        <v>9</v>
      </c>
      <c r="D144" s="24"/>
      <c r="E144" s="11" t="str">
        <f>HYPERLINK("http://7flowers-decor.ru/upload/1c_catalog/import_files/4606500374076.jpg")</f>
        <v>http://7flowers-decor.ru/upload/1c_catalog/import_files/4606500374076.jpg</v>
      </c>
      <c r="F144" s="2">
        <v>4606500374076</v>
      </c>
      <c r="G144" s="3" t="s">
        <v>299</v>
      </c>
      <c r="H144" s="10" t="s">
        <v>300</v>
      </c>
      <c r="I144" s="4"/>
      <c r="J144" s="2">
        <v>1</v>
      </c>
      <c r="K144" s="2">
        <v>4</v>
      </c>
      <c r="L144" s="12">
        <v>1561</v>
      </c>
      <c r="M144" s="18">
        <f>L144*0.85</f>
        <v>1326.85</v>
      </c>
      <c r="N144" s="2"/>
    </row>
    <row r="145" spans="2:14" s="1" customFormat="1" ht="165.95" customHeight="1" x14ac:dyDescent="0.2">
      <c r="B145" s="2">
        <v>201</v>
      </c>
      <c r="C145" s="23" t="s">
        <v>9</v>
      </c>
      <c r="D145" s="24"/>
      <c r="E145" s="11" t="str">
        <f>HYPERLINK("http://7flowers-decor.ru/upload/1c_catalog/import_files/4606500286119.jpg")</f>
        <v>http://7flowers-decor.ru/upload/1c_catalog/import_files/4606500286119.jpg</v>
      </c>
      <c r="F145" s="2">
        <v>4606500286119</v>
      </c>
      <c r="G145" s="3" t="s">
        <v>312</v>
      </c>
      <c r="H145" s="10" t="s">
        <v>313</v>
      </c>
      <c r="I145" s="4" t="s">
        <v>162</v>
      </c>
      <c r="J145" s="2">
        <v>1</v>
      </c>
      <c r="K145" s="2">
        <v>1</v>
      </c>
      <c r="L145" s="12">
        <v>2962</v>
      </c>
      <c r="M145" s="18">
        <f>L145*0.85</f>
        <v>2517.6999999999998</v>
      </c>
      <c r="N145" s="2"/>
    </row>
    <row r="146" spans="2:14" s="1" customFormat="1" ht="165.95" customHeight="1" x14ac:dyDescent="0.2">
      <c r="B146" s="2">
        <v>59</v>
      </c>
      <c r="C146" s="23" t="s">
        <v>9</v>
      </c>
      <c r="D146" s="24"/>
      <c r="E146" s="11" t="str">
        <f>HYPERLINK("http://7flowers-decor.ru/upload/1c_catalog/import_files/4606500357659.jpg")</f>
        <v>http://7flowers-decor.ru/upload/1c_catalog/import_files/4606500357659.jpg</v>
      </c>
      <c r="F146" s="2">
        <v>4606500357659</v>
      </c>
      <c r="G146" s="3" t="s">
        <v>107</v>
      </c>
      <c r="H146" s="10" t="s">
        <v>108</v>
      </c>
      <c r="I146" s="4"/>
      <c r="J146" s="2">
        <v>1</v>
      </c>
      <c r="K146" s="2">
        <v>36</v>
      </c>
      <c r="L146" s="12">
        <v>139</v>
      </c>
      <c r="M146" s="18">
        <f>L146*0.85</f>
        <v>118.14999999999999</v>
      </c>
      <c r="N146" s="2"/>
    </row>
    <row r="147" spans="2:14" s="1" customFormat="1" ht="165.95" customHeight="1" x14ac:dyDescent="0.2">
      <c r="B147" s="2">
        <v>6</v>
      </c>
      <c r="C147" s="23" t="s">
        <v>9</v>
      </c>
      <c r="D147" s="24"/>
      <c r="E147" s="11" t="str">
        <f>HYPERLINK("http://7flowers-decor.ru/upload/1c_catalog/import_files/4606500233861.jpg")</f>
        <v>http://7flowers-decor.ru/upload/1c_catalog/import_files/4606500233861.jpg</v>
      </c>
      <c r="F147" s="2">
        <v>4606500233861</v>
      </c>
      <c r="G147" s="3" t="s">
        <v>18</v>
      </c>
      <c r="H147" s="10" t="s">
        <v>19</v>
      </c>
      <c r="I147" s="4"/>
      <c r="J147" s="2">
        <v>1</v>
      </c>
      <c r="K147" s="2">
        <v>2</v>
      </c>
      <c r="L147" s="12">
        <v>3174</v>
      </c>
      <c r="M147" s="18">
        <f>L147*0.85</f>
        <v>2697.9</v>
      </c>
      <c r="N147" s="2"/>
    </row>
    <row r="148" spans="2:14" s="1" customFormat="1" ht="165.95" customHeight="1" x14ac:dyDescent="0.2">
      <c r="B148" s="2">
        <v>134</v>
      </c>
      <c r="C148" s="23" t="s">
        <v>9</v>
      </c>
      <c r="D148" s="24"/>
      <c r="E148" s="11" t="str">
        <f>HYPERLINK("http://7flowers-decor.ru/upload/1c_catalog/import_files/4606500357673.jpg")</f>
        <v>http://7flowers-decor.ru/upload/1c_catalog/import_files/4606500357673.jpg</v>
      </c>
      <c r="F148" s="2">
        <v>4606500357673</v>
      </c>
      <c r="G148" s="3" t="s">
        <v>224</v>
      </c>
      <c r="H148" s="10" t="s">
        <v>225</v>
      </c>
      <c r="I148" s="4"/>
      <c r="J148" s="2">
        <v>1</v>
      </c>
      <c r="K148" s="2">
        <v>12</v>
      </c>
      <c r="L148" s="12">
        <v>142</v>
      </c>
      <c r="M148" s="18">
        <v>142</v>
      </c>
      <c r="N148" s="2"/>
    </row>
    <row r="149" spans="2:14" s="1" customFormat="1" ht="165.95" customHeight="1" x14ac:dyDescent="0.2">
      <c r="B149" s="2">
        <v>106</v>
      </c>
      <c r="C149" s="23" t="s">
        <v>9</v>
      </c>
      <c r="D149" s="24"/>
      <c r="E149" s="11" t="str">
        <f>HYPERLINK("http://7flowers-decor.ru/upload/1c_catalog/import_files/4606500357666.jpg")</f>
        <v>http://7flowers-decor.ru/upload/1c_catalog/import_files/4606500357666.jpg</v>
      </c>
      <c r="F149" s="2">
        <v>4606500357666</v>
      </c>
      <c r="G149" s="3" t="s">
        <v>178</v>
      </c>
      <c r="H149" s="10" t="s">
        <v>179</v>
      </c>
      <c r="I149" s="4"/>
      <c r="J149" s="2">
        <v>1</v>
      </c>
      <c r="K149" s="2">
        <v>24</v>
      </c>
      <c r="L149" s="12">
        <v>175</v>
      </c>
      <c r="M149" s="18">
        <f>L149*0.85</f>
        <v>148.75</v>
      </c>
      <c r="N149" s="2"/>
    </row>
    <row r="150" spans="2:14" s="1" customFormat="1" ht="165.95" customHeight="1" x14ac:dyDescent="0.2">
      <c r="B150" s="2">
        <v>102</v>
      </c>
      <c r="C150" s="23" t="s">
        <v>9</v>
      </c>
      <c r="D150" s="24"/>
      <c r="E150" s="11" t="str">
        <f>HYPERLINK("http://7flowers-decor.ru/upload/1c_catalog/import_files/4606500357680.jpg")</f>
        <v>http://7flowers-decor.ru/upload/1c_catalog/import_files/4606500357680.jpg</v>
      </c>
      <c r="F150" s="2">
        <v>4606500357680</v>
      </c>
      <c r="G150" s="3" t="s">
        <v>172</v>
      </c>
      <c r="H150" s="10" t="s">
        <v>173</v>
      </c>
      <c r="I150" s="4"/>
      <c r="J150" s="2">
        <v>1</v>
      </c>
      <c r="K150" s="2">
        <v>12</v>
      </c>
      <c r="L150" s="12">
        <v>294</v>
      </c>
      <c r="M150" s="18">
        <f>L150*0.85</f>
        <v>249.9</v>
      </c>
      <c r="N150" s="2"/>
    </row>
    <row r="151" spans="2:14" s="1" customFormat="1" ht="165.95" customHeight="1" x14ac:dyDescent="0.2">
      <c r="B151" s="2">
        <v>35</v>
      </c>
      <c r="C151" s="23" t="s">
        <v>9</v>
      </c>
      <c r="D151" s="24"/>
      <c r="E151" s="11" t="str">
        <f>HYPERLINK("http://7flowers-decor.ru/upload/1c_catalog/import_files/4606500317189.jpg")</f>
        <v>http://7flowers-decor.ru/upload/1c_catalog/import_files/4606500317189.jpg</v>
      </c>
      <c r="F151" s="2">
        <v>4606500317189</v>
      </c>
      <c r="G151" s="3" t="s">
        <v>67</v>
      </c>
      <c r="H151" s="10" t="s">
        <v>68</v>
      </c>
      <c r="I151" s="4"/>
      <c r="J151" s="2">
        <v>1</v>
      </c>
      <c r="K151" s="2">
        <v>12</v>
      </c>
      <c r="L151" s="12">
        <v>184</v>
      </c>
      <c r="M151" s="18">
        <v>184</v>
      </c>
      <c r="N151" s="2"/>
    </row>
    <row r="152" spans="2:14" s="1" customFormat="1" ht="165.95" customHeight="1" x14ac:dyDescent="0.2">
      <c r="B152" s="2">
        <v>143</v>
      </c>
      <c r="C152" s="23" t="s">
        <v>9</v>
      </c>
      <c r="D152" s="24"/>
      <c r="E152" s="11" t="str">
        <f>HYPERLINK("http://7flowers-decor.ru/upload/1c_catalog/import_files/4606500317127.jpg")</f>
        <v>http://7flowers-decor.ru/upload/1c_catalog/import_files/4606500317127.jpg</v>
      </c>
      <c r="F152" s="2">
        <v>4606500317127</v>
      </c>
      <c r="G152" s="3" t="s">
        <v>238</v>
      </c>
      <c r="H152" s="10" t="s">
        <v>239</v>
      </c>
      <c r="I152" s="4"/>
      <c r="J152" s="2">
        <v>1</v>
      </c>
      <c r="K152" s="2">
        <v>12</v>
      </c>
      <c r="L152" s="12">
        <v>132</v>
      </c>
      <c r="M152" s="18">
        <v>132</v>
      </c>
      <c r="N152" s="2"/>
    </row>
    <row r="153" spans="2:14" s="1" customFormat="1" ht="165.95" customHeight="1" x14ac:dyDescent="0.2">
      <c r="B153" s="2">
        <v>98</v>
      </c>
      <c r="C153" s="23" t="s">
        <v>9</v>
      </c>
      <c r="D153" s="24"/>
      <c r="E153" s="11" t="str">
        <f>HYPERLINK("http://7flowers-decor.ru/upload/1c_catalog/import_files/8717669323785.jpg")</f>
        <v>http://7flowers-decor.ru/upload/1c_catalog/import_files/8717669323785.jpg</v>
      </c>
      <c r="F153" s="2">
        <v>8717669323785</v>
      </c>
      <c r="G153" s="3" t="s">
        <v>168</v>
      </c>
      <c r="H153" s="2">
        <v>210675</v>
      </c>
      <c r="I153" s="4"/>
      <c r="J153" s="2">
        <v>1</v>
      </c>
      <c r="K153" s="2">
        <v>48</v>
      </c>
      <c r="L153" s="12">
        <v>270</v>
      </c>
      <c r="M153" s="18">
        <f>L153*0.85</f>
        <v>229.5</v>
      </c>
      <c r="N153" s="2"/>
    </row>
    <row r="154" spans="2:14" s="1" customFormat="1" ht="165.95" customHeight="1" x14ac:dyDescent="0.2">
      <c r="B154" s="2">
        <v>26</v>
      </c>
      <c r="C154" s="23" t="s">
        <v>9</v>
      </c>
      <c r="D154" s="24"/>
      <c r="E154" s="11" t="str">
        <f>HYPERLINK("http://7flowers-decor.ru/upload/1c_catalog/import_files/8712799302549.jpg")</f>
        <v>http://7flowers-decor.ru/upload/1c_catalog/import_files/8712799302549.jpg</v>
      </c>
      <c r="F154" s="2">
        <v>8712799302549</v>
      </c>
      <c r="G154" s="3" t="s">
        <v>53</v>
      </c>
      <c r="H154" s="2">
        <v>147654</v>
      </c>
      <c r="I154" s="4" t="s">
        <v>54</v>
      </c>
      <c r="J154" s="2">
        <v>1</v>
      </c>
      <c r="K154" s="2">
        <v>2</v>
      </c>
      <c r="L154" s="12">
        <v>1216</v>
      </c>
      <c r="M154" s="18">
        <f>L154*0.85</f>
        <v>1033.5999999999999</v>
      </c>
      <c r="N154" s="2"/>
    </row>
    <row r="155" spans="2:14" s="1" customFormat="1" ht="165.95" customHeight="1" x14ac:dyDescent="0.2">
      <c r="B155" s="2">
        <v>212</v>
      </c>
      <c r="C155" s="23" t="s">
        <v>9</v>
      </c>
      <c r="D155" s="24"/>
      <c r="E155" s="11" t="str">
        <f>HYPERLINK("http://7flowers-decor.ru/upload/1c_catalog/import_files/8712799302563.jpg")</f>
        <v>http://7flowers-decor.ru/upload/1c_catalog/import_files/8712799302563.jpg</v>
      </c>
      <c r="F155" s="2">
        <v>8712799302563</v>
      </c>
      <c r="G155" s="3" t="s">
        <v>53</v>
      </c>
      <c r="H155" s="2">
        <v>147656</v>
      </c>
      <c r="I155" s="4" t="s">
        <v>331</v>
      </c>
      <c r="J155" s="2">
        <v>1</v>
      </c>
      <c r="K155" s="2">
        <v>2</v>
      </c>
      <c r="L155" s="12">
        <v>1216</v>
      </c>
      <c r="M155" s="18">
        <f>L155*0.85</f>
        <v>1033.5999999999999</v>
      </c>
      <c r="N155" s="2"/>
    </row>
    <row r="156" spans="2:14" s="1" customFormat="1" ht="165.95" customHeight="1" x14ac:dyDescent="0.2">
      <c r="B156" s="2">
        <v>138</v>
      </c>
      <c r="C156" s="23" t="s">
        <v>9</v>
      </c>
      <c r="D156" s="24"/>
      <c r="E156" s="11" t="str">
        <f>HYPERLINK("http://7flowers-decor.ru/upload/1c_catalog/import_files/4606500244751.jpg")</f>
        <v>http://7flowers-decor.ru/upload/1c_catalog/import_files/4606500244751.jpg</v>
      </c>
      <c r="F156" s="2">
        <v>4606500244751</v>
      </c>
      <c r="G156" s="3" t="s">
        <v>230</v>
      </c>
      <c r="H156" s="10" t="s">
        <v>231</v>
      </c>
      <c r="I156" s="4" t="s">
        <v>30</v>
      </c>
      <c r="J156" s="2">
        <v>1</v>
      </c>
      <c r="K156" s="2">
        <v>2</v>
      </c>
      <c r="L156" s="12">
        <v>814</v>
      </c>
      <c r="M156" s="18">
        <v>814</v>
      </c>
      <c r="N156" s="2"/>
    </row>
    <row r="157" spans="2:14" s="1" customFormat="1" ht="165.95" customHeight="1" x14ac:dyDescent="0.2">
      <c r="B157" s="2">
        <v>171</v>
      </c>
      <c r="C157" s="23" t="s">
        <v>9</v>
      </c>
      <c r="D157" s="24"/>
      <c r="E157" s="11" t="str">
        <f>HYPERLINK("http://7flowers-decor.ru/upload/1c_catalog/import_files/4606500244768.jpg")</f>
        <v>http://7flowers-decor.ru/upload/1c_catalog/import_files/4606500244768.jpg</v>
      </c>
      <c r="F157" s="2">
        <v>4606500244768</v>
      </c>
      <c r="G157" s="3" t="s">
        <v>230</v>
      </c>
      <c r="H157" s="10" t="s">
        <v>277</v>
      </c>
      <c r="I157" s="4" t="s">
        <v>33</v>
      </c>
      <c r="J157" s="2">
        <v>1</v>
      </c>
      <c r="K157" s="2">
        <v>4</v>
      </c>
      <c r="L157" s="12">
        <v>1394</v>
      </c>
      <c r="M157" s="18">
        <f>L157*0.85</f>
        <v>1184.8999999999999</v>
      </c>
      <c r="N157" s="2"/>
    </row>
    <row r="158" spans="2:14" s="1" customFormat="1" ht="165.95" customHeight="1" x14ac:dyDescent="0.2">
      <c r="B158" s="2">
        <v>127</v>
      </c>
      <c r="C158" s="23" t="s">
        <v>9</v>
      </c>
      <c r="D158" s="24"/>
      <c r="E158" s="11" t="str">
        <f>HYPERLINK("http://7flowers-decor.ru/upload/1c_catalog/import_files/8712799302532.jpg")</f>
        <v>http://7flowers-decor.ru/upload/1c_catalog/import_files/8712799302532.jpg</v>
      </c>
      <c r="F158" s="2">
        <v>8712799302532</v>
      </c>
      <c r="G158" s="3" t="s">
        <v>214</v>
      </c>
      <c r="H158" s="2">
        <v>147653</v>
      </c>
      <c r="I158" s="4" t="s">
        <v>215</v>
      </c>
      <c r="J158" s="2">
        <v>1</v>
      </c>
      <c r="K158" s="2">
        <v>4</v>
      </c>
      <c r="L158" s="12">
        <v>1351</v>
      </c>
      <c r="M158" s="18">
        <f>L158*0.85</f>
        <v>1148.3499999999999</v>
      </c>
      <c r="N158" s="2"/>
    </row>
    <row r="159" spans="2:14" s="1" customFormat="1" ht="165.95" customHeight="1" x14ac:dyDescent="0.2">
      <c r="B159" s="2">
        <v>180</v>
      </c>
      <c r="C159" s="23" t="s">
        <v>9</v>
      </c>
      <c r="D159" s="24"/>
      <c r="E159" s="11" t="str">
        <f>HYPERLINK("http://7flowers-decor.ru/upload/1c_catalog/import_files/8712799302556.jpg")</f>
        <v>http://7flowers-decor.ru/upload/1c_catalog/import_files/8712799302556.jpg</v>
      </c>
      <c r="F159" s="2">
        <v>8712799302556</v>
      </c>
      <c r="G159" s="3" t="s">
        <v>214</v>
      </c>
      <c r="H159" s="2">
        <v>147655</v>
      </c>
      <c r="I159" s="4" t="s">
        <v>54</v>
      </c>
      <c r="J159" s="2">
        <v>1</v>
      </c>
      <c r="K159" s="2">
        <v>4</v>
      </c>
      <c r="L159" s="12">
        <v>1351</v>
      </c>
      <c r="M159" s="18">
        <f>L159*0.85</f>
        <v>1148.3499999999999</v>
      </c>
      <c r="N159" s="2"/>
    </row>
    <row r="160" spans="2:14" s="1" customFormat="1" ht="165.95" customHeight="1" x14ac:dyDescent="0.2">
      <c r="B160" s="2">
        <v>216</v>
      </c>
      <c r="C160" s="23" t="s">
        <v>9</v>
      </c>
      <c r="D160" s="24"/>
      <c r="E160" s="11" t="str">
        <f>HYPERLINK("http://7flowers-decor.ru/upload/1c_catalog/import_files/8712799302570.jpg")</f>
        <v>http://7flowers-decor.ru/upload/1c_catalog/import_files/8712799302570.jpg</v>
      </c>
      <c r="F160" s="2">
        <v>8712799302570</v>
      </c>
      <c r="G160" s="3" t="s">
        <v>214</v>
      </c>
      <c r="H160" s="2">
        <v>147657</v>
      </c>
      <c r="I160" s="4" t="s">
        <v>331</v>
      </c>
      <c r="J160" s="2">
        <v>1</v>
      </c>
      <c r="K160" s="2">
        <v>4</v>
      </c>
      <c r="L160" s="12">
        <v>1351</v>
      </c>
      <c r="M160" s="18">
        <f>L160*0.85</f>
        <v>1148.3499999999999</v>
      </c>
      <c r="N160" s="2"/>
    </row>
    <row r="161" spans="2:14" s="1" customFormat="1" ht="165.95" customHeight="1" x14ac:dyDescent="0.2">
      <c r="B161" s="2">
        <v>13</v>
      </c>
      <c r="C161" s="23" t="s">
        <v>9</v>
      </c>
      <c r="D161" s="24"/>
      <c r="E161" s="11" t="str">
        <f>HYPERLINK("http://7flowers-decor.ru/upload/1c_catalog/import_files/4606500244744.jpg")</f>
        <v>http://7flowers-decor.ru/upload/1c_catalog/import_files/4606500244744.jpg</v>
      </c>
      <c r="F161" s="2">
        <v>4606500244744</v>
      </c>
      <c r="G161" s="3" t="s">
        <v>31</v>
      </c>
      <c r="H161" s="10" t="s">
        <v>32</v>
      </c>
      <c r="I161" s="4" t="s">
        <v>30</v>
      </c>
      <c r="J161" s="2">
        <v>1</v>
      </c>
      <c r="K161" s="2">
        <v>2</v>
      </c>
      <c r="L161" s="12">
        <v>1160</v>
      </c>
      <c r="M161" s="18">
        <v>1160</v>
      </c>
      <c r="N161" s="2"/>
    </row>
    <row r="162" spans="2:14" s="1" customFormat="1" ht="165.95" customHeight="1" x14ac:dyDescent="0.2">
      <c r="B162" s="2">
        <v>72</v>
      </c>
      <c r="C162" s="23" t="s">
        <v>9</v>
      </c>
      <c r="D162" s="24"/>
      <c r="E162" s="11" t="str">
        <f>HYPERLINK("http://7flowers-decor.ru/upload/1c_catalog/import_files/4606500477562.jpg")</f>
        <v>http://7flowers-decor.ru/upload/1c_catalog/import_files/4606500477562.jpg</v>
      </c>
      <c r="F162" s="2">
        <v>4606500477562</v>
      </c>
      <c r="G162" s="3" t="s">
        <v>127</v>
      </c>
      <c r="H162" s="2">
        <v>4840157258</v>
      </c>
      <c r="I162" s="4" t="s">
        <v>128</v>
      </c>
      <c r="J162" s="2">
        <v>1</v>
      </c>
      <c r="K162" s="2">
        <v>12</v>
      </c>
      <c r="L162" s="12">
        <v>79</v>
      </c>
      <c r="M162" s="18">
        <f>L162*0.85</f>
        <v>67.149999999999991</v>
      </c>
      <c r="N162" s="2"/>
    </row>
    <row r="163" spans="2:14" s="1" customFormat="1" ht="165.95" customHeight="1" x14ac:dyDescent="0.2">
      <c r="B163" s="2">
        <v>126</v>
      </c>
      <c r="C163" s="23" t="s">
        <v>9</v>
      </c>
      <c r="D163" s="24"/>
      <c r="E163" s="11" t="str">
        <f>HYPERLINK("http://7flowers-decor.ru/upload/1c_catalog/import_files/4606500477586.jpg")</f>
        <v>http://7flowers-decor.ru/upload/1c_catalog/import_files/4606500477586.jpg</v>
      </c>
      <c r="F163" s="2">
        <v>4606500477586</v>
      </c>
      <c r="G163" s="3" t="s">
        <v>212</v>
      </c>
      <c r="H163" s="2">
        <v>4840157262</v>
      </c>
      <c r="I163" s="4" t="s">
        <v>213</v>
      </c>
      <c r="J163" s="2">
        <v>1</v>
      </c>
      <c r="K163" s="2">
        <v>12</v>
      </c>
      <c r="L163" s="12">
        <v>79</v>
      </c>
      <c r="M163" s="18">
        <f>L163*0.85</f>
        <v>67.149999999999991</v>
      </c>
      <c r="N163" s="2"/>
    </row>
    <row r="164" spans="2:14" s="1" customFormat="1" ht="165.95" customHeight="1" x14ac:dyDescent="0.2">
      <c r="B164" s="2">
        <v>149</v>
      </c>
      <c r="C164" s="23" t="s">
        <v>9</v>
      </c>
      <c r="D164" s="24"/>
      <c r="E164" s="11" t="str">
        <f>HYPERLINK("http://7flowers-decor.ru/upload/1c_catalog/import_files/4606500477555.jpg")</f>
        <v>http://7flowers-decor.ru/upload/1c_catalog/import_files/4606500477555.jpg</v>
      </c>
      <c r="F164" s="2">
        <v>4606500477555</v>
      </c>
      <c r="G164" s="3" t="s">
        <v>246</v>
      </c>
      <c r="H164" s="2">
        <v>4840157261</v>
      </c>
      <c r="I164" s="4" t="s">
        <v>247</v>
      </c>
      <c r="J164" s="2">
        <v>1</v>
      </c>
      <c r="K164" s="2">
        <v>12</v>
      </c>
      <c r="L164" s="12">
        <v>79</v>
      </c>
      <c r="M164" s="18">
        <f>L164*0.85</f>
        <v>67.149999999999991</v>
      </c>
      <c r="N164" s="2"/>
    </row>
    <row r="165" spans="2:14" s="1" customFormat="1" ht="165.95" customHeight="1" x14ac:dyDescent="0.2">
      <c r="B165" s="2">
        <v>222</v>
      </c>
      <c r="C165" s="23" t="s">
        <v>9</v>
      </c>
      <c r="D165" s="24"/>
      <c r="E165" s="11" t="str">
        <f>HYPERLINK("http://7flowers-decor.ru/upload/1c_catalog/import_files/4606500477579.jpg")</f>
        <v>http://7flowers-decor.ru/upload/1c_catalog/import_files/4606500477579.jpg</v>
      </c>
      <c r="F165" s="2">
        <v>4606500477579</v>
      </c>
      <c r="G165" s="3" t="s">
        <v>342</v>
      </c>
      <c r="H165" s="2">
        <v>4840157259</v>
      </c>
      <c r="I165" s="4" t="s">
        <v>343</v>
      </c>
      <c r="J165" s="2">
        <v>1</v>
      </c>
      <c r="K165" s="2">
        <v>12</v>
      </c>
      <c r="L165" s="12">
        <v>79</v>
      </c>
      <c r="M165" s="18">
        <f>L165*0.85</f>
        <v>67.149999999999991</v>
      </c>
      <c r="N165" s="2"/>
    </row>
    <row r="166" spans="2:14" s="1" customFormat="1" ht="165.95" customHeight="1" x14ac:dyDescent="0.2">
      <c r="B166" s="2">
        <v>16</v>
      </c>
      <c r="C166" s="23" t="s">
        <v>9</v>
      </c>
      <c r="D166" s="24"/>
      <c r="E166" s="11" t="str">
        <f>HYPERLINK("http://7flowers-decor.ru/upload/1c_catalog/import_files/4627097500280.jpg")</f>
        <v>http://7flowers-decor.ru/upload/1c_catalog/import_files/4627097500280.jpg</v>
      </c>
      <c r="F166" s="2">
        <v>4627097500280</v>
      </c>
      <c r="G166" s="3" t="s">
        <v>36</v>
      </c>
      <c r="H166" s="2">
        <v>4840157260</v>
      </c>
      <c r="I166" s="4" t="s">
        <v>37</v>
      </c>
      <c r="J166" s="2">
        <v>1</v>
      </c>
      <c r="K166" s="2">
        <v>12</v>
      </c>
      <c r="L166" s="12">
        <v>79</v>
      </c>
      <c r="M166" s="18">
        <f>L166*0.85</f>
        <v>67.149999999999991</v>
      </c>
      <c r="N166" s="2"/>
    </row>
    <row r="167" spans="2:14" s="1" customFormat="1" ht="165.95" customHeight="1" x14ac:dyDescent="0.2">
      <c r="B167" s="2">
        <v>77</v>
      </c>
      <c r="C167" s="23" t="s">
        <v>9</v>
      </c>
      <c r="D167" s="24"/>
      <c r="E167" s="11" t="str">
        <f>HYPERLINK("http://7flowers-decor.ru/upload/1c_catalog/import_files/8713368292223.jpg")</f>
        <v>http://7flowers-decor.ru/upload/1c_catalog/import_files/8713368292223.jpg</v>
      </c>
      <c r="F167" s="2">
        <v>8713368292223</v>
      </c>
      <c r="G167" s="3" t="s">
        <v>137</v>
      </c>
      <c r="H167" s="2">
        <v>29222</v>
      </c>
      <c r="I167" s="4"/>
      <c r="J167" s="2">
        <v>1</v>
      </c>
      <c r="K167" s="2">
        <v>6</v>
      </c>
      <c r="L167" s="12">
        <v>224</v>
      </c>
      <c r="M167" s="18">
        <v>224</v>
      </c>
      <c r="N167" s="2"/>
    </row>
    <row r="168" spans="2:14" s="1" customFormat="1" ht="165.95" customHeight="1" x14ac:dyDescent="0.2">
      <c r="B168" s="2">
        <v>211</v>
      </c>
      <c r="C168" s="23" t="s">
        <v>9</v>
      </c>
      <c r="D168" s="24"/>
      <c r="E168" s="11" t="str">
        <f>HYPERLINK("http://7flowers-decor.ru/upload/1c_catalog/import_files/5901477411762.jpg")</f>
        <v>http://7flowers-decor.ru/upload/1c_catalog/import_files/5901477411762.jpg</v>
      </c>
      <c r="F168" s="2">
        <v>5901477411762</v>
      </c>
      <c r="G168" s="3" t="s">
        <v>329</v>
      </c>
      <c r="H168" s="10" t="s">
        <v>330</v>
      </c>
      <c r="I168" s="4"/>
      <c r="J168" s="2">
        <v>1</v>
      </c>
      <c r="K168" s="2">
        <v>1</v>
      </c>
      <c r="L168" s="12">
        <v>387</v>
      </c>
      <c r="M168" s="18">
        <f>L168*0.85</f>
        <v>328.95</v>
      </c>
      <c r="N168" s="2"/>
    </row>
    <row r="169" spans="2:14" s="1" customFormat="1" ht="165.95" customHeight="1" x14ac:dyDescent="0.2">
      <c r="B169" s="2">
        <v>120</v>
      </c>
      <c r="C169" s="23" t="s">
        <v>9</v>
      </c>
      <c r="D169" s="24"/>
      <c r="E169" s="11" t="str">
        <f>HYPERLINK("http://7flowers-decor.ru/upload/1c_catalog/import_files/5907752612930.jpg")</f>
        <v>http://7flowers-decor.ru/upload/1c_catalog/import_files/5907752612930.jpg</v>
      </c>
      <c r="F169" s="2">
        <v>5907752612930</v>
      </c>
      <c r="G169" s="3" t="s">
        <v>201</v>
      </c>
      <c r="H169" s="10" t="s">
        <v>202</v>
      </c>
      <c r="I169" s="4"/>
      <c r="J169" s="2">
        <v>1</v>
      </c>
      <c r="K169" s="2">
        <v>1</v>
      </c>
      <c r="L169" s="12">
        <v>554</v>
      </c>
      <c r="M169" s="18">
        <f>L169*0.85</f>
        <v>470.9</v>
      </c>
      <c r="N169" s="2"/>
    </row>
    <row r="170" spans="2:14" s="1" customFormat="1" ht="165.95" customHeight="1" x14ac:dyDescent="0.2">
      <c r="B170" s="2">
        <v>168</v>
      </c>
      <c r="C170" s="23" t="s">
        <v>9</v>
      </c>
      <c r="D170" s="24"/>
      <c r="E170" s="11" t="str">
        <f>HYPERLINK("http://7flowers-decor.ru/upload/1c_catalog/import_files/5907752611230.jpg")</f>
        <v>http://7flowers-decor.ru/upload/1c_catalog/import_files/5907752611230.jpg</v>
      </c>
      <c r="F170" s="2">
        <v>5907752611230</v>
      </c>
      <c r="G170" s="3" t="s">
        <v>272</v>
      </c>
      <c r="H170" s="10" t="s">
        <v>273</v>
      </c>
      <c r="I170" s="4"/>
      <c r="J170" s="2">
        <v>1</v>
      </c>
      <c r="K170" s="2">
        <v>2</v>
      </c>
      <c r="L170" s="12">
        <v>773</v>
      </c>
      <c r="M170" s="18">
        <f>L170*0.85</f>
        <v>657.05</v>
      </c>
      <c r="N170" s="2"/>
    </row>
    <row r="171" spans="2:14" s="1" customFormat="1" ht="165.95" customHeight="1" x14ac:dyDescent="0.2">
      <c r="B171" s="2">
        <v>141</v>
      </c>
      <c r="C171" s="23" t="s">
        <v>9</v>
      </c>
      <c r="D171" s="24"/>
      <c r="E171" s="11" t="str">
        <f>HYPERLINK("http://7flowers-decor.ru/upload/1c_catalog/import_files/5901477414602.jpg")</f>
        <v>http://7flowers-decor.ru/upload/1c_catalog/import_files/5901477414602.jpg</v>
      </c>
      <c r="F171" s="2">
        <v>5901477414602</v>
      </c>
      <c r="G171" s="3" t="s">
        <v>235</v>
      </c>
      <c r="H171" s="10" t="s">
        <v>236</v>
      </c>
      <c r="I171" s="4"/>
      <c r="J171" s="2">
        <v>1</v>
      </c>
      <c r="K171" s="2">
        <v>1</v>
      </c>
      <c r="L171" s="12">
        <v>889</v>
      </c>
      <c r="M171" s="18">
        <f>L171*0.85</f>
        <v>755.65</v>
      </c>
      <c r="N171" s="2"/>
    </row>
    <row r="172" spans="2:14" s="1" customFormat="1" ht="165.95" customHeight="1" x14ac:dyDescent="0.2">
      <c r="B172" s="2">
        <v>124</v>
      </c>
      <c r="C172" s="23" t="s">
        <v>9</v>
      </c>
      <c r="D172" s="24"/>
      <c r="E172" s="11" t="str">
        <f>HYPERLINK("http://7flowers-decor.ru/upload/1c_catalog/import_files/5901477413346.jpg")</f>
        <v>http://7flowers-decor.ru/upload/1c_catalog/import_files/5901477413346.jpg</v>
      </c>
      <c r="F172" s="2">
        <v>5901477413346</v>
      </c>
      <c r="G172" s="3" t="s">
        <v>208</v>
      </c>
      <c r="H172" s="10" t="s">
        <v>209</v>
      </c>
      <c r="I172" s="4"/>
      <c r="J172" s="2">
        <v>1</v>
      </c>
      <c r="K172" s="2">
        <v>1</v>
      </c>
      <c r="L172" s="12">
        <v>954</v>
      </c>
      <c r="M172" s="18">
        <f>L172*0.85</f>
        <v>810.9</v>
      </c>
      <c r="N172" s="2"/>
    </row>
    <row r="173" spans="2:14" s="1" customFormat="1" ht="165.95" customHeight="1" x14ac:dyDescent="0.2">
      <c r="B173" s="2">
        <v>94</v>
      </c>
      <c r="C173" s="23" t="s">
        <v>9</v>
      </c>
      <c r="D173" s="24"/>
      <c r="E173" s="10"/>
      <c r="F173" s="2">
        <v>5901477410376</v>
      </c>
      <c r="G173" s="3" t="s">
        <v>164</v>
      </c>
      <c r="H173" s="10" t="s">
        <v>165</v>
      </c>
      <c r="I173" s="4"/>
      <c r="J173" s="2">
        <v>1</v>
      </c>
      <c r="K173" s="2">
        <v>1</v>
      </c>
      <c r="L173" s="12">
        <v>1406</v>
      </c>
      <c r="M173" s="18">
        <f>L173*0.85</f>
        <v>1195.0999999999999</v>
      </c>
      <c r="N173" s="2"/>
    </row>
    <row r="174" spans="2:14" s="1" customFormat="1" ht="165.95" customHeight="1" x14ac:dyDescent="0.2">
      <c r="B174" s="2">
        <v>54</v>
      </c>
      <c r="C174" s="23" t="s">
        <v>9</v>
      </c>
      <c r="D174" s="24"/>
      <c r="E174" s="11" t="str">
        <f>HYPERLINK("http://7flowers-decor.ru/upload/1c_catalog/import_files/5901477413902.jpg")</f>
        <v>http://7flowers-decor.ru/upload/1c_catalog/import_files/5901477413902.jpg</v>
      </c>
      <c r="F174" s="2">
        <v>5901477413902</v>
      </c>
      <c r="G174" s="3" t="s">
        <v>96</v>
      </c>
      <c r="H174" s="10" t="s">
        <v>97</v>
      </c>
      <c r="I174" s="4"/>
      <c r="J174" s="2">
        <v>1</v>
      </c>
      <c r="K174" s="2">
        <v>1</v>
      </c>
      <c r="L174" s="12">
        <v>219</v>
      </c>
      <c r="M174" s="18">
        <f>L174*0.85</f>
        <v>186.15</v>
      </c>
      <c r="N174" s="2"/>
    </row>
    <row r="175" spans="2:14" s="1" customFormat="1" ht="165.95" customHeight="1" x14ac:dyDescent="0.2">
      <c r="B175" s="2">
        <v>113</v>
      </c>
      <c r="C175" s="23" t="s">
        <v>9</v>
      </c>
      <c r="D175" s="24"/>
      <c r="E175" s="10"/>
      <c r="F175" s="2">
        <v>5901477414671</v>
      </c>
      <c r="G175" s="3" t="s">
        <v>191</v>
      </c>
      <c r="H175" s="10" t="s">
        <v>192</v>
      </c>
      <c r="I175" s="4"/>
      <c r="J175" s="2">
        <v>1</v>
      </c>
      <c r="K175" s="2">
        <v>1</v>
      </c>
      <c r="L175" s="12">
        <v>490</v>
      </c>
      <c r="M175" s="18">
        <f>L175*0.85</f>
        <v>416.5</v>
      </c>
      <c r="N175" s="2"/>
    </row>
    <row r="176" spans="2:14" s="1" customFormat="1" ht="165.95" customHeight="1" x14ac:dyDescent="0.2">
      <c r="B176" s="2">
        <v>154</v>
      </c>
      <c r="C176" s="23" t="s">
        <v>9</v>
      </c>
      <c r="D176" s="24"/>
      <c r="E176" s="11" t="str">
        <f>HYPERLINK("http://7flowers-decor.ru/upload/1c_catalog/import_files/5901477414633.jpg")</f>
        <v>http://7flowers-decor.ru/upload/1c_catalog/import_files/5901477414633.jpg</v>
      </c>
      <c r="F176" s="2">
        <v>5901477414633</v>
      </c>
      <c r="G176" s="3" t="s">
        <v>254</v>
      </c>
      <c r="H176" s="10" t="s">
        <v>255</v>
      </c>
      <c r="I176" s="4"/>
      <c r="J176" s="2">
        <v>1</v>
      </c>
      <c r="K176" s="2">
        <v>1</v>
      </c>
      <c r="L176" s="12">
        <v>400</v>
      </c>
      <c r="M176" s="18">
        <f>L176*0.85</f>
        <v>340</v>
      </c>
      <c r="N176" s="2"/>
    </row>
    <row r="177" spans="2:14" s="1" customFormat="1" ht="165.95" customHeight="1" x14ac:dyDescent="0.2">
      <c r="B177" s="2">
        <v>62</v>
      </c>
      <c r="C177" s="23" t="s">
        <v>9</v>
      </c>
      <c r="D177" s="24"/>
      <c r="E177" s="11" t="str">
        <f>HYPERLINK("http://7flowers-decor.ru/upload/1c_catalog/import_files/5901477414534.jpg")</f>
        <v>http://7flowers-decor.ru/upload/1c_catalog/import_files/5901477414534.jpg</v>
      </c>
      <c r="F177" s="2">
        <v>5901477414534</v>
      </c>
      <c r="G177" s="3" t="s">
        <v>112</v>
      </c>
      <c r="H177" s="10" t="s">
        <v>113</v>
      </c>
      <c r="I177" s="4"/>
      <c r="J177" s="2">
        <v>1</v>
      </c>
      <c r="K177" s="2">
        <v>1</v>
      </c>
      <c r="L177" s="12">
        <v>825</v>
      </c>
      <c r="M177" s="18">
        <f>L177*0.85</f>
        <v>701.25</v>
      </c>
      <c r="N177" s="2"/>
    </row>
    <row r="178" spans="2:14" s="1" customFormat="1" ht="165.95" customHeight="1" x14ac:dyDescent="0.2">
      <c r="B178" s="2">
        <v>218</v>
      </c>
      <c r="C178" s="23" t="s">
        <v>9</v>
      </c>
      <c r="D178" s="24"/>
      <c r="E178" s="11" t="str">
        <f>HYPERLINK("http://7flowers-decor.ru/upload/1c_catalog/import_files/5901477414657.jpg")</f>
        <v>http://7flowers-decor.ru/upload/1c_catalog/import_files/5901477414657.jpg</v>
      </c>
      <c r="F178" s="2">
        <v>5901477414657</v>
      </c>
      <c r="G178" s="3" t="s">
        <v>338</v>
      </c>
      <c r="H178" s="10" t="s">
        <v>339</v>
      </c>
      <c r="I178" s="4"/>
      <c r="J178" s="2">
        <v>1</v>
      </c>
      <c r="K178" s="2">
        <v>1</v>
      </c>
      <c r="L178" s="12">
        <v>374</v>
      </c>
      <c r="M178" s="18">
        <f>L178*0.85</f>
        <v>317.89999999999998</v>
      </c>
      <c r="N178" s="2"/>
    </row>
    <row r="179" spans="2:14" s="1" customFormat="1" ht="165.95" customHeight="1" x14ac:dyDescent="0.2">
      <c r="B179" s="2">
        <v>51</v>
      </c>
      <c r="C179" s="23" t="s">
        <v>9</v>
      </c>
      <c r="D179" s="24"/>
      <c r="E179" s="10"/>
      <c r="F179" s="2">
        <v>5901477414664</v>
      </c>
      <c r="G179" s="3" t="s">
        <v>91</v>
      </c>
      <c r="H179" s="10" t="s">
        <v>92</v>
      </c>
      <c r="I179" s="4"/>
      <c r="J179" s="2">
        <v>1</v>
      </c>
      <c r="K179" s="2">
        <v>1</v>
      </c>
      <c r="L179" s="12">
        <v>374</v>
      </c>
      <c r="M179" s="18">
        <f>L179*0.85</f>
        <v>317.89999999999998</v>
      </c>
      <c r="N179" s="2"/>
    </row>
    <row r="180" spans="2:14" s="1" customFormat="1" ht="165.95" customHeight="1" x14ac:dyDescent="0.2">
      <c r="B180" s="2">
        <v>39</v>
      </c>
      <c r="C180" s="23" t="s">
        <v>9</v>
      </c>
      <c r="D180" s="24"/>
      <c r="E180" s="11" t="str">
        <f>HYPERLINK("http://7flowers-decor.ru/upload/1c_catalog/import_files/5907752612381.jpg")</f>
        <v>http://7flowers-decor.ru/upload/1c_catalog/import_files/5907752612381.jpg</v>
      </c>
      <c r="F180" s="2">
        <v>5907752612381</v>
      </c>
      <c r="G180" s="3" t="s">
        <v>71</v>
      </c>
      <c r="H180" s="10" t="s">
        <v>72</v>
      </c>
      <c r="I180" s="4"/>
      <c r="J180" s="2">
        <v>1</v>
      </c>
      <c r="K180" s="2">
        <v>6</v>
      </c>
      <c r="L180" s="12">
        <v>161</v>
      </c>
      <c r="M180" s="18">
        <f>L180*0.85</f>
        <v>136.85</v>
      </c>
      <c r="N180" s="2"/>
    </row>
    <row r="181" spans="2:14" s="1" customFormat="1" ht="165.95" customHeight="1" x14ac:dyDescent="0.2">
      <c r="B181" s="2">
        <v>79</v>
      </c>
      <c r="C181" s="23" t="s">
        <v>9</v>
      </c>
      <c r="D181" s="24"/>
      <c r="E181" s="11" t="str">
        <f>HYPERLINK("http://7flowers-decor.ru/upload/1c_catalog/import_files/5907752613609.jpg")</f>
        <v>http://7flowers-decor.ru/upload/1c_catalog/import_files/5907752613609.jpg</v>
      </c>
      <c r="F181" s="2">
        <v>5907752613609</v>
      </c>
      <c r="G181" s="3" t="s">
        <v>140</v>
      </c>
      <c r="H181" s="10" t="s">
        <v>141</v>
      </c>
      <c r="I181" s="4"/>
      <c r="J181" s="2">
        <v>1</v>
      </c>
      <c r="K181" s="2">
        <v>1</v>
      </c>
      <c r="L181" s="12">
        <v>490</v>
      </c>
      <c r="M181" s="18">
        <f>L181*0.85</f>
        <v>416.5</v>
      </c>
      <c r="N181" s="2"/>
    </row>
    <row r="182" spans="2:14" s="1" customFormat="1" ht="165.95" customHeight="1" x14ac:dyDescent="0.2">
      <c r="B182" s="2">
        <v>58</v>
      </c>
      <c r="C182" s="23" t="s">
        <v>9</v>
      </c>
      <c r="D182" s="24"/>
      <c r="E182" s="11" t="str">
        <f>HYPERLINK("http://7flowers-decor.ru/upload/1c_catalog/import_files/5907752611735.jpg")</f>
        <v>http://7flowers-decor.ru/upload/1c_catalog/import_files/5907752611735.jpg</v>
      </c>
      <c r="F182" s="2">
        <v>5907752611735</v>
      </c>
      <c r="G182" s="3" t="s">
        <v>105</v>
      </c>
      <c r="H182" s="10" t="s">
        <v>106</v>
      </c>
      <c r="I182" s="4"/>
      <c r="J182" s="2">
        <v>1</v>
      </c>
      <c r="K182" s="2">
        <v>1</v>
      </c>
      <c r="L182" s="12">
        <v>529</v>
      </c>
      <c r="M182" s="18">
        <f>L182*0.85</f>
        <v>449.65</v>
      </c>
      <c r="N182" s="2"/>
    </row>
    <row r="183" spans="2:14" s="1" customFormat="1" ht="165.95" customHeight="1" x14ac:dyDescent="0.2">
      <c r="B183" s="2">
        <v>80</v>
      </c>
      <c r="C183" s="23" t="s">
        <v>9</v>
      </c>
      <c r="D183" s="24"/>
      <c r="E183" s="11" t="str">
        <f>HYPERLINK("http://7flowers-decor.ru/upload/1c_catalog/import_files/5907752610950.jpg")</f>
        <v>http://7flowers-decor.ru/upload/1c_catalog/import_files/5907752610950.jpg</v>
      </c>
      <c r="F183" s="2">
        <v>5907752610950</v>
      </c>
      <c r="G183" s="3" t="s">
        <v>142</v>
      </c>
      <c r="H183" s="10" t="s">
        <v>143</v>
      </c>
      <c r="I183" s="4"/>
      <c r="J183" s="2">
        <v>1</v>
      </c>
      <c r="K183" s="2">
        <v>4</v>
      </c>
      <c r="L183" s="12">
        <v>619</v>
      </c>
      <c r="M183" s="18">
        <f>L183*0.85</f>
        <v>526.15</v>
      </c>
      <c r="N183" s="2"/>
    </row>
    <row r="184" spans="2:14" s="1" customFormat="1" ht="165.95" customHeight="1" x14ac:dyDescent="0.2">
      <c r="B184" s="2">
        <v>86</v>
      </c>
      <c r="C184" s="23" t="s">
        <v>9</v>
      </c>
      <c r="D184" s="24"/>
      <c r="E184" s="11" t="str">
        <f>HYPERLINK("http://7flowers-decor.ru/upload/1c_catalog/import_files/5907752610967.jpg")</f>
        <v>http://7flowers-decor.ru/upload/1c_catalog/import_files/5907752610967.jpg</v>
      </c>
      <c r="F184" s="2">
        <v>5907752610967</v>
      </c>
      <c r="G184" s="3" t="s">
        <v>149</v>
      </c>
      <c r="H184" s="10" t="s">
        <v>150</v>
      </c>
      <c r="I184" s="4"/>
      <c r="J184" s="2">
        <v>1</v>
      </c>
      <c r="K184" s="2">
        <v>4</v>
      </c>
      <c r="L184" s="12">
        <v>709</v>
      </c>
      <c r="M184" s="18">
        <f>L184*0.85</f>
        <v>602.65</v>
      </c>
      <c r="N184" s="2"/>
    </row>
    <row r="185" spans="2:14" s="1" customFormat="1" ht="165.95" customHeight="1" x14ac:dyDescent="0.2">
      <c r="B185" s="2">
        <v>91</v>
      </c>
      <c r="C185" s="23" t="s">
        <v>9</v>
      </c>
      <c r="D185" s="24"/>
      <c r="E185" s="11" t="str">
        <f>HYPERLINK("http://7flowers-decor.ru/upload/1c_catalog/import_files/5907752611834.jpg")</f>
        <v>http://7flowers-decor.ru/upload/1c_catalog/import_files/5907752611834.jpg</v>
      </c>
      <c r="F185" s="2">
        <v>5907752611834</v>
      </c>
      <c r="G185" s="3" t="s">
        <v>158</v>
      </c>
      <c r="H185" s="10" t="s">
        <v>159</v>
      </c>
      <c r="I185" s="4"/>
      <c r="J185" s="2">
        <v>1</v>
      </c>
      <c r="K185" s="2">
        <v>1</v>
      </c>
      <c r="L185" s="12">
        <v>644</v>
      </c>
      <c r="M185" s="18">
        <f>L185*0.85</f>
        <v>547.4</v>
      </c>
      <c r="N185" s="2"/>
    </row>
    <row r="186" spans="2:14" s="1" customFormat="1" ht="165.95" customHeight="1" x14ac:dyDescent="0.2">
      <c r="B186" s="2">
        <v>204</v>
      </c>
      <c r="C186" s="23" t="s">
        <v>9</v>
      </c>
      <c r="D186" s="24"/>
      <c r="E186" s="11" t="str">
        <f>HYPERLINK("http://7flowers-decor.ru/upload/1c_catalog/import_files/5907752610981.jpg")</f>
        <v>http://7flowers-decor.ru/upload/1c_catalog/import_files/5907752610981.jpg</v>
      </c>
      <c r="F186" s="2">
        <v>5907752610981</v>
      </c>
      <c r="G186" s="3" t="s">
        <v>318</v>
      </c>
      <c r="H186" s="10" t="s">
        <v>319</v>
      </c>
      <c r="I186" s="4"/>
      <c r="J186" s="2">
        <v>1</v>
      </c>
      <c r="K186" s="2">
        <v>1</v>
      </c>
      <c r="L186" s="12">
        <v>812</v>
      </c>
      <c r="M186" s="18">
        <f>L186*0.85</f>
        <v>690.19999999999993</v>
      </c>
      <c r="N186" s="2"/>
    </row>
    <row r="187" spans="2:14" s="1" customFormat="1" ht="165.95" customHeight="1" x14ac:dyDescent="0.2">
      <c r="B187" s="2">
        <v>46</v>
      </c>
      <c r="C187" s="23" t="s">
        <v>9</v>
      </c>
      <c r="D187" s="24"/>
      <c r="E187" s="11" t="str">
        <f>HYPERLINK("http://7flowers-decor.ru/upload/1c_catalog/import_files/5907752614576.jpg")</f>
        <v>http://7flowers-decor.ru/upload/1c_catalog/import_files/5907752614576.jpg</v>
      </c>
      <c r="F187" s="2">
        <v>5907752614576</v>
      </c>
      <c r="G187" s="3" t="s">
        <v>84</v>
      </c>
      <c r="H187" s="10" t="s">
        <v>85</v>
      </c>
      <c r="I187" s="4"/>
      <c r="J187" s="2">
        <v>1</v>
      </c>
      <c r="K187" s="2">
        <v>1</v>
      </c>
      <c r="L187" s="12">
        <v>863</v>
      </c>
      <c r="M187" s="18">
        <f>L187*0.85</f>
        <v>733.55</v>
      </c>
      <c r="N187" s="2"/>
    </row>
    <row r="188" spans="2:14" s="1" customFormat="1" ht="165.95" customHeight="1" x14ac:dyDescent="0.2">
      <c r="B188" s="2">
        <v>130</v>
      </c>
      <c r="C188" s="23" t="s">
        <v>9</v>
      </c>
      <c r="D188" s="24"/>
      <c r="E188" s="11" t="str">
        <f>HYPERLINK("http://7flowers-decor.ru/upload/1c_catalog/import_files/5907752610998.jpg")</f>
        <v>http://7flowers-decor.ru/upload/1c_catalog/import_files/5907752610998.jpg</v>
      </c>
      <c r="F188" s="2">
        <v>5907752610998</v>
      </c>
      <c r="G188" s="3" t="s">
        <v>219</v>
      </c>
      <c r="H188" s="10" t="s">
        <v>220</v>
      </c>
      <c r="I188" s="4"/>
      <c r="J188" s="2">
        <v>1</v>
      </c>
      <c r="K188" s="2">
        <v>1</v>
      </c>
      <c r="L188" s="12">
        <v>1404</v>
      </c>
      <c r="M188" s="18">
        <f>L188*0.85</f>
        <v>1193.3999999999999</v>
      </c>
      <c r="N188" s="2"/>
    </row>
    <row r="189" spans="2:14" s="1" customFormat="1" ht="165.95" customHeight="1" x14ac:dyDescent="0.2">
      <c r="B189" s="2">
        <v>47</v>
      </c>
      <c r="C189" s="23" t="s">
        <v>9</v>
      </c>
      <c r="D189" s="24"/>
      <c r="E189" s="11" t="str">
        <f>HYPERLINK("http://7flowers-decor.ru/upload/1c_catalog/import_files/5907752619311.jpg")</f>
        <v>http://7flowers-decor.ru/upload/1c_catalog/import_files/5907752619311.jpg</v>
      </c>
      <c r="F189" s="2">
        <v>5907752619311</v>
      </c>
      <c r="G189" s="3" t="s">
        <v>86</v>
      </c>
      <c r="H189" s="10" t="s">
        <v>87</v>
      </c>
      <c r="I189" s="4"/>
      <c r="J189" s="2">
        <v>1</v>
      </c>
      <c r="K189" s="2">
        <v>1</v>
      </c>
      <c r="L189" s="12">
        <v>2061</v>
      </c>
      <c r="M189" s="18">
        <f>L189*0.85</f>
        <v>1751.85</v>
      </c>
      <c r="N189" s="2"/>
    </row>
    <row r="190" spans="2:14" s="1" customFormat="1" ht="165.95" customHeight="1" x14ac:dyDescent="0.2">
      <c r="B190" s="2">
        <v>17</v>
      </c>
      <c r="C190" s="23" t="s">
        <v>9</v>
      </c>
      <c r="D190" s="24"/>
      <c r="E190" s="11" t="str">
        <f>HYPERLINK("http://7flowers-decor.ru/upload/1c_catalog/import_files/8717141812912.jpg")</f>
        <v>http://7flowers-decor.ru/upload/1c_catalog/import_files/8717141812912.jpg</v>
      </c>
      <c r="F190" s="2">
        <v>8717141812912</v>
      </c>
      <c r="G190" s="3" t="s">
        <v>38</v>
      </c>
      <c r="H190" s="2">
        <v>880947300</v>
      </c>
      <c r="I190" s="4" t="s">
        <v>30</v>
      </c>
      <c r="J190" s="2">
        <v>1</v>
      </c>
      <c r="K190" s="2">
        <v>1</v>
      </c>
      <c r="L190" s="12">
        <v>2107</v>
      </c>
      <c r="M190" s="18">
        <f>L190*0.85</f>
        <v>1790.95</v>
      </c>
      <c r="N190" s="2"/>
    </row>
    <row r="191" spans="2:14" s="1" customFormat="1" ht="165.95" customHeight="1" x14ac:dyDescent="0.2">
      <c r="B191" s="2">
        <v>37</v>
      </c>
      <c r="C191" s="23" t="s">
        <v>9</v>
      </c>
      <c r="D191" s="24"/>
      <c r="E191" s="11" t="str">
        <f>HYPERLINK("http://7flowers-decor.ru/upload/1c_catalog/import_files/8717141813605.jpg")</f>
        <v>http://7flowers-decor.ru/upload/1c_catalog/import_files/8717141813605.jpg</v>
      </c>
      <c r="F191" s="2">
        <v>8717141813605</v>
      </c>
      <c r="G191" s="3" t="s">
        <v>38</v>
      </c>
      <c r="H191" s="2">
        <v>880948900</v>
      </c>
      <c r="I191" s="4"/>
      <c r="J191" s="2">
        <v>1</v>
      </c>
      <c r="K191" s="2">
        <v>1</v>
      </c>
      <c r="L191" s="12">
        <v>1686</v>
      </c>
      <c r="M191" s="18">
        <f>L191*0.85</f>
        <v>1433.1</v>
      </c>
      <c r="N191" s="2"/>
    </row>
    <row r="192" spans="2:14" s="1" customFormat="1" ht="165.95" customHeight="1" x14ac:dyDescent="0.2">
      <c r="B192" s="2">
        <v>81</v>
      </c>
      <c r="C192" s="23" t="s">
        <v>9</v>
      </c>
      <c r="D192" s="24"/>
      <c r="E192" s="11" t="str">
        <f>HYPERLINK("http://7flowers-decor.ru/upload/1c_catalog/import_files/8717141813162.jpg")</f>
        <v>http://7flowers-decor.ru/upload/1c_catalog/import_files/8717141813162.jpg</v>
      </c>
      <c r="F192" s="2">
        <v>8717141813162</v>
      </c>
      <c r="G192" s="3" t="s">
        <v>144</v>
      </c>
      <c r="H192" s="2">
        <v>880947800</v>
      </c>
      <c r="I192" s="4" t="s">
        <v>33</v>
      </c>
      <c r="J192" s="2">
        <v>1</v>
      </c>
      <c r="K192" s="2">
        <v>1</v>
      </c>
      <c r="L192" s="12">
        <v>3162</v>
      </c>
      <c r="M192" s="18">
        <f>L192*0.85</f>
        <v>2687.7</v>
      </c>
      <c r="N192" s="2"/>
    </row>
    <row r="193" spans="2:14" s="1" customFormat="1" ht="165.95" customHeight="1" x14ac:dyDescent="0.2">
      <c r="B193" s="2">
        <v>198</v>
      </c>
      <c r="C193" s="23" t="s">
        <v>9</v>
      </c>
      <c r="D193" s="24"/>
      <c r="E193" s="11" t="str">
        <f>HYPERLINK("http://7flowers-decor.ru/upload/1c_catalog/import_files/8717141813100.jpg")</f>
        <v>http://7flowers-decor.ru/upload/1c_catalog/import_files/8717141813100.jpg</v>
      </c>
      <c r="F193" s="2">
        <v>8717141813100</v>
      </c>
      <c r="G193" s="3" t="s">
        <v>144</v>
      </c>
      <c r="H193" s="2">
        <v>880947700</v>
      </c>
      <c r="I193" s="4" t="s">
        <v>30</v>
      </c>
      <c r="J193" s="2">
        <v>1</v>
      </c>
      <c r="K193" s="2">
        <v>3</v>
      </c>
      <c r="L193" s="12">
        <v>3162</v>
      </c>
      <c r="M193" s="18">
        <f>L193*0.85</f>
        <v>2687.7</v>
      </c>
      <c r="N193" s="2"/>
    </row>
    <row r="194" spans="2:14" s="1" customFormat="1" ht="165.95" customHeight="1" x14ac:dyDescent="0.2">
      <c r="B194" s="2">
        <v>12</v>
      </c>
      <c r="C194" s="23" t="s">
        <v>9</v>
      </c>
      <c r="D194" s="24"/>
      <c r="E194" s="11" t="str">
        <f>HYPERLINK("http://7flowers-decor.ru/upload/1c_catalog/import_files/8717141813353.jpg")</f>
        <v>http://7flowers-decor.ru/upload/1c_catalog/import_files/8717141813353.jpg</v>
      </c>
      <c r="F194" s="2">
        <v>8717141813353</v>
      </c>
      <c r="G194" s="3" t="s">
        <v>29</v>
      </c>
      <c r="H194" s="2">
        <v>880948100</v>
      </c>
      <c r="I194" s="4" t="s">
        <v>30</v>
      </c>
      <c r="J194" s="2">
        <v>1</v>
      </c>
      <c r="K194" s="2">
        <v>1</v>
      </c>
      <c r="L194" s="12">
        <v>4638</v>
      </c>
      <c r="M194" s="18">
        <f>L194*0.85</f>
        <v>3942.2999999999997</v>
      </c>
      <c r="N194" s="2"/>
    </row>
    <row r="195" spans="2:14" s="1" customFormat="1" ht="165.95" customHeight="1" x14ac:dyDescent="0.2">
      <c r="B195" s="2">
        <v>14</v>
      </c>
      <c r="C195" s="23" t="s">
        <v>9</v>
      </c>
      <c r="D195" s="24"/>
      <c r="E195" s="11" t="str">
        <f>HYPERLINK("http://7flowers-decor.ru/upload/1c_catalog/import_files/8717141813377.jpg")</f>
        <v>http://7flowers-decor.ru/upload/1c_catalog/import_files/8717141813377.jpg</v>
      </c>
      <c r="F195" s="2">
        <v>8717141813377</v>
      </c>
      <c r="G195" s="3" t="s">
        <v>29</v>
      </c>
      <c r="H195" s="2">
        <v>880948200</v>
      </c>
      <c r="I195" s="4" t="s">
        <v>33</v>
      </c>
      <c r="J195" s="2">
        <v>1</v>
      </c>
      <c r="K195" s="2">
        <v>1</v>
      </c>
      <c r="L195" s="12">
        <v>4638</v>
      </c>
      <c r="M195" s="18">
        <f>L195*0.85</f>
        <v>3942.2999999999997</v>
      </c>
      <c r="N195" s="2"/>
    </row>
    <row r="196" spans="2:14" s="1" customFormat="1" ht="165.95" customHeight="1" x14ac:dyDescent="0.2">
      <c r="B196" s="2">
        <v>97</v>
      </c>
      <c r="C196" s="23" t="s">
        <v>9</v>
      </c>
      <c r="D196" s="24"/>
      <c r="E196" s="11" t="str">
        <f>HYPERLINK("http://7flowers-decor.ru/upload/1c_catalog/import_files/8717141813650.jpg")</f>
        <v>http://7flowers-decor.ru/upload/1c_catalog/import_files/8717141813650.jpg</v>
      </c>
      <c r="F196" s="2">
        <v>8717141813650</v>
      </c>
      <c r="G196" s="3" t="s">
        <v>29</v>
      </c>
      <c r="H196" s="2">
        <v>880949100</v>
      </c>
      <c r="I196" s="4"/>
      <c r="J196" s="2">
        <v>1</v>
      </c>
      <c r="K196" s="2">
        <v>1</v>
      </c>
      <c r="L196" s="12">
        <v>3712</v>
      </c>
      <c r="M196" s="18">
        <f>L196*0.85</f>
        <v>3155.2</v>
      </c>
      <c r="N196" s="2"/>
    </row>
    <row r="197" spans="2:14" s="1" customFormat="1" ht="165.95" customHeight="1" x14ac:dyDescent="0.2">
      <c r="B197" s="2">
        <v>121</v>
      </c>
      <c r="C197" s="23" t="s">
        <v>9</v>
      </c>
      <c r="D197" s="24"/>
      <c r="E197" s="10"/>
      <c r="F197" s="2">
        <v>5901477414800</v>
      </c>
      <c r="G197" s="3" t="s">
        <v>203</v>
      </c>
      <c r="H197" s="10" t="s">
        <v>204</v>
      </c>
      <c r="I197" s="4" t="s">
        <v>30</v>
      </c>
      <c r="J197" s="2">
        <v>1</v>
      </c>
      <c r="K197" s="2">
        <v>1</v>
      </c>
      <c r="L197" s="12">
        <v>1600</v>
      </c>
      <c r="M197" s="18">
        <f>L197*0.85</f>
        <v>1360</v>
      </c>
      <c r="N197" s="2"/>
    </row>
    <row r="198" spans="2:14" s="1" customFormat="1" ht="165.95" customHeight="1" x14ac:dyDescent="0.2">
      <c r="B198" s="2">
        <v>76</v>
      </c>
      <c r="C198" s="23" t="s">
        <v>9</v>
      </c>
      <c r="D198" s="24"/>
      <c r="E198" s="10"/>
      <c r="F198" s="2">
        <v>5907752613128</v>
      </c>
      <c r="G198" s="3" t="s">
        <v>135</v>
      </c>
      <c r="H198" s="10" t="s">
        <v>136</v>
      </c>
      <c r="I198" s="4"/>
      <c r="J198" s="2">
        <v>1</v>
      </c>
      <c r="K198" s="2">
        <v>1</v>
      </c>
      <c r="L198" s="12">
        <v>2064</v>
      </c>
      <c r="M198" s="18">
        <f>L198*0.85</f>
        <v>1754.3999999999999</v>
      </c>
      <c r="N198" s="2"/>
    </row>
    <row r="199" spans="2:14" s="1" customFormat="1" ht="165.95" customHeight="1" x14ac:dyDescent="0.2">
      <c r="B199" s="2">
        <v>45</v>
      </c>
      <c r="C199" s="23" t="s">
        <v>9</v>
      </c>
      <c r="D199" s="24"/>
      <c r="E199" s="10"/>
      <c r="F199" s="2">
        <v>5901477412417</v>
      </c>
      <c r="G199" s="3" t="s">
        <v>82</v>
      </c>
      <c r="H199" s="10" t="s">
        <v>83</v>
      </c>
      <c r="I199" s="4"/>
      <c r="J199" s="2">
        <v>1</v>
      </c>
      <c r="K199" s="2">
        <v>1</v>
      </c>
      <c r="L199" s="12">
        <v>3251</v>
      </c>
      <c r="M199" s="18">
        <f>L199*0.85</f>
        <v>2763.35</v>
      </c>
      <c r="N199" s="2"/>
    </row>
    <row r="200" spans="2:14" s="1" customFormat="1" ht="165.95" customHeight="1" x14ac:dyDescent="0.2">
      <c r="B200" s="2">
        <v>105</v>
      </c>
      <c r="C200" s="23" t="s">
        <v>9</v>
      </c>
      <c r="D200" s="24"/>
      <c r="E200" s="10"/>
      <c r="F200" s="2">
        <v>5901477414411</v>
      </c>
      <c r="G200" s="3" t="s">
        <v>176</v>
      </c>
      <c r="H200" s="10" t="s">
        <v>177</v>
      </c>
      <c r="I200" s="4"/>
      <c r="J200" s="2">
        <v>1</v>
      </c>
      <c r="K200" s="2">
        <v>1</v>
      </c>
      <c r="L200" s="12">
        <v>1780</v>
      </c>
      <c r="M200" s="18">
        <f>L200*0.85</f>
        <v>1513</v>
      </c>
      <c r="N200" s="2"/>
    </row>
    <row r="201" spans="2:14" s="1" customFormat="1" ht="165.95" customHeight="1" x14ac:dyDescent="0.2">
      <c r="B201" s="2">
        <v>111</v>
      </c>
      <c r="C201" s="23" t="s">
        <v>9</v>
      </c>
      <c r="D201" s="24"/>
      <c r="E201" s="11" t="str">
        <f>HYPERLINK("http://7flowers-decor.ru/upload/1c_catalog/import_files/4607032392927.jpg")</f>
        <v>http://7flowers-decor.ru/upload/1c_catalog/import_files/4607032392927.jpg</v>
      </c>
      <c r="F201" s="2">
        <v>4607032392927</v>
      </c>
      <c r="G201" s="3" t="s">
        <v>188</v>
      </c>
      <c r="H201" s="2">
        <v>2040</v>
      </c>
      <c r="I201" s="4"/>
      <c r="J201" s="2">
        <v>1</v>
      </c>
      <c r="K201" s="2">
        <v>2</v>
      </c>
      <c r="L201" s="12">
        <v>342</v>
      </c>
      <c r="M201" s="18">
        <f>L201*0.85</f>
        <v>290.7</v>
      </c>
      <c r="N201" s="2"/>
    </row>
    <row r="202" spans="2:14" s="1" customFormat="1" ht="165.95" customHeight="1" x14ac:dyDescent="0.2">
      <c r="B202" s="2">
        <v>196</v>
      </c>
      <c r="C202" s="23" t="s">
        <v>9</v>
      </c>
      <c r="D202" s="24"/>
      <c r="E202" s="11" t="str">
        <f>HYPERLINK("http://7flowers-decor.ru/upload/1c_catalog/import_files/5500000819929.jpg")</f>
        <v>http://7flowers-decor.ru/upload/1c_catalog/import_files/5500000819929.jpg</v>
      </c>
      <c r="F202" s="2">
        <v>5500000819929</v>
      </c>
      <c r="G202" s="3" t="s">
        <v>307</v>
      </c>
      <c r="H202" s="2">
        <v>2525</v>
      </c>
      <c r="I202" s="4"/>
      <c r="J202" s="2">
        <v>1</v>
      </c>
      <c r="K202" s="2">
        <v>1</v>
      </c>
      <c r="L202" s="12">
        <v>626</v>
      </c>
      <c r="M202" s="18">
        <f>L202*0.85</f>
        <v>532.1</v>
      </c>
      <c r="N202" s="2"/>
    </row>
    <row r="203" spans="2:14" s="1" customFormat="1" ht="165.95" customHeight="1" x14ac:dyDescent="0.2">
      <c r="B203" s="2">
        <v>165</v>
      </c>
      <c r="C203" s="23" t="s">
        <v>9</v>
      </c>
      <c r="D203" s="24"/>
      <c r="E203" s="11" t="str">
        <f>HYPERLINK("http://7flowers-decor.ru/upload/1c_catalog/import_files/4606500293919.jpg")</f>
        <v>http://7flowers-decor.ru/upload/1c_catalog/import_files/4606500293919.jpg</v>
      </c>
      <c r="F203" s="2">
        <v>4606500293919</v>
      </c>
      <c r="G203" s="3" t="s">
        <v>268</v>
      </c>
      <c r="H203" s="2">
        <v>2075</v>
      </c>
      <c r="I203" s="4"/>
      <c r="J203" s="2">
        <v>1</v>
      </c>
      <c r="K203" s="2">
        <v>9</v>
      </c>
      <c r="L203" s="12">
        <v>94</v>
      </c>
      <c r="M203" s="18">
        <f>L203*0.85</f>
        <v>79.899999999999991</v>
      </c>
      <c r="N203" s="2"/>
    </row>
    <row r="204" spans="2:14" s="1" customFormat="1" ht="165.95" customHeight="1" x14ac:dyDescent="0.2">
      <c r="B204" s="2">
        <v>208</v>
      </c>
      <c r="C204" s="23" t="s">
        <v>9</v>
      </c>
      <c r="D204" s="24"/>
      <c r="E204" s="11" t="str">
        <f>HYPERLINK("http://7flowers-decor.ru/upload/1c_catalog/import_files/4606500293926.jpg")</f>
        <v>http://7flowers-decor.ru/upload/1c_catalog/import_files/4606500293926.jpg</v>
      </c>
      <c r="F204" s="2">
        <v>4606500293926</v>
      </c>
      <c r="G204" s="3" t="s">
        <v>324</v>
      </c>
      <c r="H204" s="2">
        <v>2072</v>
      </c>
      <c r="I204" s="4"/>
      <c r="J204" s="2">
        <v>1</v>
      </c>
      <c r="K204" s="2">
        <v>4</v>
      </c>
      <c r="L204" s="12">
        <v>157</v>
      </c>
      <c r="M204" s="18">
        <f>L204*0.85</f>
        <v>133.44999999999999</v>
      </c>
      <c r="N204" s="2"/>
    </row>
    <row r="205" spans="2:14" s="1" customFormat="1" ht="165.95" customHeight="1" x14ac:dyDescent="0.2">
      <c r="B205" s="2">
        <v>60</v>
      </c>
      <c r="C205" s="23" t="s">
        <v>9</v>
      </c>
      <c r="D205" s="24"/>
      <c r="E205" s="11" t="str">
        <f>HYPERLINK("http://7flowers-decor.ru/upload/1c_catalog/import_files/5500001041204.jpg")</f>
        <v>http://7flowers-decor.ru/upload/1c_catalog/import_files/5500001041204.jpg</v>
      </c>
      <c r="F205" s="2">
        <v>5500001041204</v>
      </c>
      <c r="G205" s="3" t="s">
        <v>109</v>
      </c>
      <c r="H205" s="2">
        <v>2080</v>
      </c>
      <c r="I205" s="4"/>
      <c r="J205" s="2">
        <v>1</v>
      </c>
      <c r="K205" s="2">
        <v>4</v>
      </c>
      <c r="L205" s="12">
        <v>261</v>
      </c>
      <c r="M205" s="18">
        <f>L205*0.85</f>
        <v>221.85</v>
      </c>
      <c r="N205" s="2"/>
    </row>
    <row r="206" spans="2:14" s="1" customFormat="1" ht="165.95" customHeight="1" x14ac:dyDescent="0.2">
      <c r="B206" s="2">
        <v>25</v>
      </c>
      <c r="C206" s="23" t="s">
        <v>9</v>
      </c>
      <c r="D206" s="24"/>
      <c r="E206" s="11" t="str">
        <f>HYPERLINK("http://7flowers-decor.ru/upload/1c_catalog/import_files/5500000819928.jpg")</f>
        <v>http://7flowers-decor.ru/upload/1c_catalog/import_files/5500000819928.jpg</v>
      </c>
      <c r="F206" s="2">
        <v>5500000819928</v>
      </c>
      <c r="G206" s="3" t="s">
        <v>52</v>
      </c>
      <c r="H206" s="2">
        <v>2081</v>
      </c>
      <c r="I206" s="4"/>
      <c r="J206" s="2">
        <v>1</v>
      </c>
      <c r="K206" s="2">
        <v>4</v>
      </c>
      <c r="L206" s="12">
        <v>313</v>
      </c>
      <c r="M206" s="18">
        <f>L206*0.85</f>
        <v>266.05</v>
      </c>
      <c r="N206" s="2"/>
    </row>
    <row r="207" spans="2:14" s="1" customFormat="1" ht="165.95" customHeight="1" x14ac:dyDescent="0.2">
      <c r="B207" s="2">
        <v>44</v>
      </c>
      <c r="C207" s="23" t="s">
        <v>9</v>
      </c>
      <c r="D207" s="24"/>
      <c r="E207" s="11" t="str">
        <f>HYPERLINK("http://7flowers-decor.ru/upload/1c_catalog/import_files/5500000819931.jpg")</f>
        <v>http://7flowers-decor.ru/upload/1c_catalog/import_files/5500000819931.jpg</v>
      </c>
      <c r="F207" s="2">
        <v>5500000819931</v>
      </c>
      <c r="G207" s="3" t="s">
        <v>81</v>
      </c>
      <c r="H207" s="2">
        <v>2077</v>
      </c>
      <c r="I207" s="4"/>
      <c r="J207" s="2">
        <v>1</v>
      </c>
      <c r="K207" s="2">
        <v>1</v>
      </c>
      <c r="L207" s="12">
        <v>451</v>
      </c>
      <c r="M207" s="18">
        <f>L207*0.85</f>
        <v>383.34999999999997</v>
      </c>
      <c r="N207" s="2"/>
    </row>
    <row r="208" spans="2:14" s="1" customFormat="1" ht="165.95" customHeight="1" x14ac:dyDescent="0.2">
      <c r="B208" s="2">
        <v>89</v>
      </c>
      <c r="C208" s="23" t="s">
        <v>9</v>
      </c>
      <c r="D208" s="24"/>
      <c r="E208" s="10"/>
      <c r="F208" s="2">
        <v>4606500479764</v>
      </c>
      <c r="G208" s="3" t="s">
        <v>154</v>
      </c>
      <c r="H208" s="2">
        <v>2042</v>
      </c>
      <c r="I208" s="4" t="s">
        <v>155</v>
      </c>
      <c r="J208" s="2">
        <v>1</v>
      </c>
      <c r="K208" s="2">
        <v>4</v>
      </c>
      <c r="L208" s="12">
        <v>363.6</v>
      </c>
      <c r="M208" s="18">
        <f>L208*0.85</f>
        <v>309.06</v>
      </c>
      <c r="N208" s="2"/>
    </row>
    <row r="209" spans="2:14" s="1" customFormat="1" ht="165.95" customHeight="1" x14ac:dyDescent="0.2">
      <c r="B209" s="2">
        <v>206</v>
      </c>
      <c r="C209" s="23" t="s">
        <v>9</v>
      </c>
      <c r="D209" s="24"/>
      <c r="E209" s="11" t="str">
        <f>HYPERLINK("http://7flowers-decor.ru/upload/1c_catalog/import_files/4606500293933.jpg")</f>
        <v>http://7flowers-decor.ru/upload/1c_catalog/import_files/4606500293933.jpg</v>
      </c>
      <c r="F209" s="2">
        <v>4606500293933</v>
      </c>
      <c r="G209" s="3" t="s">
        <v>321</v>
      </c>
      <c r="H209" s="2">
        <v>2843</v>
      </c>
      <c r="I209" s="4"/>
      <c r="J209" s="2">
        <v>1</v>
      </c>
      <c r="K209" s="2">
        <v>6</v>
      </c>
      <c r="L209" s="12">
        <v>133</v>
      </c>
      <c r="M209" s="18">
        <f>L209*0.85</f>
        <v>113.05</v>
      </c>
      <c r="N209" s="2"/>
    </row>
    <row r="210" spans="2:14" s="1" customFormat="1" ht="165.95" customHeight="1" x14ac:dyDescent="0.2">
      <c r="B210" s="2">
        <v>187</v>
      </c>
      <c r="C210" s="23" t="s">
        <v>9</v>
      </c>
      <c r="D210" s="24"/>
      <c r="E210" s="11" t="str">
        <f>HYPERLINK("http://7flowers-decor.ru/upload/1c_catalog/import_files/4606500293940.jpg")</f>
        <v>http://7flowers-decor.ru/upload/1c_catalog/import_files/4606500293940.jpg</v>
      </c>
      <c r="F210" s="2">
        <v>4606500293940</v>
      </c>
      <c r="G210" s="3" t="s">
        <v>295</v>
      </c>
      <c r="H210" s="2">
        <v>2507</v>
      </c>
      <c r="I210" s="4"/>
      <c r="J210" s="2">
        <v>1</v>
      </c>
      <c r="K210" s="2">
        <v>12</v>
      </c>
      <c r="L210" s="12">
        <v>74</v>
      </c>
      <c r="M210" s="18">
        <f>L210*0.85</f>
        <v>62.9</v>
      </c>
      <c r="N210" s="2"/>
    </row>
    <row r="211" spans="2:14" s="1" customFormat="1" ht="165.95" customHeight="1" x14ac:dyDescent="0.2">
      <c r="B211" s="2">
        <v>32</v>
      </c>
      <c r="C211" s="23" t="s">
        <v>9</v>
      </c>
      <c r="D211" s="24"/>
      <c r="E211" s="11" t="str">
        <f>HYPERLINK("http://7flowers-decor.ru/upload/1c_catalog/import_files/4606500293957.jpg")</f>
        <v>http://7flowers-decor.ru/upload/1c_catalog/import_files/4606500293957.jpg</v>
      </c>
      <c r="F211" s="2">
        <v>4606500293957</v>
      </c>
      <c r="G211" s="3" t="s">
        <v>62</v>
      </c>
      <c r="H211" s="2">
        <v>2169</v>
      </c>
      <c r="I211" s="4"/>
      <c r="J211" s="2">
        <v>1</v>
      </c>
      <c r="K211" s="2">
        <v>32</v>
      </c>
      <c r="L211" s="12">
        <v>63</v>
      </c>
      <c r="M211" s="18">
        <f>L211*0.85</f>
        <v>53.55</v>
      </c>
      <c r="N211" s="2"/>
    </row>
    <row r="212" spans="2:14" s="1" customFormat="1" ht="165.95" customHeight="1" x14ac:dyDescent="0.2">
      <c r="B212" s="2">
        <v>132</v>
      </c>
      <c r="C212" s="23" t="s">
        <v>9</v>
      </c>
      <c r="D212" s="24"/>
      <c r="E212" s="11" t="str">
        <f>HYPERLINK("http://7flowers-decor.ru/upload/1c_catalog/import_files/5500000819934.jpg")</f>
        <v>http://7flowers-decor.ru/upload/1c_catalog/import_files/5500000819934.jpg</v>
      </c>
      <c r="F212" s="2">
        <v>5500000819934</v>
      </c>
      <c r="G212" s="3" t="s">
        <v>221</v>
      </c>
      <c r="H212" s="2">
        <v>2171</v>
      </c>
      <c r="I212" s="4"/>
      <c r="J212" s="2">
        <v>1</v>
      </c>
      <c r="K212" s="2">
        <v>9</v>
      </c>
      <c r="L212" s="12">
        <v>147</v>
      </c>
      <c r="M212" s="18">
        <f>L212*0.85</f>
        <v>124.95</v>
      </c>
      <c r="N212" s="2"/>
    </row>
    <row r="213" spans="2:14" s="1" customFormat="1" ht="165.95" customHeight="1" x14ac:dyDescent="0.2">
      <c r="B213" s="2">
        <v>167</v>
      </c>
      <c r="C213" s="23" t="s">
        <v>9</v>
      </c>
      <c r="D213" s="24"/>
      <c r="E213" s="11" t="str">
        <f>HYPERLINK("http://7flowers-decor.ru/upload/1c_catalog/import_files/4606500294756.jpg")</f>
        <v>http://7flowers-decor.ru/upload/1c_catalog/import_files/4606500294756.jpg</v>
      </c>
      <c r="F213" s="2">
        <v>4606500294756</v>
      </c>
      <c r="G213" s="3" t="s">
        <v>271</v>
      </c>
      <c r="H213" s="2">
        <v>2985</v>
      </c>
      <c r="I213" s="4"/>
      <c r="J213" s="2">
        <v>1</v>
      </c>
      <c r="K213" s="2">
        <v>18</v>
      </c>
      <c r="L213" s="12">
        <v>69</v>
      </c>
      <c r="M213" s="18">
        <f>L213*0.85</f>
        <v>58.65</v>
      </c>
      <c r="N213" s="2"/>
    </row>
    <row r="214" spans="2:14" s="1" customFormat="1" ht="165.95" customHeight="1" x14ac:dyDescent="0.2">
      <c r="B214" s="2">
        <v>160</v>
      </c>
      <c r="C214" s="23" t="s">
        <v>9</v>
      </c>
      <c r="D214" s="24"/>
      <c r="E214" s="11" t="str">
        <f>HYPERLINK("http://7flowers-decor.ru/upload/1c_catalog/import_files/5901037777321.jpg")</f>
        <v>http://7flowers-decor.ru/upload/1c_catalog/import_files/5901037777321.jpg</v>
      </c>
      <c r="F214" s="2">
        <v>5901037777321</v>
      </c>
      <c r="G214" s="3" t="s">
        <v>261</v>
      </c>
      <c r="H214" s="10" t="s">
        <v>262</v>
      </c>
      <c r="I214" s="4"/>
      <c r="J214" s="2">
        <v>1</v>
      </c>
      <c r="K214" s="2">
        <v>36</v>
      </c>
      <c r="L214" s="12">
        <v>137</v>
      </c>
      <c r="M214" s="18">
        <f>L214*0.85</f>
        <v>116.45</v>
      </c>
      <c r="N214" s="2"/>
    </row>
    <row r="215" spans="2:14" s="1" customFormat="1" ht="165.95" customHeight="1" x14ac:dyDescent="0.2">
      <c r="B215" s="2">
        <v>116</v>
      </c>
      <c r="C215" s="23" t="s">
        <v>9</v>
      </c>
      <c r="D215" s="24"/>
      <c r="E215" s="11" t="str">
        <f>HYPERLINK("http://7flowers-decor.ru/upload/1c_catalog/import_files/5500001041202.jpg")</f>
        <v>http://7flowers-decor.ru/upload/1c_catalog/import_files/5500001041202.jpg</v>
      </c>
      <c r="F215" s="2">
        <v>5500001041202</v>
      </c>
      <c r="G215" s="3" t="s">
        <v>197</v>
      </c>
      <c r="H215" s="2">
        <v>2193</v>
      </c>
      <c r="I215" s="4"/>
      <c r="J215" s="2">
        <v>1</v>
      </c>
      <c r="K215" s="2">
        <v>16</v>
      </c>
      <c r="L215" s="12">
        <v>80</v>
      </c>
      <c r="M215" s="18">
        <f>L215*0.85</f>
        <v>68</v>
      </c>
      <c r="N215" s="2"/>
    </row>
    <row r="216" spans="2:14" s="1" customFormat="1" ht="165.95" customHeight="1" x14ac:dyDescent="0.2">
      <c r="B216" s="2">
        <v>31</v>
      </c>
      <c r="C216" s="23" t="s">
        <v>9</v>
      </c>
      <c r="D216" s="24"/>
      <c r="E216" s="11" t="str">
        <f>HYPERLINK("http://7flowers-decor.ru/upload/1c_catalog/import_files/5500001301079.jpg")</f>
        <v>http://7flowers-decor.ru/upload/1c_catalog/import_files/5500001301079.jpg</v>
      </c>
      <c r="F216" s="2">
        <v>5500001301079</v>
      </c>
      <c r="G216" s="3" t="s">
        <v>61</v>
      </c>
      <c r="H216" s="2">
        <v>2621</v>
      </c>
      <c r="I216" s="4"/>
      <c r="J216" s="2">
        <v>1</v>
      </c>
      <c r="K216" s="2">
        <v>9</v>
      </c>
      <c r="L216" s="12">
        <v>117</v>
      </c>
      <c r="M216" s="18">
        <f>L216*0.85</f>
        <v>99.45</v>
      </c>
      <c r="N216" s="2"/>
    </row>
    <row r="217" spans="2:14" s="1" customFormat="1" ht="165.95" customHeight="1" x14ac:dyDescent="0.2">
      <c r="B217" s="2">
        <v>135</v>
      </c>
      <c r="C217" s="23" t="s">
        <v>9</v>
      </c>
      <c r="D217" s="24"/>
      <c r="E217" s="11" t="str">
        <f>HYPERLINK("http://7flowers-decor.ru/upload/1c_catalog/import_files/5500001301078.jpg")</f>
        <v>http://7flowers-decor.ru/upload/1c_catalog/import_files/5500001301078.jpg</v>
      </c>
      <c r="F217" s="2">
        <v>5500001301078</v>
      </c>
      <c r="G217" s="3" t="s">
        <v>226</v>
      </c>
      <c r="H217" s="2">
        <v>2620</v>
      </c>
      <c r="I217" s="4"/>
      <c r="J217" s="2">
        <v>1</v>
      </c>
      <c r="K217" s="2">
        <v>9</v>
      </c>
      <c r="L217" s="12">
        <v>109</v>
      </c>
      <c r="M217" s="18">
        <f>L217*0.85</f>
        <v>92.649999999999991</v>
      </c>
      <c r="N217" s="2"/>
    </row>
    <row r="218" spans="2:14" s="1" customFormat="1" ht="165.95" customHeight="1" x14ac:dyDescent="0.2">
      <c r="B218" s="2">
        <v>3</v>
      </c>
      <c r="C218" s="23" t="s">
        <v>9</v>
      </c>
      <c r="D218" s="24"/>
      <c r="E218" s="11" t="str">
        <f>HYPERLINK("http://7flowers-decor.ru/upload/1c_catalog/import_files/4606500361960.jpg")</f>
        <v>http://7flowers-decor.ru/upload/1c_catalog/import_files/4606500361960.jpg</v>
      </c>
      <c r="F218" s="2">
        <v>4606500361960</v>
      </c>
      <c r="G218" s="3" t="s">
        <v>12</v>
      </c>
      <c r="H218" s="10" t="s">
        <v>13</v>
      </c>
      <c r="I218" s="4"/>
      <c r="J218" s="2">
        <v>1</v>
      </c>
      <c r="K218" s="2">
        <v>12</v>
      </c>
      <c r="L218" s="12">
        <v>231</v>
      </c>
      <c r="M218" s="18">
        <f>L218*0.85</f>
        <v>196.35</v>
      </c>
      <c r="N218" s="2"/>
    </row>
    <row r="219" spans="2:14" s="1" customFormat="1" ht="165.95" customHeight="1" x14ac:dyDescent="0.2">
      <c r="B219" s="2">
        <v>129</v>
      </c>
      <c r="C219" s="23" t="s">
        <v>9</v>
      </c>
      <c r="D219" s="24"/>
      <c r="E219" s="11" t="str">
        <f>HYPERLINK("http://7flowers-decor.ru/upload/1c_catalog/import_files/4606500348008.jpg")</f>
        <v>http://7flowers-decor.ru/upload/1c_catalog/import_files/4606500348008.jpg</v>
      </c>
      <c r="F219" s="2">
        <v>4606500348008</v>
      </c>
      <c r="G219" s="3" t="s">
        <v>217</v>
      </c>
      <c r="H219" s="10" t="s">
        <v>218</v>
      </c>
      <c r="I219" s="4"/>
      <c r="J219" s="2">
        <v>1</v>
      </c>
      <c r="K219" s="2">
        <v>12</v>
      </c>
      <c r="L219" s="12">
        <v>319</v>
      </c>
      <c r="M219" s="18">
        <f>L219*0.85</f>
        <v>271.14999999999998</v>
      </c>
      <c r="N219" s="2"/>
    </row>
    <row r="220" spans="2:14" s="1" customFormat="1" ht="165.95" customHeight="1" x14ac:dyDescent="0.2">
      <c r="B220" s="2">
        <v>50</v>
      </c>
      <c r="C220" s="23" t="s">
        <v>9</v>
      </c>
      <c r="D220" s="24"/>
      <c r="E220" s="11" t="str">
        <f>HYPERLINK("http://7flowers-decor.ru/upload/1c_catalog/import_files/4606500243037.jpg")</f>
        <v>http://7flowers-decor.ru/upload/1c_catalog/import_files/4606500243037.jpg</v>
      </c>
      <c r="F220" s="2">
        <v>4606500243037</v>
      </c>
      <c r="G220" s="3" t="s">
        <v>89</v>
      </c>
      <c r="H220" s="10" t="s">
        <v>90</v>
      </c>
      <c r="I220" s="4"/>
      <c r="J220" s="2">
        <v>1</v>
      </c>
      <c r="K220" s="2">
        <v>8</v>
      </c>
      <c r="L220" s="12">
        <v>602</v>
      </c>
      <c r="M220" s="18">
        <v>602</v>
      </c>
      <c r="N220" s="2"/>
    </row>
    <row r="221" spans="2:14" s="1" customFormat="1" ht="165.95" customHeight="1" x14ac:dyDescent="0.2">
      <c r="B221" s="2">
        <v>107</v>
      </c>
      <c r="C221" s="23" t="s">
        <v>9</v>
      </c>
      <c r="D221" s="24"/>
      <c r="E221" s="11" t="str">
        <f>HYPERLINK("http://7flowers-decor.ru/upload/1c_catalog/import_files/5500034438701.jpg")</f>
        <v>http://7flowers-decor.ru/upload/1c_catalog/import_files/5500034438701.jpg</v>
      </c>
      <c r="F221" s="2">
        <v>5500034438701</v>
      </c>
      <c r="G221" s="3" t="s">
        <v>180</v>
      </c>
      <c r="H221" s="10" t="s">
        <v>181</v>
      </c>
      <c r="I221" s="4"/>
      <c r="J221" s="2">
        <v>1</v>
      </c>
      <c r="K221" s="2">
        <v>6</v>
      </c>
      <c r="L221" s="12">
        <v>606</v>
      </c>
      <c r="M221" s="18">
        <v>606</v>
      </c>
      <c r="N221" s="2"/>
    </row>
    <row r="222" spans="2:14" s="1" customFormat="1" ht="165.95" customHeight="1" x14ac:dyDescent="0.2">
      <c r="B222" s="2">
        <v>78</v>
      </c>
      <c r="C222" s="23" t="s">
        <v>9</v>
      </c>
      <c r="D222" s="24"/>
      <c r="E222" s="11" t="str">
        <f>HYPERLINK("http://7flowers-decor.ru/upload/1c_catalog/import_files/5500034438688.jpg")</f>
        <v>http://7flowers-decor.ru/upload/1c_catalog/import_files/5500034438688.jpg</v>
      </c>
      <c r="F222" s="2">
        <v>5500034438688</v>
      </c>
      <c r="G222" s="3" t="s">
        <v>138</v>
      </c>
      <c r="H222" s="10" t="s">
        <v>139</v>
      </c>
      <c r="I222" s="4"/>
      <c r="J222" s="2">
        <v>1</v>
      </c>
      <c r="K222" s="2">
        <v>12</v>
      </c>
      <c r="L222" s="12">
        <v>946</v>
      </c>
      <c r="M222" s="18">
        <f>L222*0.85</f>
        <v>804.1</v>
      </c>
      <c r="N222" s="2"/>
    </row>
    <row r="223" spans="2:14" s="1" customFormat="1" ht="165.95" customHeight="1" x14ac:dyDescent="0.2">
      <c r="B223" s="2">
        <v>224</v>
      </c>
      <c r="C223" s="23" t="s">
        <v>9</v>
      </c>
      <c r="D223" s="24"/>
      <c r="E223" s="11" t="str">
        <f>HYPERLINK("http://7flowers-decor.ru/upload/1c_catalog/import_files/4606500372423.jpg")</f>
        <v>http://7flowers-decor.ru/upload/1c_catalog/import_files/4606500372423.jpg</v>
      </c>
      <c r="F223" s="2">
        <v>4606500372423</v>
      </c>
      <c r="G223" s="3" t="s">
        <v>345</v>
      </c>
      <c r="H223" s="10" t="s">
        <v>346</v>
      </c>
      <c r="I223" s="4"/>
      <c r="J223" s="2">
        <v>1</v>
      </c>
      <c r="K223" s="2">
        <v>12</v>
      </c>
      <c r="L223" s="12">
        <v>181</v>
      </c>
      <c r="M223" s="18">
        <f>L223*0.85</f>
        <v>153.85</v>
      </c>
      <c r="N223" s="2"/>
    </row>
    <row r="224" spans="2:14" s="1" customFormat="1" ht="165.95" customHeight="1" x14ac:dyDescent="0.2">
      <c r="B224" s="2">
        <v>185</v>
      </c>
      <c r="C224" s="23" t="s">
        <v>9</v>
      </c>
      <c r="D224" s="24"/>
      <c r="E224" s="11" t="str">
        <f>HYPERLINK("http://7flowers-decor.ru/upload/1c_catalog/import_files/5500034438671.jpg")</f>
        <v>http://7flowers-decor.ru/upload/1c_catalog/import_files/5500034438671.jpg</v>
      </c>
      <c r="F224" s="2">
        <v>5500034438671</v>
      </c>
      <c r="G224" s="3" t="s">
        <v>292</v>
      </c>
      <c r="H224" s="10" t="s">
        <v>293</v>
      </c>
      <c r="I224" s="4"/>
      <c r="J224" s="2">
        <v>1</v>
      </c>
      <c r="K224" s="2">
        <v>2</v>
      </c>
      <c r="L224" s="12">
        <v>1134</v>
      </c>
      <c r="M224" s="18">
        <f>L224*0.85</f>
        <v>963.9</v>
      </c>
      <c r="N224" s="2"/>
    </row>
  </sheetData>
  <sortState ref="A2:S225">
    <sortCondition ref="G2:G225"/>
  </sortState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Широва Екатерина</cp:lastModifiedBy>
  <dcterms:modified xsi:type="dcterms:W3CDTF">2014-06-19T12:29:20Z</dcterms:modified>
</cp:coreProperties>
</file>