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<sst xmlns="http://schemas.openxmlformats.org/spreadsheetml/2006/main" count="255" uniqueCount="68">
  <si>
    <t>1201-9201</t>
  </si>
  <si>
    <t xml:space="preserve"> Комбинезон детский, утеплитель 300 g</t>
  </si>
  <si>
    <t>Цвет</t>
  </si>
  <si>
    <t>Цена</t>
  </si>
  <si>
    <t>Кол.</t>
  </si>
  <si>
    <t>1312-7312</t>
  </si>
  <si>
    <t>Брюки с подтяжками, утеплитель 200 g</t>
  </si>
  <si>
    <t>1312-8312</t>
  </si>
  <si>
    <t>Брюки с подтяжками, утеплитель 250 g</t>
  </si>
  <si>
    <t>1105-1105</t>
  </si>
  <si>
    <t>Брюки флис</t>
  </si>
  <si>
    <t>1105-1305</t>
  </si>
  <si>
    <t>1101-1101</t>
  </si>
  <si>
    <t xml:space="preserve">Комбинезон детский (флис) </t>
  </si>
  <si>
    <t>1201_1-9201</t>
  </si>
  <si>
    <t>Комбинезон детский, утеплитель 300g</t>
  </si>
  <si>
    <t>1306-7306</t>
  </si>
  <si>
    <t>Комбинезон, утеплитель 200 g</t>
  </si>
  <si>
    <t>1305-8305</t>
  </si>
  <si>
    <t>Комбинезон, утеплитель 250 g</t>
  </si>
  <si>
    <t>1304-8304</t>
  </si>
  <si>
    <t>1306-8306</t>
  </si>
  <si>
    <t>1307-8307</t>
  </si>
  <si>
    <t>1306-9306</t>
  </si>
  <si>
    <t>Комбинезон, утеплитель 300 g</t>
  </si>
  <si>
    <t>1307-9307</t>
  </si>
  <si>
    <t>1100-7100</t>
  </si>
  <si>
    <t>Конверт детский (флис), утеплитель 200 g</t>
  </si>
  <si>
    <t>56/62</t>
  </si>
  <si>
    <t>1100-8100</t>
  </si>
  <si>
    <t>Конверт детский (флис), утеплитель 250 g</t>
  </si>
  <si>
    <t>1200-9200</t>
  </si>
  <si>
    <t>Конверт детский, утеплитель 300 g</t>
  </si>
  <si>
    <t>1200_1-9200</t>
  </si>
  <si>
    <t xml:space="preserve">Конверт детский, утеплитель 300 g </t>
  </si>
  <si>
    <t>1104-1304</t>
  </si>
  <si>
    <t>Кофта флис</t>
  </si>
  <si>
    <t>1104-1104</t>
  </si>
  <si>
    <t>1231-7231</t>
  </si>
  <si>
    <t>Куртка, утеплитель 200 g</t>
  </si>
  <si>
    <t>1230-7230</t>
  </si>
  <si>
    <t>1230-8230</t>
  </si>
  <si>
    <t>Куртка, утеплитель 250 g</t>
  </si>
  <si>
    <t>1231-8231</t>
  </si>
  <si>
    <t>Куртка, утеплитель 300 g</t>
  </si>
  <si>
    <t>1238-9238</t>
  </si>
  <si>
    <t>1237-9237</t>
  </si>
  <si>
    <t>1231-9231</t>
  </si>
  <si>
    <t>1230-9230</t>
  </si>
  <si>
    <t>1311-6311</t>
  </si>
  <si>
    <t>Полукомбинезон, утеплитель 150 g</t>
  </si>
  <si>
    <t>1311-7311</t>
  </si>
  <si>
    <t>Полукомбинезон, утеплитель 200 g</t>
  </si>
  <si>
    <t>1311-8311</t>
  </si>
  <si>
    <t>Полукомбинезон, утеплитель 250 g</t>
  </si>
  <si>
    <t>099-С</t>
  </si>
  <si>
    <t>Шапка</t>
  </si>
  <si>
    <t xml:space="preserve">M (50-52) </t>
  </si>
  <si>
    <t>099-В</t>
  </si>
  <si>
    <t xml:space="preserve">L (52-54) </t>
  </si>
  <si>
    <t xml:space="preserve">S (46-49) </t>
  </si>
  <si>
    <t>Спасибо !</t>
  </si>
  <si>
    <t>Мы будем рады дальнейшему взаимовыгодному сотрудничеству !</t>
  </si>
  <si>
    <t>Цена -30%</t>
  </si>
  <si>
    <t xml:space="preserve">Цена -30% </t>
  </si>
  <si>
    <t>1240-8240</t>
  </si>
  <si>
    <t>1239-8239</t>
  </si>
  <si>
    <t>1200_1-9201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</si>
</sst>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=0]&quot;&quot;;General"/>
    <numFmt numFmtId="181" formatCode="[$-FC19]d\ mmmm\ yyyy\ &quot;г.&quot;"/>
  </numFmts>
  <fonts count="40">
    <font>
      <sz val="8"/>
      <name val="Arial"/>
      <family val="2"/>
    </font>
    <font>
      <b/>
      <sz val="16"/>
      <color indexed="10"/>
      <name val="Calibri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4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right"/>
    </xf>
    <xf numFmtId="0" fontId="4" fillId="34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 vertical="top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left" vertical="top"/>
    </xf>
    <xf numFmtId="0" fontId="4" fillId="34" borderId="10" xfId="0" applyNumberFormat="1" applyFont="1" applyFill="1" applyBorder="1" applyAlignment="1">
      <alignment horizontal="right"/>
    </xf>
    <xf numFmtId="9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center"/>
    </xf>
    <xf numFmtId="0" fontId="3" fillId="34" borderId="0" xfId="0" applyNumberFormat="1" applyFont="1" applyFill="1" applyAlignment="1">
      <alignment horizontal="left" vertical="top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209550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5</xdr:col>
      <xdr:colOff>209550</xdr:colOff>
      <xdr:row>27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5</xdr:col>
      <xdr:colOff>209550</xdr:colOff>
      <xdr:row>41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5</xdr:col>
      <xdr:colOff>209550</xdr:colOff>
      <xdr:row>55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2450"/>
          <a:ext cx="314325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5</xdr:col>
      <xdr:colOff>209550</xdr:colOff>
      <xdr:row>69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4792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5</xdr:col>
      <xdr:colOff>209550</xdr:colOff>
      <xdr:row>83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5</xdr:col>
      <xdr:colOff>209550</xdr:colOff>
      <xdr:row>97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57500"/>
          <a:ext cx="31432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5</xdr:col>
      <xdr:colOff>209550</xdr:colOff>
      <xdr:row>111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862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5</xdr:col>
      <xdr:colOff>209550</xdr:colOff>
      <xdr:row>125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95825"/>
          <a:ext cx="314325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5</xdr:col>
      <xdr:colOff>209550</xdr:colOff>
      <xdr:row>139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15150"/>
          <a:ext cx="314325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5</xdr:col>
      <xdr:colOff>209550</xdr:colOff>
      <xdr:row>153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8677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5</xdr:col>
      <xdr:colOff>209550</xdr:colOff>
      <xdr:row>167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8677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5</xdr:col>
      <xdr:colOff>209550</xdr:colOff>
      <xdr:row>181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8677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5</xdr:col>
      <xdr:colOff>209550</xdr:colOff>
      <xdr:row>195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8677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5</xdr:col>
      <xdr:colOff>209550</xdr:colOff>
      <xdr:row>209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277350"/>
          <a:ext cx="3143250" cy="1666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5</xdr:col>
      <xdr:colOff>209550</xdr:colOff>
      <xdr:row>223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2585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227</xdr:row>
      <xdr:rowOff>0</xdr:rowOff>
    </xdr:from>
    <xdr:to>
      <xdr:col>5</xdr:col>
      <xdr:colOff>209550</xdr:colOff>
      <xdr:row>237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2585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5</xdr:col>
      <xdr:colOff>209550</xdr:colOff>
      <xdr:row>251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668125"/>
          <a:ext cx="3143250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255</xdr:row>
      <xdr:rowOff>0</xdr:rowOff>
    </xdr:from>
    <xdr:to>
      <xdr:col>5</xdr:col>
      <xdr:colOff>209550</xdr:colOff>
      <xdr:row>265</xdr:row>
      <xdr:rowOff>114300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35826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269</xdr:row>
      <xdr:rowOff>0</xdr:rowOff>
    </xdr:from>
    <xdr:to>
      <xdr:col>5</xdr:col>
      <xdr:colOff>209550</xdr:colOff>
      <xdr:row>279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3992225"/>
          <a:ext cx="314325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283</xdr:row>
      <xdr:rowOff>0</xdr:rowOff>
    </xdr:from>
    <xdr:to>
      <xdr:col>5</xdr:col>
      <xdr:colOff>209550</xdr:colOff>
      <xdr:row>293</xdr:row>
      <xdr:rowOff>114300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0305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297</xdr:row>
      <xdr:rowOff>0</xdr:rowOff>
    </xdr:from>
    <xdr:to>
      <xdr:col>5</xdr:col>
      <xdr:colOff>209550</xdr:colOff>
      <xdr:row>307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0305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5</xdr:col>
      <xdr:colOff>209550</xdr:colOff>
      <xdr:row>321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0305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5</xdr:col>
      <xdr:colOff>209550</xdr:colOff>
      <xdr:row>335</xdr:row>
      <xdr:rowOff>114300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030575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339</xdr:row>
      <xdr:rowOff>0</xdr:rowOff>
    </xdr:from>
    <xdr:to>
      <xdr:col>5</xdr:col>
      <xdr:colOff>209550</xdr:colOff>
      <xdr:row>349</xdr:row>
      <xdr:rowOff>114300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6583025"/>
          <a:ext cx="314325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353</xdr:row>
      <xdr:rowOff>0</xdr:rowOff>
    </xdr:from>
    <xdr:to>
      <xdr:col>5</xdr:col>
      <xdr:colOff>209550</xdr:colOff>
      <xdr:row>363</xdr:row>
      <xdr:rowOff>114300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8802350"/>
          <a:ext cx="314325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367</xdr:row>
      <xdr:rowOff>0</xdr:rowOff>
    </xdr:from>
    <xdr:to>
      <xdr:col>5</xdr:col>
      <xdr:colOff>209550</xdr:colOff>
      <xdr:row>377</xdr:row>
      <xdr:rowOff>114300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1021675"/>
          <a:ext cx="314325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5</xdr:col>
      <xdr:colOff>209550</xdr:colOff>
      <xdr:row>391</xdr:row>
      <xdr:rowOff>114300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2888575"/>
          <a:ext cx="314325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5</xdr:col>
      <xdr:colOff>209550</xdr:colOff>
      <xdr:row>405</xdr:row>
      <xdr:rowOff>114300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4812625"/>
          <a:ext cx="314325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409</xdr:row>
      <xdr:rowOff>0</xdr:rowOff>
    </xdr:from>
    <xdr:to>
      <xdr:col>5</xdr:col>
      <xdr:colOff>209550</xdr:colOff>
      <xdr:row>419</xdr:row>
      <xdr:rowOff>114300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6631900"/>
          <a:ext cx="314325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423</xdr:row>
      <xdr:rowOff>0</xdr:rowOff>
    </xdr:from>
    <xdr:to>
      <xdr:col>5</xdr:col>
      <xdr:colOff>209550</xdr:colOff>
      <xdr:row>433</xdr:row>
      <xdr:rowOff>114300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8555950"/>
          <a:ext cx="31432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437</xdr:row>
      <xdr:rowOff>0</xdr:rowOff>
    </xdr:from>
    <xdr:to>
      <xdr:col>5</xdr:col>
      <xdr:colOff>209550</xdr:colOff>
      <xdr:row>447</xdr:row>
      <xdr:rowOff>114300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04228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451</xdr:row>
      <xdr:rowOff>0</xdr:rowOff>
    </xdr:from>
    <xdr:to>
      <xdr:col>5</xdr:col>
      <xdr:colOff>209550</xdr:colOff>
      <xdr:row>461</xdr:row>
      <xdr:rowOff>114300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0975300"/>
          <a:ext cx="314325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465</xdr:row>
      <xdr:rowOff>0</xdr:rowOff>
    </xdr:from>
    <xdr:to>
      <xdr:col>5</xdr:col>
      <xdr:colOff>209550</xdr:colOff>
      <xdr:row>475</xdr:row>
      <xdr:rowOff>114300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24040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479</xdr:row>
      <xdr:rowOff>0</xdr:rowOff>
    </xdr:from>
    <xdr:to>
      <xdr:col>5</xdr:col>
      <xdr:colOff>209550</xdr:colOff>
      <xdr:row>489</xdr:row>
      <xdr:rowOff>114300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2404050"/>
          <a:ext cx="3143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504</xdr:row>
      <xdr:rowOff>0</xdr:rowOff>
    </xdr:from>
    <xdr:to>
      <xdr:col>5</xdr:col>
      <xdr:colOff>209550</xdr:colOff>
      <xdr:row>514</xdr:row>
      <xdr:rowOff>114300</xdr:rowOff>
    </xdr:to>
    <xdr:pic>
      <xdr:nvPicPr>
        <xdr:cNvPr id="36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2956500"/>
          <a:ext cx="31432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520</xdr:row>
      <xdr:rowOff>0</xdr:rowOff>
    </xdr:from>
    <xdr:to>
      <xdr:col>5</xdr:col>
      <xdr:colOff>209550</xdr:colOff>
      <xdr:row>530</xdr:row>
      <xdr:rowOff>114300</xdr:rowOff>
    </xdr:to>
    <xdr:pic>
      <xdr:nvPicPr>
        <xdr:cNvPr id="37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4985325"/>
          <a:ext cx="31432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588</xdr:row>
      <xdr:rowOff>0</xdr:rowOff>
    </xdr:from>
    <xdr:to>
      <xdr:col>5</xdr:col>
      <xdr:colOff>209550</xdr:colOff>
      <xdr:row>598</xdr:row>
      <xdr:rowOff>114300</xdr:rowOff>
    </xdr:to>
    <xdr:pic>
      <xdr:nvPicPr>
        <xdr:cNvPr id="38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4834175"/>
          <a:ext cx="31432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604</xdr:row>
      <xdr:rowOff>0</xdr:rowOff>
    </xdr:from>
    <xdr:to>
      <xdr:col>5</xdr:col>
      <xdr:colOff>209550</xdr:colOff>
      <xdr:row>614</xdr:row>
      <xdr:rowOff>114300</xdr:rowOff>
    </xdr:to>
    <xdr:pic>
      <xdr:nvPicPr>
        <xdr:cNvPr id="39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7329725"/>
          <a:ext cx="314325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622</xdr:row>
      <xdr:rowOff>0</xdr:rowOff>
    </xdr:from>
    <xdr:to>
      <xdr:col>5</xdr:col>
      <xdr:colOff>209550</xdr:colOff>
      <xdr:row>632</xdr:row>
      <xdr:rowOff>114300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0053875"/>
          <a:ext cx="3143250" cy="1762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540</xdr:row>
      <xdr:rowOff>0</xdr:rowOff>
    </xdr:from>
    <xdr:to>
      <xdr:col>4</xdr:col>
      <xdr:colOff>180975</xdr:colOff>
      <xdr:row>546</xdr:row>
      <xdr:rowOff>47625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7480875"/>
          <a:ext cx="23336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550</xdr:row>
      <xdr:rowOff>0</xdr:rowOff>
    </xdr:from>
    <xdr:to>
      <xdr:col>4</xdr:col>
      <xdr:colOff>742950</xdr:colOff>
      <xdr:row>557</xdr:row>
      <xdr:rowOff>133350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8985825"/>
          <a:ext cx="28956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560</xdr:row>
      <xdr:rowOff>0</xdr:rowOff>
    </xdr:from>
    <xdr:to>
      <xdr:col>4</xdr:col>
      <xdr:colOff>742950</xdr:colOff>
      <xdr:row>568</xdr:row>
      <xdr:rowOff>38100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0490775"/>
          <a:ext cx="28956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570</xdr:row>
      <xdr:rowOff>0</xdr:rowOff>
    </xdr:from>
    <xdr:to>
      <xdr:col>4</xdr:col>
      <xdr:colOff>95250</xdr:colOff>
      <xdr:row>575</xdr:row>
      <xdr:rowOff>142875</xdr:rowOff>
    </xdr:to>
    <xdr:pic>
      <xdr:nvPicPr>
        <xdr:cNvPr id="44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2024300"/>
          <a:ext cx="22479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577</xdr:row>
      <xdr:rowOff>0</xdr:rowOff>
    </xdr:from>
    <xdr:to>
      <xdr:col>4</xdr:col>
      <xdr:colOff>333375</xdr:colOff>
      <xdr:row>584</xdr:row>
      <xdr:rowOff>0</xdr:rowOff>
    </xdr:to>
    <xdr:pic>
      <xdr:nvPicPr>
        <xdr:cNvPr id="45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3129200"/>
          <a:ext cx="2486025" cy="111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W630"/>
  <sheetViews>
    <sheetView tabSelected="1" zoomScalePageLayoutView="0" workbookViewId="0" topLeftCell="A124">
      <selection activeCell="M624" sqref="M624"/>
    </sheetView>
  </sheetViews>
  <sheetFormatPr defaultColWidth="10.66015625" defaultRowHeight="11.25"/>
  <cols>
    <col min="1" max="1" width="13.66015625" style="1" customWidth="1"/>
    <col min="2" max="4" width="8" style="1" customWidth="1"/>
    <col min="5" max="5" width="13.66015625" style="1" customWidth="1"/>
    <col min="6" max="20" width="8" style="1" customWidth="1"/>
  </cols>
  <sheetData>
    <row r="1" s="1" customFormat="1" ht="11.25" customHeight="1"/>
    <row r="3" spans="1:5" s="1" customFormat="1" ht="21" customHeight="1" hidden="1">
      <c r="A3" s="3" t="s">
        <v>0</v>
      </c>
      <c r="B3" s="38" t="s">
        <v>1</v>
      </c>
      <c r="C3" s="38"/>
      <c r="D3" s="38"/>
      <c r="E3" s="38"/>
    </row>
    <row r="4" spans="6:13" ht="12.75" hidden="1">
      <c r="F4" s="4"/>
      <c r="G4" s="5"/>
      <c r="H4" s="5" t="s">
        <v>2</v>
      </c>
      <c r="I4" s="6">
        <v>62</v>
      </c>
      <c r="J4" s="5" t="s">
        <v>3</v>
      </c>
      <c r="K4" s="7" t="s">
        <v>4</v>
      </c>
      <c r="L4" s="39" t="s">
        <v>63</v>
      </c>
      <c r="M4" s="39"/>
    </row>
    <row r="5" spans="6:13" ht="13.5" hidden="1">
      <c r="F5" s="4"/>
      <c r="G5" s="8">
        <v>1</v>
      </c>
      <c r="H5" s="8">
        <v>201</v>
      </c>
      <c r="I5" s="9">
        <v>1</v>
      </c>
      <c r="J5" s="10">
        <v>2448.6</v>
      </c>
      <c r="K5" s="11"/>
      <c r="L5" s="37">
        <f>J5/100*70</f>
        <v>1714.02</v>
      </c>
      <c r="M5" s="37"/>
    </row>
    <row r="6" spans="10:13" ht="12.75" hidden="1">
      <c r="J6" s="12"/>
      <c r="K6" s="13"/>
      <c r="L6" s="37"/>
      <c r="M6" s="37"/>
    </row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spans="1:5" s="1" customFormat="1" ht="21" customHeight="1" hidden="1">
      <c r="A17" s="3" t="s">
        <v>5</v>
      </c>
      <c r="B17" s="38" t="s">
        <v>6</v>
      </c>
      <c r="C17" s="38"/>
      <c r="D17" s="38"/>
      <c r="E17" s="38"/>
    </row>
    <row r="18" spans="6:16" ht="12.75" hidden="1">
      <c r="F18" s="4"/>
      <c r="G18" s="5"/>
      <c r="H18" s="5" t="s">
        <v>2</v>
      </c>
      <c r="I18" s="6">
        <v>104</v>
      </c>
      <c r="J18" s="6">
        <v>110</v>
      </c>
      <c r="K18" s="6">
        <v>116</v>
      </c>
      <c r="L18" s="6">
        <v>122</v>
      </c>
      <c r="M18" s="5" t="s">
        <v>3</v>
      </c>
      <c r="N18" s="7" t="s">
        <v>4</v>
      </c>
      <c r="O18" s="39" t="s">
        <v>63</v>
      </c>
      <c r="P18" s="39"/>
    </row>
    <row r="19" spans="6:16" ht="13.5" hidden="1">
      <c r="F19" s="4"/>
      <c r="G19" s="8">
        <v>1</v>
      </c>
      <c r="H19" s="8">
        <v>101</v>
      </c>
      <c r="I19" s="14"/>
      <c r="J19" s="14"/>
      <c r="K19" s="9">
        <v>1</v>
      </c>
      <c r="L19" s="14"/>
      <c r="M19" s="10">
        <v>2071.3</v>
      </c>
      <c r="N19" s="11"/>
      <c r="O19" s="37"/>
      <c r="P19" s="37"/>
    </row>
    <row r="20" spans="6:16" ht="13.5" hidden="1">
      <c r="F20" s="4"/>
      <c r="G20" s="8">
        <v>2</v>
      </c>
      <c r="H20" s="8">
        <v>143</v>
      </c>
      <c r="I20" s="9">
        <v>1</v>
      </c>
      <c r="J20" s="9">
        <v>1</v>
      </c>
      <c r="K20" s="9">
        <v>1</v>
      </c>
      <c r="L20" s="9">
        <v>1</v>
      </c>
      <c r="M20" s="10">
        <v>2071.3</v>
      </c>
      <c r="N20" s="11"/>
      <c r="O20" s="37"/>
      <c r="P20" s="37"/>
    </row>
    <row r="21" spans="6:16" ht="13.5" hidden="1">
      <c r="F21" s="4"/>
      <c r="G21" s="8">
        <v>3</v>
      </c>
      <c r="H21" s="8">
        <v>180</v>
      </c>
      <c r="I21" s="9">
        <v>1</v>
      </c>
      <c r="J21" s="9">
        <v>1</v>
      </c>
      <c r="K21" s="9">
        <v>1</v>
      </c>
      <c r="L21" s="9">
        <v>1</v>
      </c>
      <c r="M21" s="10">
        <v>2071.3</v>
      </c>
      <c r="N21" s="11"/>
      <c r="O21" s="37"/>
      <c r="P21" s="37"/>
    </row>
    <row r="22" spans="6:16" ht="13.5" hidden="1">
      <c r="F22" s="4"/>
      <c r="G22" s="8">
        <v>4</v>
      </c>
      <c r="H22" s="8">
        <v>152</v>
      </c>
      <c r="I22" s="9">
        <v>1</v>
      </c>
      <c r="J22" s="9">
        <v>1</v>
      </c>
      <c r="K22" s="9">
        <v>1</v>
      </c>
      <c r="L22" s="9">
        <v>1</v>
      </c>
      <c r="M22" s="10">
        <v>2071.3</v>
      </c>
      <c r="N22" s="11"/>
      <c r="O22" s="37"/>
      <c r="P22" s="37"/>
    </row>
    <row r="23" spans="13:16" ht="12.75" hidden="1">
      <c r="M23" s="12"/>
      <c r="N23" s="13"/>
      <c r="O23" s="37"/>
      <c r="P23" s="37"/>
    </row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spans="1:5" s="1" customFormat="1" ht="21" customHeight="1" hidden="1">
      <c r="A31" s="3" t="s">
        <v>7</v>
      </c>
      <c r="B31" s="38" t="s">
        <v>8</v>
      </c>
      <c r="C31" s="38"/>
      <c r="D31" s="38"/>
      <c r="E31" s="38"/>
    </row>
    <row r="32" spans="6:20" ht="12.75" hidden="1">
      <c r="F32" s="4"/>
      <c r="G32" s="5"/>
      <c r="H32" s="5" t="s">
        <v>2</v>
      </c>
      <c r="I32" s="6">
        <v>92</v>
      </c>
      <c r="J32" s="6">
        <v>116</v>
      </c>
      <c r="K32" s="6">
        <v>122</v>
      </c>
      <c r="L32" s="6">
        <v>128</v>
      </c>
      <c r="M32" s="6">
        <v>134</v>
      </c>
      <c r="N32" s="6">
        <v>140</v>
      </c>
      <c r="O32" s="6">
        <v>146</v>
      </c>
      <c r="P32" s="6">
        <v>152</v>
      </c>
      <c r="Q32" s="5" t="s">
        <v>3</v>
      </c>
      <c r="R32" s="7" t="s">
        <v>4</v>
      </c>
      <c r="S32" s="39" t="s">
        <v>63</v>
      </c>
      <c r="T32" s="39"/>
    </row>
    <row r="33" spans="6:20" ht="13.5" hidden="1">
      <c r="F33" s="4"/>
      <c r="G33" s="8">
        <v>1</v>
      </c>
      <c r="H33" s="8">
        <v>101</v>
      </c>
      <c r="I33" s="14"/>
      <c r="J33" s="9">
        <v>4</v>
      </c>
      <c r="K33" s="14"/>
      <c r="L33" s="14"/>
      <c r="M33" s="14"/>
      <c r="N33" s="14"/>
      <c r="O33" s="14"/>
      <c r="P33" s="14"/>
      <c r="Q33" s="10">
        <v>2102.1</v>
      </c>
      <c r="R33" s="11"/>
      <c r="S33" s="37"/>
      <c r="T33" s="37"/>
    </row>
    <row r="34" spans="6:20" ht="13.5" hidden="1">
      <c r="F34" s="4"/>
      <c r="G34" s="8">
        <v>2</v>
      </c>
      <c r="H34" s="8">
        <v>102</v>
      </c>
      <c r="I34" s="9">
        <v>2</v>
      </c>
      <c r="J34" s="9">
        <v>2</v>
      </c>
      <c r="K34" s="9">
        <v>1</v>
      </c>
      <c r="L34" s="14"/>
      <c r="M34" s="14"/>
      <c r="N34" s="14"/>
      <c r="O34" s="9">
        <v>4</v>
      </c>
      <c r="P34" s="14"/>
      <c r="Q34" s="10">
        <v>2102.1</v>
      </c>
      <c r="R34" s="11"/>
      <c r="S34" s="37"/>
      <c r="T34" s="37"/>
    </row>
    <row r="35" spans="6:20" ht="13.5" hidden="1">
      <c r="F35" s="4"/>
      <c r="G35" s="8">
        <v>3</v>
      </c>
      <c r="H35" s="8">
        <v>143</v>
      </c>
      <c r="I35" s="14"/>
      <c r="J35" s="14"/>
      <c r="K35" s="14"/>
      <c r="L35" s="9">
        <v>7</v>
      </c>
      <c r="M35" s="9">
        <v>9</v>
      </c>
      <c r="N35" s="9">
        <v>8</v>
      </c>
      <c r="O35" s="14"/>
      <c r="P35" s="9">
        <v>8</v>
      </c>
      <c r="Q35" s="10">
        <v>2102.1</v>
      </c>
      <c r="R35" s="11"/>
      <c r="S35" s="37"/>
      <c r="T35" s="37"/>
    </row>
    <row r="36" spans="6:20" ht="13.5" hidden="1">
      <c r="F36" s="4"/>
      <c r="G36" s="8">
        <v>4</v>
      </c>
      <c r="H36" s="8">
        <v>180</v>
      </c>
      <c r="I36" s="14"/>
      <c r="J36" s="14"/>
      <c r="K36" s="14"/>
      <c r="L36" s="9">
        <v>8</v>
      </c>
      <c r="M36" s="9">
        <v>8</v>
      </c>
      <c r="N36" s="9">
        <v>8</v>
      </c>
      <c r="O36" s="9">
        <v>8</v>
      </c>
      <c r="P36" s="9">
        <v>9</v>
      </c>
      <c r="Q36" s="10">
        <v>2102.1</v>
      </c>
      <c r="R36" s="11"/>
      <c r="S36" s="37"/>
      <c r="T36" s="37"/>
    </row>
    <row r="37" spans="6:20" ht="13.5" hidden="1">
      <c r="F37" s="4"/>
      <c r="G37" s="8">
        <v>5</v>
      </c>
      <c r="H37" s="8">
        <v>199</v>
      </c>
      <c r="I37" s="14"/>
      <c r="J37" s="9">
        <v>2</v>
      </c>
      <c r="K37" s="14"/>
      <c r="L37" s="14"/>
      <c r="M37" s="14"/>
      <c r="N37" s="9">
        <v>1</v>
      </c>
      <c r="O37" s="14"/>
      <c r="P37" s="14"/>
      <c r="Q37" s="10">
        <v>2102.1</v>
      </c>
      <c r="R37" s="11"/>
      <c r="S37" s="37"/>
      <c r="T37" s="37"/>
    </row>
    <row r="38" spans="17:20" ht="12.75" hidden="1">
      <c r="Q38" s="12"/>
      <c r="R38" s="13"/>
      <c r="S38" s="37"/>
      <c r="T38" s="37"/>
    </row>
    <row r="39" ht="11.25" hidden="1"/>
    <row r="40" ht="11.25" hidden="1"/>
    <row r="41" ht="11.25" hidden="1"/>
    <row r="42" ht="11.25" hidden="1"/>
    <row r="43" ht="11.25" hidden="1"/>
    <row r="44" ht="11.25" hidden="1"/>
    <row r="45" spans="1:5" s="1" customFormat="1" ht="21" customHeight="1">
      <c r="A45" s="33" t="s">
        <v>9</v>
      </c>
      <c r="B45" s="40" t="s">
        <v>10</v>
      </c>
      <c r="C45" s="40"/>
      <c r="D45" s="40"/>
      <c r="E45" s="40"/>
    </row>
    <row r="46" spans="6:20" ht="12.75">
      <c r="F46" s="4"/>
      <c r="G46" s="5"/>
      <c r="H46" s="5" t="s">
        <v>2</v>
      </c>
      <c r="I46" s="6">
        <v>80</v>
      </c>
      <c r="J46" s="6">
        <v>86</v>
      </c>
      <c r="K46" s="6">
        <v>92</v>
      </c>
      <c r="L46" s="6">
        <v>98</v>
      </c>
      <c r="M46" s="6">
        <v>104</v>
      </c>
      <c r="N46" s="6">
        <v>110</v>
      </c>
      <c r="O46" s="6">
        <v>116</v>
      </c>
      <c r="P46" s="6">
        <v>122</v>
      </c>
      <c r="Q46" s="5" t="s">
        <v>3</v>
      </c>
      <c r="R46" s="7" t="s">
        <v>4</v>
      </c>
      <c r="S46" s="41" t="s">
        <v>63</v>
      </c>
      <c r="T46" s="42"/>
    </row>
    <row r="47" spans="6:20" ht="13.5">
      <c r="F47" s="4"/>
      <c r="G47" s="8">
        <v>1</v>
      </c>
      <c r="H47" s="8">
        <v>2</v>
      </c>
      <c r="I47" s="18"/>
      <c r="J47" s="18"/>
      <c r="K47" s="18"/>
      <c r="L47" s="18"/>
      <c r="M47" s="18"/>
      <c r="N47" s="18"/>
      <c r="O47" s="18"/>
      <c r="P47" s="18"/>
      <c r="Q47" s="10">
        <v>539</v>
      </c>
      <c r="R47" s="11"/>
      <c r="S47" s="43">
        <f>Q47/100*70</f>
        <v>377.29999999999995</v>
      </c>
      <c r="T47" s="43"/>
    </row>
    <row r="48" spans="6:20" ht="13.5">
      <c r="F48" s="4"/>
      <c r="G48" s="8">
        <v>2</v>
      </c>
      <c r="H48" s="8">
        <v>5</v>
      </c>
      <c r="I48" s="18"/>
      <c r="J48" s="18"/>
      <c r="K48" s="18"/>
      <c r="L48" s="18"/>
      <c r="M48" s="18"/>
      <c r="N48" s="18"/>
      <c r="O48" s="18"/>
      <c r="P48" s="18"/>
      <c r="Q48" s="10">
        <v>539</v>
      </c>
      <c r="R48" s="11"/>
      <c r="S48" s="43">
        <f>Q48/100*70</f>
        <v>377.29999999999995</v>
      </c>
      <c r="T48" s="43"/>
    </row>
    <row r="49" spans="6:20" ht="13.5">
      <c r="F49" s="4"/>
      <c r="G49" s="8">
        <v>3</v>
      </c>
      <c r="H49" s="8">
        <v>16</v>
      </c>
      <c r="I49" s="18"/>
      <c r="J49" s="18"/>
      <c r="K49" s="18"/>
      <c r="L49" s="18"/>
      <c r="M49" s="18"/>
      <c r="N49" s="18"/>
      <c r="O49" s="18"/>
      <c r="P49" s="18"/>
      <c r="Q49" s="10">
        <v>539</v>
      </c>
      <c r="R49" s="11"/>
      <c r="S49" s="43">
        <f>Q49/100*70</f>
        <v>377.29999999999995</v>
      </c>
      <c r="T49" s="43"/>
    </row>
    <row r="50" spans="6:20" ht="13.5">
      <c r="F50" s="4"/>
      <c r="G50" s="8">
        <v>4</v>
      </c>
      <c r="H50" s="8">
        <v>23</v>
      </c>
      <c r="I50" s="18"/>
      <c r="J50" s="18"/>
      <c r="K50" s="18"/>
      <c r="L50" s="18"/>
      <c r="M50" s="18"/>
      <c r="N50" s="18"/>
      <c r="O50" s="18"/>
      <c r="P50" s="18"/>
      <c r="Q50" s="10">
        <v>539</v>
      </c>
      <c r="R50" s="11"/>
      <c r="S50" s="43">
        <f>Q50/100*70</f>
        <v>377.29999999999995</v>
      </c>
      <c r="T50" s="43"/>
    </row>
    <row r="51" spans="6:20" ht="13.5">
      <c r="F51" s="4"/>
      <c r="G51" s="8">
        <v>5</v>
      </c>
      <c r="H51" s="8">
        <v>27</v>
      </c>
      <c r="I51" s="18"/>
      <c r="J51" s="18"/>
      <c r="K51" s="19"/>
      <c r="L51" s="19"/>
      <c r="M51" s="19"/>
      <c r="N51" s="18"/>
      <c r="O51" s="18"/>
      <c r="P51" s="18"/>
      <c r="Q51" s="10">
        <v>539</v>
      </c>
      <c r="R51" s="11"/>
      <c r="S51" s="43">
        <f>Q51/100*70</f>
        <v>377.29999999999995</v>
      </c>
      <c r="T51" s="43"/>
    </row>
    <row r="52" spans="17:20" ht="12.75">
      <c r="Q52" s="12"/>
      <c r="R52" s="13"/>
      <c r="S52" s="37"/>
      <c r="T52" s="37"/>
    </row>
    <row r="58" ht="11.25" hidden="1"/>
    <row r="59" spans="1:5" s="1" customFormat="1" ht="21" customHeight="1" hidden="1">
      <c r="A59" s="3" t="s">
        <v>11</v>
      </c>
      <c r="B59" s="38" t="s">
        <v>10</v>
      </c>
      <c r="C59" s="38"/>
      <c r="D59" s="38"/>
      <c r="E59" s="38"/>
    </row>
    <row r="60" spans="6:15" ht="12.75" hidden="1">
      <c r="F60" s="4"/>
      <c r="G60" s="5"/>
      <c r="H60" s="5" t="s">
        <v>2</v>
      </c>
      <c r="I60" s="6">
        <v>86</v>
      </c>
      <c r="J60" s="6">
        <v>98</v>
      </c>
      <c r="K60" s="6">
        <v>122</v>
      </c>
      <c r="L60" s="5" t="s">
        <v>3</v>
      </c>
      <c r="M60" s="7" t="s">
        <v>4</v>
      </c>
      <c r="N60" s="39" t="s">
        <v>63</v>
      </c>
      <c r="O60" s="39"/>
    </row>
    <row r="61" spans="6:15" ht="13.5" hidden="1">
      <c r="F61" s="4"/>
      <c r="G61" s="8">
        <v>1</v>
      </c>
      <c r="H61" s="8">
        <v>2</v>
      </c>
      <c r="I61" s="14"/>
      <c r="J61" s="9">
        <v>1</v>
      </c>
      <c r="K61" s="14"/>
      <c r="L61" s="10">
        <v>677.6</v>
      </c>
      <c r="M61" s="11"/>
      <c r="N61" s="37"/>
      <c r="O61" s="37"/>
    </row>
    <row r="62" spans="6:15" ht="13.5" hidden="1">
      <c r="F62" s="4"/>
      <c r="G62" s="8">
        <v>2</v>
      </c>
      <c r="H62" s="8">
        <v>5</v>
      </c>
      <c r="I62" s="9">
        <v>1</v>
      </c>
      <c r="J62" s="14"/>
      <c r="K62" s="14"/>
      <c r="L62" s="10">
        <v>677.6</v>
      </c>
      <c r="M62" s="11"/>
      <c r="N62" s="37"/>
      <c r="O62" s="37"/>
    </row>
    <row r="63" spans="6:15" ht="13.5" hidden="1">
      <c r="F63" s="4"/>
      <c r="G63" s="8">
        <v>3</v>
      </c>
      <c r="H63" s="8">
        <v>23</v>
      </c>
      <c r="I63" s="14"/>
      <c r="J63" s="14"/>
      <c r="K63" s="9">
        <v>1</v>
      </c>
      <c r="L63" s="10">
        <v>677.6</v>
      </c>
      <c r="M63" s="11"/>
      <c r="N63" s="37"/>
      <c r="O63" s="37"/>
    </row>
    <row r="64" spans="12:15" ht="12.75" hidden="1">
      <c r="L64" s="12"/>
      <c r="M64" s="13"/>
      <c r="N64" s="37"/>
      <c r="O64" s="37"/>
    </row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spans="1:5" s="1" customFormat="1" ht="21" customHeight="1" hidden="1">
      <c r="A73" s="3" t="s">
        <v>12</v>
      </c>
      <c r="B73" s="38" t="s">
        <v>13</v>
      </c>
      <c r="C73" s="38"/>
      <c r="D73" s="38"/>
      <c r="E73" s="38"/>
    </row>
    <row r="74" spans="6:13" ht="12.75" hidden="1">
      <c r="F74" s="4"/>
      <c r="G74" s="5"/>
      <c r="H74" s="5" t="s">
        <v>2</v>
      </c>
      <c r="I74" s="6">
        <v>74</v>
      </c>
      <c r="J74" s="5" t="s">
        <v>3</v>
      </c>
      <c r="K74" s="7" t="s">
        <v>4</v>
      </c>
      <c r="L74" s="39" t="s">
        <v>63</v>
      </c>
      <c r="M74" s="39"/>
    </row>
    <row r="75" spans="6:13" ht="13.5" hidden="1">
      <c r="F75" s="4"/>
      <c r="G75" s="8">
        <v>1</v>
      </c>
      <c r="H75" s="8">
        <v>2</v>
      </c>
      <c r="I75" s="9">
        <v>1</v>
      </c>
      <c r="J75" s="10">
        <v>1008.7</v>
      </c>
      <c r="K75" s="11"/>
      <c r="L75" s="37"/>
      <c r="M75" s="37"/>
    </row>
    <row r="76" spans="10:13" ht="12.75" hidden="1">
      <c r="J76" s="12"/>
      <c r="K76" s="13"/>
      <c r="L76" s="37"/>
      <c r="M76" s="37"/>
    </row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7" spans="1:5" s="1" customFormat="1" ht="21" customHeight="1">
      <c r="A87" s="3" t="s">
        <v>14</v>
      </c>
      <c r="B87" s="38" t="s">
        <v>15</v>
      </c>
      <c r="C87" s="38"/>
      <c r="D87" s="38"/>
      <c r="E87" s="38"/>
    </row>
    <row r="88" spans="6:16" ht="12.75">
      <c r="F88" s="4"/>
      <c r="G88" s="5"/>
      <c r="H88" s="5" t="s">
        <v>2</v>
      </c>
      <c r="I88" s="6">
        <v>62</v>
      </c>
      <c r="J88" s="6">
        <v>68</v>
      </c>
      <c r="K88" s="6">
        <v>74</v>
      </c>
      <c r="L88" s="6">
        <v>86</v>
      </c>
      <c r="M88" s="5" t="s">
        <v>3</v>
      </c>
      <c r="N88" s="7" t="s">
        <v>4</v>
      </c>
      <c r="O88" s="42" t="s">
        <v>63</v>
      </c>
      <c r="P88" s="42"/>
    </row>
    <row r="89" spans="6:16" ht="13.5" hidden="1">
      <c r="F89" s="4"/>
      <c r="G89" s="8">
        <v>1</v>
      </c>
      <c r="H89" s="8">
        <v>913</v>
      </c>
      <c r="I89" s="9">
        <v>2</v>
      </c>
      <c r="J89" s="9">
        <v>2</v>
      </c>
      <c r="K89" s="9">
        <v>1</v>
      </c>
      <c r="L89" s="14"/>
      <c r="M89" s="10">
        <v>2664.2</v>
      </c>
      <c r="N89" s="11"/>
      <c r="O89" s="37"/>
      <c r="P89" s="37"/>
    </row>
    <row r="90" spans="6:16" ht="13.5" hidden="1">
      <c r="F90" s="4"/>
      <c r="G90" s="8">
        <v>2</v>
      </c>
      <c r="H90" s="8">
        <v>922</v>
      </c>
      <c r="I90" s="14"/>
      <c r="J90" s="14"/>
      <c r="K90" s="9">
        <v>2</v>
      </c>
      <c r="L90" s="9">
        <v>2</v>
      </c>
      <c r="M90" s="10">
        <v>2664.2</v>
      </c>
      <c r="N90" s="11"/>
      <c r="O90" s="37"/>
      <c r="P90" s="37"/>
    </row>
    <row r="91" spans="6:16" ht="13.5">
      <c r="F91" s="4"/>
      <c r="G91" s="8">
        <v>1</v>
      </c>
      <c r="H91" s="8">
        <v>201</v>
      </c>
      <c r="I91" s="32">
        <f>1</f>
        <v>1</v>
      </c>
      <c r="J91" s="18"/>
      <c r="K91" s="18"/>
      <c r="L91" s="19"/>
      <c r="M91" s="10">
        <v>2664.2</v>
      </c>
      <c r="N91" s="11"/>
      <c r="O91" s="43">
        <f>M91/100*70</f>
        <v>1864.94</v>
      </c>
      <c r="P91" s="43"/>
    </row>
    <row r="92" spans="6:16" ht="13.5" hidden="1">
      <c r="F92" s="4"/>
      <c r="G92" s="8">
        <v>4</v>
      </c>
      <c r="H92" s="8">
        <v>929</v>
      </c>
      <c r="I92" s="32"/>
      <c r="J92" s="9">
        <v>3</v>
      </c>
      <c r="K92" s="14"/>
      <c r="L92" s="14"/>
      <c r="M92" s="10">
        <v>2664.2</v>
      </c>
      <c r="N92" s="11"/>
      <c r="O92" s="37"/>
      <c r="P92" s="37"/>
    </row>
    <row r="93" spans="7:16" ht="12.75">
      <c r="G93" s="8">
        <v>2</v>
      </c>
      <c r="H93" s="8">
        <v>913</v>
      </c>
      <c r="I93" s="32">
        <f>2</f>
        <v>2</v>
      </c>
      <c r="J93" s="31">
        <f>2</f>
        <v>2</v>
      </c>
      <c r="K93" s="31">
        <f>1</f>
        <v>1</v>
      </c>
      <c r="L93" s="19"/>
      <c r="M93" s="12"/>
      <c r="N93" s="13"/>
      <c r="O93" s="37"/>
      <c r="P93" s="37"/>
    </row>
    <row r="94" spans="7:12" ht="12.75">
      <c r="G94" s="8">
        <v>3.33333333333333</v>
      </c>
      <c r="H94" s="8">
        <v>922</v>
      </c>
      <c r="I94" s="19"/>
      <c r="J94" s="31">
        <f>5</f>
        <v>5</v>
      </c>
      <c r="K94" s="31">
        <f>2-1</f>
        <v>1</v>
      </c>
      <c r="L94" s="19"/>
    </row>
    <row r="95" spans="7:12" ht="12.75">
      <c r="G95" s="8">
        <v>3.83333333333333</v>
      </c>
      <c r="H95" s="8">
        <v>923</v>
      </c>
      <c r="I95" s="19"/>
      <c r="J95" s="31">
        <f>10</f>
        <v>10</v>
      </c>
      <c r="K95" s="31">
        <f>5+12-1</f>
        <v>16</v>
      </c>
      <c r="L95" s="19"/>
    </row>
    <row r="96" spans="7:12" ht="12.75">
      <c r="G96" s="8">
        <v>5</v>
      </c>
      <c r="H96" s="8">
        <v>928</v>
      </c>
      <c r="I96" s="19"/>
      <c r="J96" s="18"/>
      <c r="K96" s="31">
        <f>1</f>
        <v>1</v>
      </c>
      <c r="L96" s="19"/>
    </row>
    <row r="97" spans="7:12" ht="12.75">
      <c r="G97" s="8">
        <v>6</v>
      </c>
      <c r="H97" s="8">
        <v>929</v>
      </c>
      <c r="I97" s="19"/>
      <c r="J97" s="31">
        <f>2+1</f>
        <v>3</v>
      </c>
      <c r="K97" s="18"/>
      <c r="L97" s="19"/>
    </row>
    <row r="100" ht="39" customHeight="1" hidden="1"/>
    <row r="101" spans="1:5" s="1" customFormat="1" ht="21" customHeight="1" hidden="1">
      <c r="A101" s="3" t="s">
        <v>16</v>
      </c>
      <c r="B101" s="38" t="s">
        <v>17</v>
      </c>
      <c r="C101" s="38"/>
      <c r="D101" s="38"/>
      <c r="E101" s="38"/>
    </row>
    <row r="102" spans="6:15" ht="12.75" hidden="1">
      <c r="F102" s="4"/>
      <c r="G102" s="5"/>
      <c r="H102" s="5" t="s">
        <v>2</v>
      </c>
      <c r="I102" s="6">
        <v>74</v>
      </c>
      <c r="J102" s="6">
        <v>86</v>
      </c>
      <c r="K102" s="6">
        <v>92</v>
      </c>
      <c r="L102" s="5" t="s">
        <v>3</v>
      </c>
      <c r="M102" s="7" t="s">
        <v>4</v>
      </c>
      <c r="N102" s="39" t="s">
        <v>63</v>
      </c>
      <c r="O102" s="39"/>
    </row>
    <row r="103" spans="6:15" ht="13.5" hidden="1">
      <c r="F103" s="4"/>
      <c r="G103" s="8">
        <v>1</v>
      </c>
      <c r="H103" s="8">
        <v>912</v>
      </c>
      <c r="I103" s="9">
        <v>1</v>
      </c>
      <c r="J103" s="9">
        <v>1</v>
      </c>
      <c r="K103" s="9">
        <v>1</v>
      </c>
      <c r="L103" s="10">
        <v>3133.9</v>
      </c>
      <c r="M103" s="11"/>
      <c r="N103" s="37"/>
      <c r="O103" s="37"/>
    </row>
    <row r="104" spans="6:15" ht="13.5" hidden="1">
      <c r="F104" s="4"/>
      <c r="G104" s="8">
        <v>2</v>
      </c>
      <c r="H104" s="8">
        <v>923</v>
      </c>
      <c r="I104" s="9">
        <v>1</v>
      </c>
      <c r="J104" s="14"/>
      <c r="K104" s="14"/>
      <c r="L104" s="10">
        <v>3133.9</v>
      </c>
      <c r="M104" s="11"/>
      <c r="N104" s="37"/>
      <c r="O104" s="37"/>
    </row>
    <row r="105" spans="12:15" ht="12.75" hidden="1">
      <c r="L105" s="12"/>
      <c r="M105" s="13"/>
      <c r="N105" s="37"/>
      <c r="O105" s="37"/>
    </row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5" spans="1:5" s="1" customFormat="1" ht="21" customHeight="1">
      <c r="A115" s="3" t="s">
        <v>18</v>
      </c>
      <c r="B115" s="38" t="s">
        <v>19</v>
      </c>
      <c r="C115" s="38"/>
      <c r="D115" s="38"/>
      <c r="E115" s="38"/>
    </row>
    <row r="116" spans="6:16" ht="12.75">
      <c r="F116" s="4"/>
      <c r="G116" s="5"/>
      <c r="H116" s="5" t="s">
        <v>2</v>
      </c>
      <c r="I116" s="6">
        <v>80</v>
      </c>
      <c r="J116" s="6">
        <v>86</v>
      </c>
      <c r="K116" s="6">
        <v>92</v>
      </c>
      <c r="L116" s="6">
        <v>98</v>
      </c>
      <c r="M116" s="5" t="s">
        <v>3</v>
      </c>
      <c r="N116" s="7" t="s">
        <v>4</v>
      </c>
      <c r="O116" s="42" t="s">
        <v>63</v>
      </c>
      <c r="P116" s="42"/>
    </row>
    <row r="117" spans="6:16" ht="13.5">
      <c r="F117" s="4"/>
      <c r="G117" s="8">
        <v>1</v>
      </c>
      <c r="H117" s="8">
        <v>28</v>
      </c>
      <c r="I117" s="31">
        <f>10+5+10-1</f>
        <v>24</v>
      </c>
      <c r="J117" s="31">
        <f>3+10+8</f>
        <v>21</v>
      </c>
      <c r="K117" s="31">
        <f>6+9+10-1</f>
        <v>24</v>
      </c>
      <c r="L117" s="31">
        <f>8+2+9+3+4-1-1</f>
        <v>24</v>
      </c>
      <c r="M117" s="10">
        <v>2741.2</v>
      </c>
      <c r="N117" s="11"/>
      <c r="O117" s="43">
        <f>M117/100*70</f>
        <v>1918.84</v>
      </c>
      <c r="P117" s="43"/>
    </row>
    <row r="118" spans="6:16" ht="13.5">
      <c r="F118" s="4"/>
      <c r="G118" s="8">
        <v>2</v>
      </c>
      <c r="H118" s="8">
        <v>917</v>
      </c>
      <c r="I118" s="31">
        <f>1+4+3+5+4-1</f>
        <v>16</v>
      </c>
      <c r="J118" s="31">
        <f>4+3+5+5-1-1</f>
        <v>15</v>
      </c>
      <c r="K118" s="31">
        <f>2+5+2+1+1+1+3-1</f>
        <v>14</v>
      </c>
      <c r="L118" s="31">
        <f>7+4+1-1</f>
        <v>11</v>
      </c>
      <c r="M118" s="10">
        <v>2741.2</v>
      </c>
      <c r="N118" s="11"/>
      <c r="O118" s="43">
        <f>M118/100*70</f>
        <v>1918.84</v>
      </c>
      <c r="P118" s="43"/>
    </row>
    <row r="119" spans="13:16" ht="12.75">
      <c r="M119" s="12"/>
      <c r="N119" s="13"/>
      <c r="O119" s="37"/>
      <c r="P119" s="37"/>
    </row>
    <row r="129" spans="1:5" s="1" customFormat="1" ht="21" customHeight="1">
      <c r="A129" s="3" t="s">
        <v>20</v>
      </c>
      <c r="B129" s="38" t="s">
        <v>19</v>
      </c>
      <c r="C129" s="38"/>
      <c r="D129" s="38"/>
      <c r="E129" s="38"/>
    </row>
    <row r="130" spans="6:16" ht="12.75">
      <c r="F130" s="4"/>
      <c r="G130" s="5"/>
      <c r="H130" s="5" t="s">
        <v>2</v>
      </c>
      <c r="I130" s="6">
        <v>80</v>
      </c>
      <c r="J130" s="6">
        <v>86</v>
      </c>
      <c r="K130" s="6">
        <v>92</v>
      </c>
      <c r="L130" s="6">
        <v>98</v>
      </c>
      <c r="M130" s="5" t="s">
        <v>3</v>
      </c>
      <c r="N130" s="7" t="s">
        <v>4</v>
      </c>
      <c r="O130" s="42" t="s">
        <v>63</v>
      </c>
      <c r="P130" s="42"/>
    </row>
    <row r="131" spans="6:16" ht="13.5">
      <c r="F131" s="4"/>
      <c r="G131" s="8">
        <v>1</v>
      </c>
      <c r="H131" s="8">
        <v>27</v>
      </c>
      <c r="I131" s="31">
        <f>3+3+7+7+5</f>
        <v>25</v>
      </c>
      <c r="J131" s="31">
        <f>8+11+4+2</f>
        <v>25</v>
      </c>
      <c r="K131" s="31">
        <f>6+10+6-1</f>
        <v>21</v>
      </c>
      <c r="L131" s="31">
        <f>2+6+2+3+9</f>
        <v>22</v>
      </c>
      <c r="M131" s="10">
        <v>2741.2</v>
      </c>
      <c r="N131" s="11"/>
      <c r="O131" s="43">
        <f>M131/100*70</f>
        <v>1918.84</v>
      </c>
      <c r="P131" s="43"/>
    </row>
    <row r="132" spans="6:16" ht="13.5">
      <c r="F132" s="4"/>
      <c r="G132" s="8">
        <v>2</v>
      </c>
      <c r="H132" s="8">
        <v>916</v>
      </c>
      <c r="I132" s="31">
        <f>1+3+6+3</f>
        <v>13</v>
      </c>
      <c r="J132" s="31">
        <f>3+7+3</f>
        <v>13</v>
      </c>
      <c r="K132" s="31">
        <f>1+1+4+2+3</f>
        <v>11</v>
      </c>
      <c r="L132" s="31">
        <f>2-1</f>
        <v>1</v>
      </c>
      <c r="M132" s="10">
        <v>2741.2</v>
      </c>
      <c r="N132" s="11"/>
      <c r="O132" s="43">
        <f>M132/100*70</f>
        <v>1918.84</v>
      </c>
      <c r="P132" s="43"/>
    </row>
    <row r="133" spans="13:16" ht="12.75">
      <c r="M133" s="12"/>
      <c r="N133" s="13"/>
      <c r="O133" s="43"/>
      <c r="P133" s="43"/>
    </row>
    <row r="143" spans="1:5" s="1" customFormat="1" ht="21" customHeight="1" hidden="1">
      <c r="A143" s="3" t="s">
        <v>21</v>
      </c>
      <c r="B143" s="38" t="s">
        <v>19</v>
      </c>
      <c r="C143" s="38"/>
      <c r="D143" s="38"/>
      <c r="E143" s="38"/>
    </row>
    <row r="144" spans="6:17" ht="12.75" hidden="1">
      <c r="F144" s="4"/>
      <c r="G144" s="5"/>
      <c r="H144" s="5" t="s">
        <v>2</v>
      </c>
      <c r="I144" s="6">
        <v>86</v>
      </c>
      <c r="J144" s="6">
        <v>92</v>
      </c>
      <c r="K144" s="6">
        <v>98</v>
      </c>
      <c r="L144" s="6">
        <v>110</v>
      </c>
      <c r="M144" s="6">
        <v>116</v>
      </c>
      <c r="N144" s="5" t="s">
        <v>3</v>
      </c>
      <c r="O144" s="7" t="s">
        <v>4</v>
      </c>
      <c r="P144" s="39" t="s">
        <v>63</v>
      </c>
      <c r="Q144" s="39"/>
    </row>
    <row r="145" spans="6:17" ht="13.5" hidden="1">
      <c r="F145" s="4"/>
      <c r="G145" s="8">
        <v>1</v>
      </c>
      <c r="H145" s="8">
        <v>912</v>
      </c>
      <c r="I145" s="14"/>
      <c r="J145" s="9">
        <v>1</v>
      </c>
      <c r="K145" s="14"/>
      <c r="L145" s="14"/>
      <c r="M145" s="14"/>
      <c r="N145" s="10">
        <v>3164.7</v>
      </c>
      <c r="O145" s="11"/>
      <c r="P145" s="37"/>
      <c r="Q145" s="37"/>
    </row>
    <row r="146" spans="6:17" ht="13.5" hidden="1">
      <c r="F146" s="4"/>
      <c r="G146" s="8">
        <v>2</v>
      </c>
      <c r="H146" s="8">
        <v>913</v>
      </c>
      <c r="I146" s="9">
        <v>1</v>
      </c>
      <c r="J146" s="14"/>
      <c r="K146" s="9">
        <v>2</v>
      </c>
      <c r="L146" s="9">
        <v>1</v>
      </c>
      <c r="M146" s="9">
        <v>1</v>
      </c>
      <c r="N146" s="10">
        <v>3164.7</v>
      </c>
      <c r="O146" s="11"/>
      <c r="P146" s="37"/>
      <c r="Q146" s="37"/>
    </row>
    <row r="147" spans="14:17" ht="12.75" hidden="1">
      <c r="N147" s="12"/>
      <c r="O147" s="13"/>
      <c r="P147" s="37"/>
      <c r="Q147" s="37"/>
    </row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spans="1:5" s="1" customFormat="1" ht="21" customHeight="1" hidden="1">
      <c r="A157" s="3" t="s">
        <v>22</v>
      </c>
      <c r="B157" s="38" t="s">
        <v>19</v>
      </c>
      <c r="C157" s="38"/>
      <c r="D157" s="38"/>
      <c r="E157" s="38"/>
    </row>
    <row r="158" spans="6:13" ht="12.75" hidden="1">
      <c r="F158" s="4"/>
      <c r="G158" s="5"/>
      <c r="H158" s="5" t="s">
        <v>2</v>
      </c>
      <c r="I158" s="6">
        <v>116</v>
      </c>
      <c r="J158" s="5" t="s">
        <v>3</v>
      </c>
      <c r="K158" s="7" t="s">
        <v>4</v>
      </c>
      <c r="L158" s="39" t="s">
        <v>63</v>
      </c>
      <c r="M158" s="39"/>
    </row>
    <row r="159" spans="6:13" ht="13.5" hidden="1">
      <c r="F159" s="4"/>
      <c r="G159" s="8">
        <v>1</v>
      </c>
      <c r="H159" s="8">
        <v>929</v>
      </c>
      <c r="I159" s="9">
        <v>1</v>
      </c>
      <c r="J159" s="10">
        <v>3318.7</v>
      </c>
      <c r="K159" s="11"/>
      <c r="L159" s="37"/>
      <c r="M159" s="37"/>
    </row>
    <row r="160" spans="10:13" ht="12.75" hidden="1">
      <c r="J160" s="12"/>
      <c r="K160" s="13"/>
      <c r="L160" s="37"/>
      <c r="M160" s="37"/>
    </row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spans="1:5" s="1" customFormat="1" ht="21" customHeight="1" hidden="1">
      <c r="A171" s="3" t="s">
        <v>23</v>
      </c>
      <c r="B171" s="38" t="s">
        <v>24</v>
      </c>
      <c r="C171" s="38"/>
      <c r="D171" s="38"/>
      <c r="E171" s="38"/>
    </row>
    <row r="172" spans="6:18" ht="12.75" hidden="1">
      <c r="F172" s="4"/>
      <c r="G172" s="5"/>
      <c r="H172" s="5" t="s">
        <v>2</v>
      </c>
      <c r="I172" s="6">
        <v>74</v>
      </c>
      <c r="J172" s="6">
        <v>80</v>
      </c>
      <c r="K172" s="6">
        <v>86</v>
      </c>
      <c r="L172" s="6">
        <v>92</v>
      </c>
      <c r="M172" s="6">
        <v>98</v>
      </c>
      <c r="N172" s="6">
        <v>104</v>
      </c>
      <c r="O172" s="5" t="s">
        <v>3</v>
      </c>
      <c r="P172" s="7" t="s">
        <v>4</v>
      </c>
      <c r="Q172" s="39" t="s">
        <v>63</v>
      </c>
      <c r="R172" s="39"/>
    </row>
    <row r="173" spans="6:18" ht="13.5" hidden="1">
      <c r="F173" s="4"/>
      <c r="G173" s="8">
        <v>1</v>
      </c>
      <c r="H173" s="8">
        <v>912</v>
      </c>
      <c r="I173" s="14"/>
      <c r="J173" s="9">
        <v>3</v>
      </c>
      <c r="K173" s="9">
        <v>3</v>
      </c>
      <c r="L173" s="9">
        <v>15</v>
      </c>
      <c r="M173" s="9">
        <v>9</v>
      </c>
      <c r="N173" s="14"/>
      <c r="O173" s="10">
        <v>3257.1</v>
      </c>
      <c r="P173" s="11"/>
      <c r="Q173" s="37"/>
      <c r="R173" s="37"/>
    </row>
    <row r="174" spans="6:18" ht="13.5" hidden="1">
      <c r="F174" s="4"/>
      <c r="G174" s="8">
        <v>2</v>
      </c>
      <c r="H174" s="8">
        <v>913</v>
      </c>
      <c r="I174" s="9">
        <v>1</v>
      </c>
      <c r="J174" s="9">
        <v>1</v>
      </c>
      <c r="K174" s="14"/>
      <c r="L174" s="14"/>
      <c r="M174" s="9">
        <v>10</v>
      </c>
      <c r="N174" s="14"/>
      <c r="O174" s="10">
        <v>3257.1</v>
      </c>
      <c r="P174" s="11"/>
      <c r="Q174" s="37"/>
      <c r="R174" s="37"/>
    </row>
    <row r="175" spans="6:18" ht="13.5" hidden="1">
      <c r="F175" s="4"/>
      <c r="G175" s="8">
        <v>3</v>
      </c>
      <c r="H175" s="8">
        <v>923</v>
      </c>
      <c r="I175" s="14"/>
      <c r="J175" s="14"/>
      <c r="K175" s="14"/>
      <c r="L175" s="14"/>
      <c r="M175" s="14"/>
      <c r="N175" s="9">
        <v>1</v>
      </c>
      <c r="O175" s="10">
        <v>3257.1</v>
      </c>
      <c r="P175" s="11"/>
      <c r="Q175" s="37"/>
      <c r="R175" s="37"/>
    </row>
    <row r="176" spans="6:18" ht="13.5" hidden="1">
      <c r="F176" s="4"/>
      <c r="G176" s="8">
        <v>4</v>
      </c>
      <c r="H176" s="8">
        <v>926</v>
      </c>
      <c r="I176" s="14"/>
      <c r="J176" s="14"/>
      <c r="K176" s="9">
        <v>1</v>
      </c>
      <c r="L176" s="14"/>
      <c r="M176" s="14"/>
      <c r="N176" s="14"/>
      <c r="O176" s="10">
        <v>3257.1</v>
      </c>
      <c r="P176" s="11"/>
      <c r="Q176" s="37"/>
      <c r="R176" s="37"/>
    </row>
    <row r="177" spans="15:18" ht="12.75" hidden="1">
      <c r="O177" s="12"/>
      <c r="P177" s="13"/>
      <c r="Q177" s="37"/>
      <c r="R177" s="37"/>
    </row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spans="1:5" s="1" customFormat="1" ht="21" customHeight="1" hidden="1">
      <c r="A185" s="3" t="s">
        <v>25</v>
      </c>
      <c r="B185" s="38" t="s">
        <v>24</v>
      </c>
      <c r="C185" s="38"/>
      <c r="D185" s="38"/>
      <c r="E185" s="38"/>
    </row>
    <row r="186" spans="6:19" ht="12.75" hidden="1">
      <c r="F186" s="4"/>
      <c r="G186" s="5"/>
      <c r="H186" s="5" t="s">
        <v>2</v>
      </c>
      <c r="I186" s="6">
        <v>86</v>
      </c>
      <c r="J186" s="6">
        <v>92</v>
      </c>
      <c r="K186" s="6">
        <v>98</v>
      </c>
      <c r="L186" s="6">
        <v>104</v>
      </c>
      <c r="M186" s="6">
        <v>110</v>
      </c>
      <c r="N186" s="6">
        <v>116</v>
      </c>
      <c r="O186" s="6">
        <v>122</v>
      </c>
      <c r="P186" s="5" t="s">
        <v>3</v>
      </c>
      <c r="Q186" s="7" t="s">
        <v>4</v>
      </c>
      <c r="R186" s="39" t="s">
        <v>63</v>
      </c>
      <c r="S186" s="39"/>
    </row>
    <row r="187" spans="6:19" ht="13.5" hidden="1">
      <c r="F187" s="4"/>
      <c r="G187" s="8">
        <v>1</v>
      </c>
      <c r="H187" s="8">
        <v>930</v>
      </c>
      <c r="I187" s="14"/>
      <c r="J187" s="9">
        <v>2</v>
      </c>
      <c r="K187" s="9">
        <v>3</v>
      </c>
      <c r="L187" s="9">
        <v>1</v>
      </c>
      <c r="M187" s="9">
        <v>3</v>
      </c>
      <c r="N187" s="9">
        <v>1</v>
      </c>
      <c r="O187" s="9">
        <v>1</v>
      </c>
      <c r="P187" s="10">
        <v>3411.1</v>
      </c>
      <c r="Q187" s="11"/>
      <c r="R187" s="37"/>
      <c r="S187" s="37"/>
    </row>
    <row r="188" spans="6:19" ht="13.5" hidden="1">
      <c r="F188" s="4"/>
      <c r="G188" s="8">
        <v>2</v>
      </c>
      <c r="H188" s="8">
        <v>928</v>
      </c>
      <c r="I188" s="9">
        <v>1</v>
      </c>
      <c r="J188" s="14"/>
      <c r="K188" s="14"/>
      <c r="L188" s="14"/>
      <c r="M188" s="14"/>
      <c r="N188" s="9">
        <v>1</v>
      </c>
      <c r="O188" s="14"/>
      <c r="P188" s="10">
        <v>3411.1</v>
      </c>
      <c r="Q188" s="11"/>
      <c r="R188" s="37"/>
      <c r="S188" s="37"/>
    </row>
    <row r="189" spans="6:19" ht="13.5" hidden="1">
      <c r="F189" s="4"/>
      <c r="G189" s="8">
        <v>3</v>
      </c>
      <c r="H189" s="8">
        <v>929</v>
      </c>
      <c r="I189" s="14"/>
      <c r="J189" s="14"/>
      <c r="K189" s="9">
        <v>1</v>
      </c>
      <c r="L189" s="9">
        <v>1</v>
      </c>
      <c r="M189" s="9">
        <v>1</v>
      </c>
      <c r="N189" s="14"/>
      <c r="O189" s="14"/>
      <c r="P189" s="10">
        <v>3411.1</v>
      </c>
      <c r="Q189" s="11"/>
      <c r="R189" s="37"/>
      <c r="S189" s="37"/>
    </row>
    <row r="190" spans="6:19" ht="13.5" hidden="1">
      <c r="F190" s="4"/>
      <c r="G190" s="8">
        <v>4</v>
      </c>
      <c r="H190" s="8">
        <v>926</v>
      </c>
      <c r="I190" s="14"/>
      <c r="J190" s="14"/>
      <c r="K190" s="14"/>
      <c r="L190" s="14"/>
      <c r="M190" s="9">
        <v>1</v>
      </c>
      <c r="N190" s="14"/>
      <c r="O190" s="14"/>
      <c r="P190" s="10">
        <v>3411.1</v>
      </c>
      <c r="Q190" s="11"/>
      <c r="R190" s="37"/>
      <c r="S190" s="37"/>
    </row>
    <row r="191" spans="6:19" ht="13.5" hidden="1">
      <c r="F191" s="4"/>
      <c r="G191" s="8">
        <v>5</v>
      </c>
      <c r="H191" s="8">
        <v>931</v>
      </c>
      <c r="I191" s="14"/>
      <c r="J191" s="9">
        <v>1</v>
      </c>
      <c r="K191" s="14"/>
      <c r="L191" s="14"/>
      <c r="M191" s="14"/>
      <c r="N191" s="14"/>
      <c r="O191" s="14"/>
      <c r="P191" s="10">
        <v>3411.1</v>
      </c>
      <c r="Q191" s="11"/>
      <c r="R191" s="37"/>
      <c r="S191" s="37"/>
    </row>
    <row r="192" spans="16:19" ht="12.75" hidden="1">
      <c r="P192" s="12"/>
      <c r="Q192" s="13"/>
      <c r="R192" s="37"/>
      <c r="S192" s="37"/>
    </row>
    <row r="193" ht="11.25" hidden="1"/>
    <row r="194" ht="11.25" hidden="1"/>
    <row r="195" ht="11.25" hidden="1"/>
    <row r="196" ht="11.25" hidden="1"/>
    <row r="197" ht="11.25" hidden="1"/>
    <row r="199" spans="1:5" s="1" customFormat="1" ht="21" customHeight="1">
      <c r="A199" s="33" t="s">
        <v>26</v>
      </c>
      <c r="B199" s="40" t="s">
        <v>27</v>
      </c>
      <c r="C199" s="40"/>
      <c r="D199" s="40"/>
      <c r="E199" s="40"/>
    </row>
    <row r="200" spans="6:13" ht="12.75">
      <c r="F200" s="4"/>
      <c r="G200" s="5"/>
      <c r="H200" s="5" t="s">
        <v>2</v>
      </c>
      <c r="I200" s="5" t="s">
        <v>28</v>
      </c>
      <c r="J200" s="5" t="s">
        <v>3</v>
      </c>
      <c r="K200" s="7" t="s">
        <v>4</v>
      </c>
      <c r="L200" s="42" t="s">
        <v>63</v>
      </c>
      <c r="M200" s="42"/>
    </row>
    <row r="201" spans="6:13" ht="13.5">
      <c r="F201" s="4"/>
      <c r="G201" s="8">
        <v>1</v>
      </c>
      <c r="H201" s="8">
        <v>2</v>
      </c>
      <c r="I201" s="18"/>
      <c r="J201" s="10">
        <v>1732.5</v>
      </c>
      <c r="K201" s="11"/>
      <c r="L201" s="43">
        <f>J201/100*70</f>
        <v>1212.75</v>
      </c>
      <c r="M201" s="43"/>
    </row>
    <row r="202" spans="6:13" ht="13.5">
      <c r="F202" s="4"/>
      <c r="G202" s="8">
        <v>2</v>
      </c>
      <c r="H202" s="8">
        <v>5</v>
      </c>
      <c r="I202" s="18"/>
      <c r="J202" s="10">
        <v>1732.5</v>
      </c>
      <c r="K202" s="11"/>
      <c r="L202" s="43">
        <f>J202/100*70</f>
        <v>1212.75</v>
      </c>
      <c r="M202" s="43"/>
    </row>
    <row r="203" spans="6:13" ht="13.5">
      <c r="F203" s="4"/>
      <c r="G203" s="8">
        <v>3</v>
      </c>
      <c r="H203" s="8">
        <v>27</v>
      </c>
      <c r="I203" s="18"/>
      <c r="J203" s="10">
        <v>1732.5</v>
      </c>
      <c r="K203" s="11"/>
      <c r="L203" s="43">
        <f>J203/100*70</f>
        <v>1212.75</v>
      </c>
      <c r="M203" s="43"/>
    </row>
    <row r="204" spans="10:13" ht="12.75">
      <c r="J204" s="12"/>
      <c r="K204" s="13"/>
      <c r="L204" s="37"/>
      <c r="M204" s="37"/>
    </row>
    <row r="213" spans="1:5" s="1" customFormat="1" ht="21" customHeight="1" hidden="1">
      <c r="A213" s="3" t="s">
        <v>29</v>
      </c>
      <c r="B213" s="38" t="s">
        <v>30</v>
      </c>
      <c r="C213" s="38"/>
      <c r="D213" s="38"/>
      <c r="E213" s="38"/>
    </row>
    <row r="214" spans="6:13" ht="12.75" hidden="1">
      <c r="F214" s="4"/>
      <c r="G214" s="5"/>
      <c r="H214" s="5" t="s">
        <v>2</v>
      </c>
      <c r="I214" s="5" t="s">
        <v>28</v>
      </c>
      <c r="J214" s="5" t="s">
        <v>3</v>
      </c>
      <c r="K214" s="7" t="s">
        <v>4</v>
      </c>
      <c r="L214" s="39" t="s">
        <v>63</v>
      </c>
      <c r="M214" s="39"/>
    </row>
    <row r="215" spans="6:13" ht="13.5" hidden="1">
      <c r="F215" s="4"/>
      <c r="G215" s="8">
        <v>1</v>
      </c>
      <c r="H215" s="8">
        <v>2</v>
      </c>
      <c r="I215" s="9">
        <v>1</v>
      </c>
      <c r="J215" s="10">
        <v>1732.5</v>
      </c>
      <c r="K215" s="11"/>
      <c r="L215" s="37"/>
      <c r="M215" s="37"/>
    </row>
    <row r="216" spans="6:13" ht="13.5" hidden="1">
      <c r="F216" s="4"/>
      <c r="G216" s="8">
        <v>2</v>
      </c>
      <c r="H216" s="8">
        <v>5</v>
      </c>
      <c r="I216" s="9">
        <v>1</v>
      </c>
      <c r="J216" s="10">
        <v>1732.5</v>
      </c>
      <c r="K216" s="11"/>
      <c r="L216" s="37"/>
      <c r="M216" s="37"/>
    </row>
    <row r="217" spans="10:13" ht="12.75" hidden="1">
      <c r="J217" s="12"/>
      <c r="K217" s="13"/>
      <c r="L217" s="37"/>
      <c r="M217" s="37"/>
    </row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spans="1:5" s="1" customFormat="1" ht="21" customHeight="1" hidden="1">
      <c r="A227" s="3" t="s">
        <v>31</v>
      </c>
      <c r="B227" s="38" t="s">
        <v>32</v>
      </c>
      <c r="C227" s="38"/>
      <c r="D227" s="38"/>
      <c r="E227" s="38"/>
    </row>
    <row r="228" spans="6:13" ht="12.75" hidden="1">
      <c r="F228" s="4"/>
      <c r="G228" s="5"/>
      <c r="H228" s="5" t="s">
        <v>2</v>
      </c>
      <c r="I228" s="5" t="s">
        <v>28</v>
      </c>
      <c r="J228" s="5" t="s">
        <v>3</v>
      </c>
      <c r="K228" s="7" t="s">
        <v>4</v>
      </c>
      <c r="L228" s="39" t="s">
        <v>63</v>
      </c>
      <c r="M228" s="39"/>
    </row>
    <row r="229" spans="6:13" ht="13.5" hidden="1">
      <c r="F229" s="4"/>
      <c r="G229" s="8">
        <v>1</v>
      </c>
      <c r="H229" s="8">
        <v>201</v>
      </c>
      <c r="I229" s="9">
        <v>1</v>
      </c>
      <c r="J229" s="10">
        <v>1855.7</v>
      </c>
      <c r="K229" s="11"/>
      <c r="L229" s="37"/>
      <c r="M229" s="37"/>
    </row>
    <row r="230" spans="10:13" ht="12.75" hidden="1">
      <c r="J230" s="12"/>
      <c r="K230" s="13"/>
      <c r="L230" s="37"/>
      <c r="M230" s="37"/>
    </row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1" spans="1:5" s="1" customFormat="1" ht="21" customHeight="1">
      <c r="A241" s="3" t="s">
        <v>33</v>
      </c>
      <c r="B241" s="38" t="s">
        <v>34</v>
      </c>
      <c r="C241" s="38"/>
      <c r="D241" s="38"/>
      <c r="E241" s="38"/>
    </row>
    <row r="242" spans="6:13" ht="12.75">
      <c r="F242" s="4"/>
      <c r="G242" s="5"/>
      <c r="H242" s="5" t="s">
        <v>2</v>
      </c>
      <c r="I242" s="5" t="s">
        <v>28</v>
      </c>
      <c r="J242" s="5" t="s">
        <v>3</v>
      </c>
      <c r="K242" s="7" t="s">
        <v>4</v>
      </c>
      <c r="L242" s="42" t="s">
        <v>63</v>
      </c>
      <c r="M242" s="42"/>
    </row>
    <row r="243" spans="6:13" ht="13.5">
      <c r="F243" s="4"/>
      <c r="G243" s="8">
        <v>1</v>
      </c>
      <c r="H243" s="8">
        <v>201</v>
      </c>
      <c r="I243" s="31">
        <f>1</f>
        <v>1</v>
      </c>
      <c r="J243" s="10">
        <v>1955.8</v>
      </c>
      <c r="K243" s="11"/>
      <c r="L243" s="43">
        <f>J243/100*70</f>
        <v>1369.06</v>
      </c>
      <c r="M243" s="43"/>
    </row>
    <row r="244" spans="6:13" ht="13.5">
      <c r="F244" s="4"/>
      <c r="G244" s="8">
        <v>2</v>
      </c>
      <c r="H244" s="8">
        <v>912</v>
      </c>
      <c r="I244" s="18"/>
      <c r="J244" s="10">
        <v>1955.8</v>
      </c>
      <c r="K244" s="11"/>
      <c r="L244" s="43">
        <f>J244/100*70</f>
        <v>1369.06</v>
      </c>
      <c r="M244" s="43"/>
    </row>
    <row r="245" spans="6:13" ht="13.5">
      <c r="F245" s="4"/>
      <c r="G245" s="8">
        <v>3</v>
      </c>
      <c r="H245" s="8">
        <v>913</v>
      </c>
      <c r="I245" s="18"/>
      <c r="J245" s="10">
        <v>1955.8</v>
      </c>
      <c r="K245" s="11"/>
      <c r="L245" s="43">
        <f>J245/100*70</f>
        <v>1369.06</v>
      </c>
      <c r="M245" s="43"/>
    </row>
    <row r="246" spans="6:13" ht="13.5">
      <c r="F246" s="4"/>
      <c r="G246" s="8">
        <v>4</v>
      </c>
      <c r="H246" s="8">
        <v>922</v>
      </c>
      <c r="I246" s="31">
        <f>14+6+8</f>
        <v>28</v>
      </c>
      <c r="J246" s="10">
        <v>1955.8</v>
      </c>
      <c r="K246" s="11"/>
      <c r="L246" s="43">
        <f>J246/100*70</f>
        <v>1369.06</v>
      </c>
      <c r="M246" s="43"/>
    </row>
    <row r="247" spans="6:13" ht="13.5">
      <c r="F247" s="4"/>
      <c r="G247" s="8">
        <v>5</v>
      </c>
      <c r="H247" s="8">
        <v>923</v>
      </c>
      <c r="I247" s="31">
        <f>5+12+8</f>
        <v>25</v>
      </c>
      <c r="J247" s="10">
        <v>1955.8</v>
      </c>
      <c r="K247" s="11"/>
      <c r="L247" s="43">
        <f>J247/100*70</f>
        <v>1369.06</v>
      </c>
      <c r="M247" s="43"/>
    </row>
    <row r="248" spans="7:13" ht="12.75">
      <c r="G248" s="8">
        <v>6</v>
      </c>
      <c r="H248" s="8">
        <v>928</v>
      </c>
      <c r="I248" s="31">
        <f>4</f>
        <v>4</v>
      </c>
      <c r="J248" s="12"/>
      <c r="K248" s="13"/>
      <c r="L248" s="37"/>
      <c r="M248" s="37"/>
    </row>
    <row r="249" spans="7:9" ht="12.75">
      <c r="G249" s="8">
        <v>7</v>
      </c>
      <c r="H249" s="8">
        <v>929</v>
      </c>
      <c r="I249" s="31">
        <f>4-1</f>
        <v>3</v>
      </c>
    </row>
    <row r="254" ht="11.25" hidden="1"/>
    <row r="255" spans="1:5" s="1" customFormat="1" ht="21" customHeight="1" hidden="1">
      <c r="A255" s="3" t="s">
        <v>35</v>
      </c>
      <c r="B255" s="38" t="s">
        <v>36</v>
      </c>
      <c r="C255" s="38"/>
      <c r="D255" s="38"/>
      <c r="E255" s="38"/>
    </row>
    <row r="256" spans="6:15" ht="12.75" hidden="1">
      <c r="F256" s="4"/>
      <c r="G256" s="5"/>
      <c r="H256" s="5" t="s">
        <v>2</v>
      </c>
      <c r="I256" s="6">
        <v>80</v>
      </c>
      <c r="J256" s="6">
        <v>86</v>
      </c>
      <c r="K256" s="6">
        <v>122</v>
      </c>
      <c r="L256" s="5" t="s">
        <v>3</v>
      </c>
      <c r="M256" s="7" t="s">
        <v>4</v>
      </c>
      <c r="N256" s="39" t="s">
        <v>64</v>
      </c>
      <c r="O256" s="39"/>
    </row>
    <row r="257" spans="6:15" ht="13.5" hidden="1">
      <c r="F257" s="4"/>
      <c r="G257" s="8">
        <v>1</v>
      </c>
      <c r="H257" s="8">
        <v>27</v>
      </c>
      <c r="I257" s="14"/>
      <c r="J257" s="14"/>
      <c r="K257" s="9">
        <v>1</v>
      </c>
      <c r="L257" s="10">
        <v>954.8</v>
      </c>
      <c r="M257" s="11"/>
      <c r="N257" s="37"/>
      <c r="O257" s="37"/>
    </row>
    <row r="258" spans="6:15" ht="13.5" hidden="1">
      <c r="F258" s="4"/>
      <c r="G258" s="8">
        <v>2</v>
      </c>
      <c r="H258" s="8">
        <v>2</v>
      </c>
      <c r="I258" s="9">
        <v>1</v>
      </c>
      <c r="J258" s="9">
        <v>2</v>
      </c>
      <c r="K258" s="14"/>
      <c r="L258" s="10">
        <v>954.8</v>
      </c>
      <c r="M258" s="11"/>
      <c r="N258" s="37"/>
      <c r="O258" s="37"/>
    </row>
    <row r="259" spans="12:15" ht="12.75" hidden="1">
      <c r="L259" s="12"/>
      <c r="M259" s="13"/>
      <c r="N259" s="37"/>
      <c r="O259" s="37"/>
    </row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9" spans="1:5" s="1" customFormat="1" ht="21" customHeight="1">
      <c r="A269" s="33" t="s">
        <v>37</v>
      </c>
      <c r="B269" s="40" t="s">
        <v>36</v>
      </c>
      <c r="C269" s="40"/>
      <c r="D269" s="40"/>
      <c r="E269" s="40"/>
    </row>
    <row r="270" spans="6:20" ht="12.75">
      <c r="F270" s="4"/>
      <c r="G270" s="5"/>
      <c r="H270" s="5" t="s">
        <v>2</v>
      </c>
      <c r="I270" s="6">
        <v>80</v>
      </c>
      <c r="J270" s="6">
        <v>86</v>
      </c>
      <c r="K270" s="6">
        <v>92</v>
      </c>
      <c r="L270" s="6">
        <v>98</v>
      </c>
      <c r="M270" s="6">
        <v>104</v>
      </c>
      <c r="N270" s="6">
        <v>110</v>
      </c>
      <c r="O270" s="6">
        <v>116</v>
      </c>
      <c r="P270" s="6">
        <v>122</v>
      </c>
      <c r="Q270" s="5" t="s">
        <v>3</v>
      </c>
      <c r="R270" s="7" t="s">
        <v>4</v>
      </c>
      <c r="S270" s="42" t="s">
        <v>64</v>
      </c>
      <c r="T270" s="42"/>
    </row>
    <row r="271" spans="6:20" ht="13.5">
      <c r="F271" s="4"/>
      <c r="G271" s="8">
        <v>1</v>
      </c>
      <c r="H271" s="8">
        <v>2</v>
      </c>
      <c r="I271" s="18"/>
      <c r="J271" s="18"/>
      <c r="K271" s="18"/>
      <c r="L271" s="18"/>
      <c r="M271" s="18"/>
      <c r="N271" s="18"/>
      <c r="O271" s="18"/>
      <c r="P271" s="18"/>
      <c r="Q271" s="10">
        <v>762.3</v>
      </c>
      <c r="R271" s="11"/>
      <c r="S271" s="43">
        <f>Q271/100*70</f>
        <v>533.6099999999999</v>
      </c>
      <c r="T271" s="43"/>
    </row>
    <row r="272" spans="6:20" ht="13.5">
      <c r="F272" s="4"/>
      <c r="G272" s="8">
        <v>2</v>
      </c>
      <c r="H272" s="8">
        <v>5</v>
      </c>
      <c r="I272" s="18"/>
      <c r="J272" s="18"/>
      <c r="K272" s="18"/>
      <c r="L272" s="18"/>
      <c r="M272" s="18"/>
      <c r="N272" s="18"/>
      <c r="O272" s="18"/>
      <c r="P272" s="18"/>
      <c r="Q272" s="10">
        <v>762.3</v>
      </c>
      <c r="R272" s="11"/>
      <c r="S272" s="43">
        <f>Q272/100*70</f>
        <v>533.6099999999999</v>
      </c>
      <c r="T272" s="43"/>
    </row>
    <row r="273" spans="6:20" ht="13.5">
      <c r="F273" s="4"/>
      <c r="G273" s="8">
        <v>3</v>
      </c>
      <c r="H273" s="8">
        <v>16</v>
      </c>
      <c r="I273" s="18"/>
      <c r="J273" s="18"/>
      <c r="K273" s="18"/>
      <c r="L273" s="18"/>
      <c r="M273" s="18"/>
      <c r="N273" s="18"/>
      <c r="O273" s="18"/>
      <c r="P273" s="18"/>
      <c r="Q273" s="10">
        <v>762.3</v>
      </c>
      <c r="R273" s="11"/>
      <c r="S273" s="43">
        <f>Q273/100*70</f>
        <v>533.6099999999999</v>
      </c>
      <c r="T273" s="43"/>
    </row>
    <row r="274" spans="6:20" ht="13.5">
      <c r="F274" s="4"/>
      <c r="G274" s="8">
        <v>4</v>
      </c>
      <c r="H274" s="8">
        <v>23</v>
      </c>
      <c r="I274" s="18"/>
      <c r="J274" s="18"/>
      <c r="K274" s="18"/>
      <c r="L274" s="18"/>
      <c r="M274" s="18"/>
      <c r="N274" s="18"/>
      <c r="O274" s="18"/>
      <c r="P274" s="18"/>
      <c r="Q274" s="10">
        <v>762.3</v>
      </c>
      <c r="R274" s="11"/>
      <c r="S274" s="43">
        <f>Q274/100*70</f>
        <v>533.6099999999999</v>
      </c>
      <c r="T274" s="43"/>
    </row>
    <row r="275" spans="6:20" ht="13.5">
      <c r="F275" s="4"/>
      <c r="G275" s="8">
        <v>5</v>
      </c>
      <c r="H275" s="8">
        <v>27</v>
      </c>
      <c r="I275" s="18"/>
      <c r="J275" s="18"/>
      <c r="K275" s="18"/>
      <c r="L275" s="18"/>
      <c r="M275" s="18"/>
      <c r="N275" s="18"/>
      <c r="O275" s="18"/>
      <c r="P275" s="18"/>
      <c r="Q275" s="10">
        <v>762.3</v>
      </c>
      <c r="R275" s="11"/>
      <c r="S275" s="43">
        <f>Q275/100*70</f>
        <v>533.6099999999999</v>
      </c>
      <c r="T275" s="43"/>
    </row>
    <row r="276" spans="17:20" ht="12.75">
      <c r="Q276" s="12"/>
      <c r="R276" s="13"/>
      <c r="S276" s="37"/>
      <c r="T276" s="37"/>
    </row>
    <row r="283" spans="1:5" s="1" customFormat="1" ht="21" customHeight="1" hidden="1">
      <c r="A283" s="3" t="s">
        <v>38</v>
      </c>
      <c r="B283" s="38" t="s">
        <v>39</v>
      </c>
      <c r="C283" s="38"/>
      <c r="D283" s="38"/>
      <c r="E283" s="38"/>
    </row>
    <row r="284" spans="6:16" ht="12.75" hidden="1">
      <c r="F284" s="4"/>
      <c r="G284" s="5"/>
      <c r="H284" s="5" t="s">
        <v>2</v>
      </c>
      <c r="I284" s="6">
        <v>80</v>
      </c>
      <c r="J284" s="6">
        <v>86</v>
      </c>
      <c r="K284" s="6">
        <v>92</v>
      </c>
      <c r="L284" s="6">
        <v>98</v>
      </c>
      <c r="M284" s="5" t="s">
        <v>3</v>
      </c>
      <c r="N284" s="7" t="s">
        <v>4</v>
      </c>
      <c r="O284" s="39" t="s">
        <v>64</v>
      </c>
      <c r="P284" s="39"/>
    </row>
    <row r="285" spans="6:16" ht="13.5" hidden="1">
      <c r="F285" s="4"/>
      <c r="G285" s="8">
        <v>1</v>
      </c>
      <c r="H285" s="8">
        <v>912</v>
      </c>
      <c r="I285" s="9">
        <v>1</v>
      </c>
      <c r="J285" s="9">
        <v>1</v>
      </c>
      <c r="K285" s="9">
        <v>1</v>
      </c>
      <c r="L285" s="9">
        <v>1</v>
      </c>
      <c r="M285" s="10">
        <v>2849</v>
      </c>
      <c r="N285" s="11"/>
      <c r="O285" s="37"/>
      <c r="P285" s="37"/>
    </row>
    <row r="286" spans="13:16" ht="12.75" hidden="1">
      <c r="M286" s="12"/>
      <c r="N286" s="13"/>
      <c r="O286" s="37"/>
      <c r="P286" s="37"/>
    </row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spans="1:5" s="1" customFormat="1" ht="21" customHeight="1" hidden="1">
      <c r="A297" s="3" t="s">
        <v>40</v>
      </c>
      <c r="B297" s="38" t="s">
        <v>39</v>
      </c>
      <c r="C297" s="38"/>
      <c r="D297" s="38"/>
      <c r="E297" s="38"/>
    </row>
    <row r="298" spans="6:16" ht="12.75" hidden="1">
      <c r="F298" s="4"/>
      <c r="G298" s="5"/>
      <c r="H298" s="5" t="s">
        <v>2</v>
      </c>
      <c r="I298" s="6">
        <v>80</v>
      </c>
      <c r="J298" s="6">
        <v>86</v>
      </c>
      <c r="K298" s="6">
        <v>92</v>
      </c>
      <c r="L298" s="6">
        <v>98</v>
      </c>
      <c r="M298" s="5" t="s">
        <v>3</v>
      </c>
      <c r="N298" s="7" t="s">
        <v>4</v>
      </c>
      <c r="O298" s="39" t="s">
        <v>64</v>
      </c>
      <c r="P298" s="39"/>
    </row>
    <row r="299" spans="6:16" ht="13.5" hidden="1">
      <c r="F299" s="4"/>
      <c r="G299" s="8">
        <v>1</v>
      </c>
      <c r="H299" s="8">
        <v>913</v>
      </c>
      <c r="I299" s="9">
        <v>1</v>
      </c>
      <c r="J299" s="9">
        <v>1</v>
      </c>
      <c r="K299" s="9">
        <v>1</v>
      </c>
      <c r="L299" s="9">
        <v>1</v>
      </c>
      <c r="M299" s="10">
        <v>2818.2</v>
      </c>
      <c r="N299" s="11"/>
      <c r="O299" s="37"/>
      <c r="P299" s="37"/>
    </row>
    <row r="300" spans="13:16" ht="12.75" hidden="1">
      <c r="M300" s="12"/>
      <c r="N300" s="13"/>
      <c r="O300" s="37"/>
      <c r="P300" s="37"/>
    </row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spans="1:5" s="1" customFormat="1" ht="21" customHeight="1" hidden="1">
      <c r="A311" s="3" t="s">
        <v>41</v>
      </c>
      <c r="B311" s="38" t="s">
        <v>42</v>
      </c>
      <c r="C311" s="38"/>
      <c r="D311" s="38"/>
      <c r="E311" s="38"/>
    </row>
    <row r="312" spans="6:13" ht="12.75" hidden="1">
      <c r="F312" s="4"/>
      <c r="G312" s="5"/>
      <c r="H312" s="5" t="s">
        <v>2</v>
      </c>
      <c r="I312" s="6">
        <v>122</v>
      </c>
      <c r="J312" s="5" t="s">
        <v>3</v>
      </c>
      <c r="K312" s="7" t="s">
        <v>4</v>
      </c>
      <c r="L312" s="39" t="s">
        <v>64</v>
      </c>
      <c r="M312" s="39"/>
    </row>
    <row r="313" spans="6:13" ht="13.5" hidden="1">
      <c r="F313" s="4"/>
      <c r="G313" s="8">
        <v>1</v>
      </c>
      <c r="H313" s="8">
        <v>913</v>
      </c>
      <c r="I313" s="9">
        <v>1</v>
      </c>
      <c r="J313" s="10">
        <v>2849</v>
      </c>
      <c r="K313" s="11"/>
      <c r="L313" s="37"/>
      <c r="M313" s="37"/>
    </row>
    <row r="314" spans="10:13" ht="12.75" hidden="1">
      <c r="J314" s="12"/>
      <c r="K314" s="13"/>
      <c r="L314" s="37"/>
      <c r="M314" s="37"/>
    </row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spans="1:5" s="1" customFormat="1" ht="21" customHeight="1" hidden="1">
      <c r="A325" s="3" t="s">
        <v>43</v>
      </c>
      <c r="B325" s="38" t="s">
        <v>42</v>
      </c>
      <c r="C325" s="38"/>
      <c r="D325" s="38"/>
      <c r="E325" s="38"/>
    </row>
    <row r="326" spans="6:13" ht="12.75" hidden="1">
      <c r="F326" s="4"/>
      <c r="G326" s="5"/>
      <c r="H326" s="5" t="s">
        <v>2</v>
      </c>
      <c r="I326" s="6">
        <v>92</v>
      </c>
      <c r="J326" s="5" t="s">
        <v>3</v>
      </c>
      <c r="K326" s="7" t="s">
        <v>4</v>
      </c>
      <c r="L326" s="39" t="s">
        <v>64</v>
      </c>
      <c r="M326" s="39"/>
    </row>
    <row r="327" spans="6:13" ht="13.5" hidden="1">
      <c r="F327" s="4"/>
      <c r="G327" s="8">
        <v>1</v>
      </c>
      <c r="H327" s="8">
        <v>922</v>
      </c>
      <c r="I327" s="9">
        <v>1</v>
      </c>
      <c r="J327" s="10">
        <v>2849</v>
      </c>
      <c r="K327" s="11"/>
      <c r="L327" s="37"/>
      <c r="M327" s="37"/>
    </row>
    <row r="328" spans="10:13" ht="12.75" hidden="1">
      <c r="J328" s="12"/>
      <c r="K328" s="13"/>
      <c r="L328" s="37"/>
      <c r="M328" s="37"/>
    </row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9" spans="1:5" s="1" customFormat="1" ht="21" customHeight="1">
      <c r="A339" s="28" t="s">
        <v>66</v>
      </c>
      <c r="B339" s="38" t="s">
        <v>42</v>
      </c>
      <c r="C339" s="38"/>
      <c r="D339" s="38"/>
      <c r="E339" s="38"/>
    </row>
    <row r="340" spans="6:17" ht="12.75">
      <c r="F340" s="4"/>
      <c r="G340" s="5"/>
      <c r="H340" s="5" t="s">
        <v>2</v>
      </c>
      <c r="I340" s="6">
        <v>98</v>
      </c>
      <c r="J340" s="6">
        <v>104</v>
      </c>
      <c r="K340" s="6">
        <v>110</v>
      </c>
      <c r="L340" s="6">
        <v>116</v>
      </c>
      <c r="M340" s="6">
        <v>122</v>
      </c>
      <c r="N340" s="5" t="s">
        <v>3</v>
      </c>
      <c r="O340" s="7" t="s">
        <v>4</v>
      </c>
      <c r="P340" s="42" t="s">
        <v>64</v>
      </c>
      <c r="Q340" s="42"/>
    </row>
    <row r="341" spans="6:17" ht="13.5">
      <c r="F341" s="4"/>
      <c r="G341" s="8">
        <v>1</v>
      </c>
      <c r="H341" s="8">
        <v>28</v>
      </c>
      <c r="I341" s="31">
        <f>3-2</f>
        <v>1</v>
      </c>
      <c r="J341" s="31">
        <f>2-1</f>
        <v>1</v>
      </c>
      <c r="K341" s="31">
        <f>7-1</f>
        <v>6</v>
      </c>
      <c r="L341" s="31">
        <f>3+4-1</f>
        <v>6</v>
      </c>
      <c r="M341" s="31">
        <f>5-1</f>
        <v>4</v>
      </c>
      <c r="N341" s="10">
        <v>2317.7</v>
      </c>
      <c r="O341" s="11"/>
      <c r="P341" s="43">
        <f>N341/100*70</f>
        <v>1622.3899999999999</v>
      </c>
      <c r="Q341" s="43"/>
    </row>
    <row r="342" spans="6:17" ht="13.5">
      <c r="F342" s="4"/>
      <c r="G342" s="8">
        <v>2</v>
      </c>
      <c r="H342" s="8">
        <v>917</v>
      </c>
      <c r="I342" s="31">
        <f>2+2+5-1</f>
        <v>8</v>
      </c>
      <c r="J342" s="31">
        <f>3+4-1</f>
        <v>6</v>
      </c>
      <c r="K342" s="31">
        <f>2+1+4</f>
        <v>7</v>
      </c>
      <c r="L342" s="31">
        <f>4+2+3-1</f>
        <v>8</v>
      </c>
      <c r="M342" s="31">
        <f>3+6+1-1-1</f>
        <v>8</v>
      </c>
      <c r="N342" s="10">
        <v>2317.7</v>
      </c>
      <c r="O342" s="11"/>
      <c r="P342" s="43">
        <f>N342/100*70</f>
        <v>1622.3899999999999</v>
      </c>
      <c r="Q342" s="43"/>
    </row>
    <row r="343" spans="14:17" ht="12.75">
      <c r="N343" s="12"/>
      <c r="O343" s="13"/>
      <c r="P343" s="37"/>
      <c r="Q343" s="37"/>
    </row>
    <row r="353" spans="1:5" s="1" customFormat="1" ht="21" customHeight="1">
      <c r="A353" s="28" t="s">
        <v>65</v>
      </c>
      <c r="B353" s="38" t="s">
        <v>42</v>
      </c>
      <c r="C353" s="38"/>
      <c r="D353" s="38"/>
      <c r="E353" s="38"/>
    </row>
    <row r="354" spans="6:17" ht="12.75">
      <c r="F354" s="4"/>
      <c r="G354" s="5"/>
      <c r="H354" s="5" t="s">
        <v>2</v>
      </c>
      <c r="I354" s="6">
        <v>98</v>
      </c>
      <c r="J354" s="6">
        <v>104</v>
      </c>
      <c r="K354" s="6">
        <v>110</v>
      </c>
      <c r="L354" s="6">
        <v>116</v>
      </c>
      <c r="M354" s="6">
        <v>122</v>
      </c>
      <c r="N354" s="5" t="s">
        <v>3</v>
      </c>
      <c r="O354" s="7" t="s">
        <v>4</v>
      </c>
      <c r="P354" s="42" t="s">
        <v>64</v>
      </c>
      <c r="Q354" s="42"/>
    </row>
    <row r="355" spans="6:17" ht="13.5">
      <c r="F355" s="4"/>
      <c r="G355" s="8">
        <v>1</v>
      </c>
      <c r="H355" s="8">
        <v>27</v>
      </c>
      <c r="I355" s="31">
        <f>3+6</f>
        <v>9</v>
      </c>
      <c r="J355" s="31">
        <f>3+5</f>
        <v>8</v>
      </c>
      <c r="K355" s="31">
        <f>6-1</f>
        <v>5</v>
      </c>
      <c r="L355" s="31">
        <f>10-1</f>
        <v>9</v>
      </c>
      <c r="M355" s="31">
        <f>6-1</f>
        <v>5</v>
      </c>
      <c r="N355" s="10">
        <v>2317.7</v>
      </c>
      <c r="O355" s="11"/>
      <c r="P355" s="43">
        <f>N355/100*70</f>
        <v>1622.3899999999999</v>
      </c>
      <c r="Q355" s="43"/>
    </row>
    <row r="356" spans="6:17" ht="13.5">
      <c r="F356" s="4"/>
      <c r="G356" s="8">
        <v>2</v>
      </c>
      <c r="H356" s="8">
        <v>916</v>
      </c>
      <c r="I356" s="31">
        <f>11</f>
        <v>11</v>
      </c>
      <c r="J356" s="31">
        <f>8-1</f>
        <v>7</v>
      </c>
      <c r="K356" s="31">
        <f>8-1</f>
        <v>7</v>
      </c>
      <c r="L356" s="31">
        <f>2+1+3+1</f>
        <v>7</v>
      </c>
      <c r="M356" s="31">
        <f>9+3-1</f>
        <v>11</v>
      </c>
      <c r="N356" s="10">
        <v>2317.7</v>
      </c>
      <c r="O356" s="11"/>
      <c r="P356" s="43">
        <f>N356/100*70</f>
        <v>1622.3899999999999</v>
      </c>
      <c r="Q356" s="43"/>
    </row>
    <row r="357" spans="14:17" ht="12.75">
      <c r="N357" s="12"/>
      <c r="O357" s="13"/>
      <c r="P357" s="37"/>
      <c r="Q357" s="37"/>
    </row>
    <row r="367" spans="1:5" s="1" customFormat="1" ht="21" customHeight="1">
      <c r="A367" s="3" t="s">
        <v>45</v>
      </c>
      <c r="B367" s="38" t="s">
        <v>44</v>
      </c>
      <c r="C367" s="38"/>
      <c r="D367" s="38"/>
      <c r="E367" s="38"/>
    </row>
    <row r="368" spans="6:19" ht="12.75">
      <c r="F368" s="4"/>
      <c r="G368" s="5"/>
      <c r="H368" s="5" t="s">
        <v>2</v>
      </c>
      <c r="I368" s="6">
        <v>116</v>
      </c>
      <c r="J368" s="6">
        <v>122</v>
      </c>
      <c r="K368" s="6">
        <v>128</v>
      </c>
      <c r="L368" s="6">
        <v>134</v>
      </c>
      <c r="M368" s="6">
        <v>140</v>
      </c>
      <c r="N368" s="6">
        <v>146</v>
      </c>
      <c r="O368" s="6">
        <v>152</v>
      </c>
      <c r="P368" s="5" t="s">
        <v>3</v>
      </c>
      <c r="Q368" s="7" t="s">
        <v>4</v>
      </c>
      <c r="R368" s="42" t="s">
        <v>64</v>
      </c>
      <c r="S368" s="42"/>
    </row>
    <row r="369" spans="6:19" ht="13.5">
      <c r="F369" s="4"/>
      <c r="G369" s="8">
        <v>1</v>
      </c>
      <c r="H369" s="8">
        <v>152</v>
      </c>
      <c r="I369" s="18"/>
      <c r="J369" s="31">
        <f>1</f>
        <v>1</v>
      </c>
      <c r="K369" s="18"/>
      <c r="L369" s="18"/>
      <c r="M369" s="19"/>
      <c r="N369" s="19"/>
      <c r="O369" s="32">
        <f>1</f>
        <v>1</v>
      </c>
      <c r="P369" s="10">
        <v>3056.9</v>
      </c>
      <c r="Q369" s="11"/>
      <c r="R369" s="43">
        <f>P369/100*70</f>
        <v>2139.8300000000004</v>
      </c>
      <c r="S369" s="43"/>
    </row>
    <row r="370" spans="6:19" ht="13.5">
      <c r="F370" s="4"/>
      <c r="G370" s="8">
        <v>2</v>
      </c>
      <c r="H370" s="8">
        <v>199</v>
      </c>
      <c r="I370" s="18"/>
      <c r="J370" s="31">
        <f>1</f>
        <v>1</v>
      </c>
      <c r="K370" s="18"/>
      <c r="L370" s="18"/>
      <c r="M370" s="19"/>
      <c r="N370" s="19"/>
      <c r="O370" s="19"/>
      <c r="P370" s="10">
        <v>3056.9</v>
      </c>
      <c r="Q370" s="11"/>
      <c r="R370" s="43">
        <f>P370/100*70</f>
        <v>2139.8300000000004</v>
      </c>
      <c r="S370" s="43"/>
    </row>
    <row r="371" spans="6:19" ht="13.5" customHeight="1" hidden="1">
      <c r="F371" s="4"/>
      <c r="G371" s="8">
        <v>3</v>
      </c>
      <c r="H371" s="8">
        <v>923</v>
      </c>
      <c r="I371" s="18"/>
      <c r="J371" s="19"/>
      <c r="K371" s="19"/>
      <c r="L371" s="19"/>
      <c r="M371" s="19"/>
      <c r="N371" s="19"/>
      <c r="O371" s="19"/>
      <c r="P371" s="10">
        <v>3056.9</v>
      </c>
      <c r="Q371" s="11"/>
      <c r="R371" s="37">
        <f>P371/100*70</f>
        <v>2139.8300000000004</v>
      </c>
      <c r="S371" s="37"/>
    </row>
    <row r="372" spans="6:19" ht="13.5">
      <c r="F372" s="4"/>
      <c r="G372" s="8">
        <v>3</v>
      </c>
      <c r="H372" s="8">
        <v>913</v>
      </c>
      <c r="I372" s="19"/>
      <c r="J372" s="19"/>
      <c r="K372" s="31">
        <f>1+6</f>
        <v>7</v>
      </c>
      <c r="L372" s="31">
        <f>5</f>
        <v>5</v>
      </c>
      <c r="M372" s="31">
        <f>4+2</f>
        <v>6</v>
      </c>
      <c r="N372" s="31">
        <f>6+1</f>
        <v>7</v>
      </c>
      <c r="O372" s="31">
        <f>6</f>
        <v>6</v>
      </c>
      <c r="P372" s="10">
        <v>3056.9</v>
      </c>
      <c r="Q372" s="11"/>
      <c r="R372" s="43">
        <f>P372/100*70</f>
        <v>2139.8300000000004</v>
      </c>
      <c r="S372" s="43"/>
    </row>
    <row r="373" spans="6:19" ht="13.5">
      <c r="F373" s="4"/>
      <c r="G373" s="8">
        <v>4</v>
      </c>
      <c r="H373" s="8">
        <v>915</v>
      </c>
      <c r="I373" s="19"/>
      <c r="J373" s="19"/>
      <c r="K373" s="31">
        <f>3</f>
        <v>3</v>
      </c>
      <c r="L373" s="31">
        <f>1+3</f>
        <v>4</v>
      </c>
      <c r="M373" s="31">
        <f>1</f>
        <v>1</v>
      </c>
      <c r="N373" s="31">
        <f>3+2+3</f>
        <v>8</v>
      </c>
      <c r="O373" s="31">
        <f>3+5+2+7</f>
        <v>17</v>
      </c>
      <c r="P373" s="10">
        <v>3056.9</v>
      </c>
      <c r="Q373" s="11"/>
      <c r="R373" s="43">
        <f>P373/100*70</f>
        <v>2139.8300000000004</v>
      </c>
      <c r="S373" s="43"/>
    </row>
    <row r="374" spans="6:19" ht="13.5" hidden="1">
      <c r="F374" s="4"/>
      <c r="G374" s="8">
        <v>6</v>
      </c>
      <c r="H374" s="8">
        <v>152</v>
      </c>
      <c r="I374" s="14"/>
      <c r="J374" s="9">
        <v>1</v>
      </c>
      <c r="K374" s="32"/>
      <c r="L374" s="32"/>
      <c r="M374" s="32"/>
      <c r="N374" s="32"/>
      <c r="O374" s="31">
        <v>1</v>
      </c>
      <c r="P374" s="10">
        <v>3056.9</v>
      </c>
      <c r="Q374" s="11"/>
      <c r="R374" s="37"/>
      <c r="S374" s="37"/>
    </row>
    <row r="375" spans="6:19" ht="13.5" hidden="1">
      <c r="F375" s="4"/>
      <c r="G375" s="8">
        <v>7</v>
      </c>
      <c r="H375" s="8">
        <v>199</v>
      </c>
      <c r="I375" s="14"/>
      <c r="J375" s="9">
        <v>1</v>
      </c>
      <c r="K375" s="32"/>
      <c r="L375" s="32"/>
      <c r="M375" s="32"/>
      <c r="N375" s="32"/>
      <c r="O375" s="32"/>
      <c r="P375" s="10">
        <v>3056.9</v>
      </c>
      <c r="Q375" s="11"/>
      <c r="R375" s="37"/>
      <c r="S375" s="37"/>
    </row>
    <row r="376" spans="7:19" ht="12.75">
      <c r="G376" s="8">
        <v>5</v>
      </c>
      <c r="H376" s="8">
        <v>926</v>
      </c>
      <c r="I376" s="31">
        <f>3+6</f>
        <v>9</v>
      </c>
      <c r="J376" s="31">
        <f>3+6</f>
        <v>9</v>
      </c>
      <c r="K376" s="31">
        <f>3+1-1</f>
        <v>3</v>
      </c>
      <c r="L376" s="31">
        <f>1+3</f>
        <v>4</v>
      </c>
      <c r="M376" s="31">
        <f>1+1</f>
        <v>2</v>
      </c>
      <c r="N376" s="31">
        <f>4</f>
        <v>4</v>
      </c>
      <c r="O376" s="31">
        <f>2+1</f>
        <v>3</v>
      </c>
      <c r="P376" s="12"/>
      <c r="Q376" s="13"/>
      <c r="R376" s="37"/>
      <c r="S376" s="37"/>
    </row>
    <row r="377" spans="7:15" ht="12.75">
      <c r="G377" s="8">
        <v>6</v>
      </c>
      <c r="H377" s="8">
        <v>931</v>
      </c>
      <c r="I377" s="31">
        <f>1</f>
        <v>1</v>
      </c>
      <c r="J377" s="31">
        <f>2</f>
        <v>2</v>
      </c>
      <c r="K377" s="31">
        <f>1</f>
        <v>1</v>
      </c>
      <c r="L377" s="18"/>
      <c r="M377" s="19"/>
      <c r="N377" s="19"/>
      <c r="O377" s="19"/>
    </row>
    <row r="381" spans="1:5" s="1" customFormat="1" ht="21" customHeight="1">
      <c r="A381" s="3" t="s">
        <v>46</v>
      </c>
      <c r="B381" s="38" t="s">
        <v>44</v>
      </c>
      <c r="C381" s="38"/>
      <c r="D381" s="38"/>
      <c r="E381" s="38"/>
    </row>
    <row r="382" spans="6:19" ht="12.75">
      <c r="F382" s="4"/>
      <c r="G382" s="5"/>
      <c r="H382" s="5" t="s">
        <v>2</v>
      </c>
      <c r="I382" s="6">
        <v>116</v>
      </c>
      <c r="J382" s="6">
        <v>122</v>
      </c>
      <c r="K382" s="6">
        <v>128</v>
      </c>
      <c r="L382" s="6">
        <v>134</v>
      </c>
      <c r="M382" s="6">
        <v>140</v>
      </c>
      <c r="N382" s="6">
        <v>146</v>
      </c>
      <c r="O382" s="6">
        <v>152</v>
      </c>
      <c r="P382" s="5" t="s">
        <v>3</v>
      </c>
      <c r="Q382" s="7" t="s">
        <v>4</v>
      </c>
      <c r="R382" s="23" t="s">
        <v>64</v>
      </c>
      <c r="S382" s="23"/>
    </row>
    <row r="383" spans="6:19" ht="13.5">
      <c r="F383" s="4"/>
      <c r="G383" s="8">
        <v>1</v>
      </c>
      <c r="H383" s="8">
        <v>912</v>
      </c>
      <c r="I383" s="19"/>
      <c r="J383" s="19"/>
      <c r="K383" s="18"/>
      <c r="L383" s="18"/>
      <c r="M383" s="31">
        <f>1</f>
        <v>1</v>
      </c>
      <c r="N383" s="31">
        <f>8</f>
        <v>8</v>
      </c>
      <c r="O383" s="31">
        <f>6</f>
        <v>6</v>
      </c>
      <c r="P383" s="10">
        <v>3056.9</v>
      </c>
      <c r="Q383" s="11"/>
      <c r="R383" s="24">
        <f>P383/100*70</f>
        <v>2139.8300000000004</v>
      </c>
      <c r="S383" s="24"/>
    </row>
    <row r="384" spans="6:19" ht="13.5" customHeight="1" hidden="1">
      <c r="F384" s="4"/>
      <c r="G384" s="8">
        <v>2</v>
      </c>
      <c r="H384" s="8">
        <v>930</v>
      </c>
      <c r="I384" s="9">
        <v>1</v>
      </c>
      <c r="J384" s="9">
        <v>1</v>
      </c>
      <c r="K384" s="14"/>
      <c r="L384" s="14"/>
      <c r="M384" s="32"/>
      <c r="N384" s="32"/>
      <c r="O384" s="32"/>
      <c r="P384" s="10">
        <v>3056.9</v>
      </c>
      <c r="Q384" s="11"/>
      <c r="R384" s="16"/>
      <c r="S384" s="16"/>
    </row>
    <row r="385" spans="6:19" ht="13.5" customHeight="1" hidden="1">
      <c r="F385" s="4"/>
      <c r="G385" s="8">
        <v>3</v>
      </c>
      <c r="H385" s="8">
        <v>912</v>
      </c>
      <c r="I385" s="14"/>
      <c r="J385" s="14"/>
      <c r="K385" s="9">
        <v>1</v>
      </c>
      <c r="L385" s="14"/>
      <c r="M385" s="31">
        <v>1</v>
      </c>
      <c r="N385" s="31">
        <v>8</v>
      </c>
      <c r="O385" s="31">
        <v>6</v>
      </c>
      <c r="P385" s="10">
        <v>3056.9</v>
      </c>
      <c r="Q385" s="11"/>
      <c r="R385" s="16"/>
      <c r="S385" s="16"/>
    </row>
    <row r="386" spans="7:19" ht="12.75">
      <c r="G386" s="8">
        <v>2</v>
      </c>
      <c r="H386" s="8">
        <v>914</v>
      </c>
      <c r="I386" s="19"/>
      <c r="J386" s="19"/>
      <c r="K386" s="31">
        <f>7+5</f>
        <v>12</v>
      </c>
      <c r="L386" s="31">
        <f>2+8+2</f>
        <v>12</v>
      </c>
      <c r="M386" s="31">
        <f>3+9-1</f>
        <v>11</v>
      </c>
      <c r="N386" s="31">
        <f>2+2+3</f>
        <v>7</v>
      </c>
      <c r="O386" s="31">
        <f>2</f>
        <v>2</v>
      </c>
      <c r="P386" s="12"/>
      <c r="Q386" s="13"/>
      <c r="R386" s="16"/>
      <c r="S386" s="16"/>
    </row>
    <row r="387" spans="7:15" ht="12.75">
      <c r="G387" s="8">
        <v>3</v>
      </c>
      <c r="H387" s="8">
        <v>928</v>
      </c>
      <c r="I387" s="32">
        <f>1</f>
        <v>1</v>
      </c>
      <c r="J387" s="19"/>
      <c r="K387" s="18"/>
      <c r="L387" s="18"/>
      <c r="M387" s="18"/>
      <c r="N387" s="18"/>
      <c r="O387" s="31">
        <f>1</f>
        <v>1</v>
      </c>
    </row>
    <row r="395" spans="1:5" s="1" customFormat="1" ht="21" customHeight="1">
      <c r="A395" s="3" t="s">
        <v>47</v>
      </c>
      <c r="B395" s="38" t="s">
        <v>44</v>
      </c>
      <c r="C395" s="38"/>
      <c r="D395" s="38"/>
      <c r="E395" s="38"/>
    </row>
    <row r="396" spans="6:20" ht="12.75">
      <c r="F396" s="4"/>
      <c r="G396" s="5"/>
      <c r="H396" s="5" t="s">
        <v>2</v>
      </c>
      <c r="I396" s="6">
        <v>80</v>
      </c>
      <c r="J396" s="6">
        <v>86</v>
      </c>
      <c r="K396" s="6">
        <v>92</v>
      </c>
      <c r="L396" s="6">
        <v>98</v>
      </c>
      <c r="M396" s="6">
        <v>104</v>
      </c>
      <c r="N396" s="6">
        <v>110</v>
      </c>
      <c r="O396" s="6">
        <v>116</v>
      </c>
      <c r="P396" s="6">
        <v>122</v>
      </c>
      <c r="Q396" s="5" t="s">
        <v>3</v>
      </c>
      <c r="R396" s="7" t="s">
        <v>4</v>
      </c>
      <c r="S396" s="42" t="s">
        <v>64</v>
      </c>
      <c r="T396" s="42"/>
    </row>
    <row r="397" spans="6:20" ht="13.5" hidden="1">
      <c r="F397" s="4"/>
      <c r="G397" s="8">
        <v>1</v>
      </c>
      <c r="H397" s="8">
        <v>914</v>
      </c>
      <c r="I397" s="14"/>
      <c r="J397" s="14"/>
      <c r="K397" s="14"/>
      <c r="L397" s="14"/>
      <c r="M397" s="9">
        <v>7</v>
      </c>
      <c r="N397" s="9">
        <v>10</v>
      </c>
      <c r="O397" s="9">
        <v>8</v>
      </c>
      <c r="P397" s="9">
        <v>7</v>
      </c>
      <c r="Q397" s="10">
        <v>2941.4</v>
      </c>
      <c r="R397" s="11"/>
      <c r="S397" s="37"/>
      <c r="T397" s="37"/>
    </row>
    <row r="398" spans="6:20" ht="13.5" hidden="1">
      <c r="F398" s="4"/>
      <c r="G398" s="8">
        <v>2</v>
      </c>
      <c r="H398" s="8">
        <v>930</v>
      </c>
      <c r="I398" s="9">
        <v>1</v>
      </c>
      <c r="J398" s="14"/>
      <c r="K398" s="14"/>
      <c r="L398" s="14"/>
      <c r="M398" s="14"/>
      <c r="N398" s="14"/>
      <c r="O398" s="9">
        <v>1</v>
      </c>
      <c r="P398" s="14"/>
      <c r="Q398" s="10">
        <v>2941.4</v>
      </c>
      <c r="R398" s="11"/>
      <c r="S398" s="37"/>
      <c r="T398" s="37"/>
    </row>
    <row r="399" spans="6:20" ht="13.5">
      <c r="F399" s="4"/>
      <c r="G399" s="8">
        <v>1</v>
      </c>
      <c r="H399" s="8">
        <v>912</v>
      </c>
      <c r="I399" s="31">
        <f>3+1</f>
        <v>4</v>
      </c>
      <c r="J399" s="31">
        <f>1</f>
        <v>1</v>
      </c>
      <c r="K399" s="31">
        <f>9</f>
        <v>9</v>
      </c>
      <c r="L399" s="31">
        <f>4-1-1</f>
        <v>2</v>
      </c>
      <c r="M399" s="31">
        <f>2-1</f>
        <v>1</v>
      </c>
      <c r="N399" s="31">
        <f>4+6</f>
        <v>10</v>
      </c>
      <c r="O399" s="31">
        <f>3-1</f>
        <v>2</v>
      </c>
      <c r="P399" s="31">
        <f>6</f>
        <v>6</v>
      </c>
      <c r="Q399" s="10">
        <v>2941.4</v>
      </c>
      <c r="R399" s="11"/>
      <c r="S399" s="43">
        <f>Q399/100*70</f>
        <v>2058.98</v>
      </c>
      <c r="T399" s="43"/>
    </row>
    <row r="400" spans="6:20" ht="13.5" hidden="1">
      <c r="F400" s="4"/>
      <c r="G400" s="8">
        <v>4</v>
      </c>
      <c r="H400" s="8">
        <v>922</v>
      </c>
      <c r="I400" s="14"/>
      <c r="J400" s="14"/>
      <c r="K400" s="14"/>
      <c r="L400" s="14"/>
      <c r="M400" s="14"/>
      <c r="N400" s="9">
        <v>1</v>
      </c>
      <c r="O400" s="14"/>
      <c r="P400" s="14"/>
      <c r="Q400" s="10">
        <v>2941.4</v>
      </c>
      <c r="R400" s="11"/>
      <c r="S400" s="37"/>
      <c r="T400" s="37"/>
    </row>
    <row r="401" spans="7:20" ht="12.75">
      <c r="G401" s="8">
        <v>2</v>
      </c>
      <c r="H401" s="8">
        <v>914</v>
      </c>
      <c r="I401" s="18"/>
      <c r="J401" s="18"/>
      <c r="K401" s="18"/>
      <c r="L401" s="18"/>
      <c r="M401" s="31">
        <f>7</f>
        <v>7</v>
      </c>
      <c r="N401" s="31">
        <f>9</f>
        <v>9</v>
      </c>
      <c r="O401" s="31">
        <f>8</f>
        <v>8</v>
      </c>
      <c r="P401" s="31">
        <f>6</f>
        <v>6</v>
      </c>
      <c r="Q401" s="12"/>
      <c r="R401" s="13"/>
      <c r="S401" s="37"/>
      <c r="T401" s="37"/>
    </row>
    <row r="402" spans="7:16" ht="12.75">
      <c r="G402" s="8">
        <v>3</v>
      </c>
      <c r="H402" s="8">
        <v>922</v>
      </c>
      <c r="I402" s="18"/>
      <c r="J402" s="18"/>
      <c r="K402" s="18"/>
      <c r="L402" s="18"/>
      <c r="M402" s="18"/>
      <c r="N402" s="18"/>
      <c r="O402" s="31">
        <f>6-1</f>
        <v>5</v>
      </c>
      <c r="P402" s="31">
        <f>1</f>
        <v>1</v>
      </c>
    </row>
    <row r="403" spans="7:16" ht="12.75">
      <c r="G403" s="8">
        <v>4</v>
      </c>
      <c r="H403" s="8">
        <v>928</v>
      </c>
      <c r="I403" s="18"/>
      <c r="J403" s="18"/>
      <c r="K403" s="18"/>
      <c r="L403" s="31">
        <f>1</f>
        <v>1</v>
      </c>
      <c r="M403" s="18"/>
      <c r="N403" s="18"/>
      <c r="O403" s="18"/>
      <c r="P403" s="18"/>
    </row>
    <row r="404" spans="7:16" ht="12.75">
      <c r="G404" s="8">
        <v>5</v>
      </c>
      <c r="H404" s="8">
        <v>930</v>
      </c>
      <c r="I404" s="18"/>
      <c r="J404" s="18"/>
      <c r="K404" s="18"/>
      <c r="L404" s="18"/>
      <c r="M404" s="31">
        <f>4</f>
        <v>4</v>
      </c>
      <c r="N404" s="18"/>
      <c r="O404" s="18"/>
      <c r="P404" s="18"/>
    </row>
    <row r="409" spans="1:5" s="1" customFormat="1" ht="21" customHeight="1">
      <c r="A409" s="3" t="s">
        <v>48</v>
      </c>
      <c r="B409" s="38" t="s">
        <v>44</v>
      </c>
      <c r="C409" s="38"/>
      <c r="D409" s="38"/>
      <c r="E409" s="38"/>
    </row>
    <row r="410" spans="6:18" ht="12.75">
      <c r="F410" s="4"/>
      <c r="G410" s="5"/>
      <c r="H410" s="5" t="s">
        <v>2</v>
      </c>
      <c r="I410" s="6">
        <v>80</v>
      </c>
      <c r="J410" s="6">
        <v>92</v>
      </c>
      <c r="K410" s="6">
        <v>98</v>
      </c>
      <c r="L410" s="6">
        <v>104</v>
      </c>
      <c r="M410" s="6">
        <v>110</v>
      </c>
      <c r="N410" s="6">
        <v>116</v>
      </c>
      <c r="O410" s="5" t="s">
        <v>3</v>
      </c>
      <c r="P410" s="7" t="s">
        <v>4</v>
      </c>
      <c r="Q410" s="42" t="s">
        <v>64</v>
      </c>
      <c r="R410" s="42"/>
    </row>
    <row r="411" spans="6:18" ht="13.5">
      <c r="F411" s="4"/>
      <c r="G411" s="8">
        <v>1</v>
      </c>
      <c r="H411" s="8">
        <v>913</v>
      </c>
      <c r="I411" s="31">
        <f>5+4</f>
        <v>9</v>
      </c>
      <c r="J411" s="31">
        <f>7</f>
        <v>7</v>
      </c>
      <c r="K411" s="31">
        <f>1</f>
        <v>1</v>
      </c>
      <c r="L411" s="31">
        <f>2</f>
        <v>2</v>
      </c>
      <c r="M411" s="19"/>
      <c r="N411" s="31">
        <f>6-1</f>
        <v>5</v>
      </c>
      <c r="O411" s="10">
        <v>2941.4</v>
      </c>
      <c r="P411" s="11"/>
      <c r="Q411" s="43">
        <f>O411/100*70</f>
        <v>2058.98</v>
      </c>
      <c r="R411" s="43"/>
    </row>
    <row r="412" spans="6:18" ht="13.5" hidden="1">
      <c r="F412" s="4"/>
      <c r="G412" s="8">
        <v>2</v>
      </c>
      <c r="H412" s="8">
        <v>923</v>
      </c>
      <c r="I412" s="14"/>
      <c r="J412" s="14"/>
      <c r="K412" s="14"/>
      <c r="L412" s="14"/>
      <c r="M412" s="14"/>
      <c r="N412" s="31">
        <v>3</v>
      </c>
      <c r="O412" s="10">
        <v>2941.4</v>
      </c>
      <c r="P412" s="11"/>
      <c r="Q412" s="37"/>
      <c r="R412" s="37"/>
    </row>
    <row r="413" spans="6:18" ht="13.5" hidden="1">
      <c r="F413" s="4"/>
      <c r="G413" s="8">
        <v>3</v>
      </c>
      <c r="H413" s="8">
        <v>931</v>
      </c>
      <c r="I413" s="14"/>
      <c r="J413" s="14"/>
      <c r="K413" s="9">
        <v>3</v>
      </c>
      <c r="L413" s="14"/>
      <c r="M413" s="9">
        <v>1</v>
      </c>
      <c r="N413" s="32"/>
      <c r="O413" s="10">
        <v>2941.4</v>
      </c>
      <c r="P413" s="11"/>
      <c r="Q413" s="37"/>
      <c r="R413" s="37"/>
    </row>
    <row r="414" spans="7:18" ht="12.75">
      <c r="G414" s="8">
        <v>2</v>
      </c>
      <c r="H414" s="8">
        <v>923</v>
      </c>
      <c r="I414" s="18"/>
      <c r="J414" s="18"/>
      <c r="K414" s="18"/>
      <c r="L414" s="18"/>
      <c r="M414" s="19"/>
      <c r="N414" s="31">
        <f>3</f>
        <v>3</v>
      </c>
      <c r="O414" s="12"/>
      <c r="P414" s="13"/>
      <c r="Q414" s="37"/>
      <c r="R414" s="37"/>
    </row>
    <row r="415" spans="7:14" ht="12.75">
      <c r="G415" s="8">
        <v>3</v>
      </c>
      <c r="H415" s="8">
        <v>931</v>
      </c>
      <c r="I415" s="18"/>
      <c r="J415" s="31">
        <f>1</f>
        <v>1</v>
      </c>
      <c r="K415" s="31">
        <f>1</f>
        <v>1</v>
      </c>
      <c r="L415" s="18"/>
      <c r="M415" s="19"/>
      <c r="N415" s="31">
        <f>2</f>
        <v>2</v>
      </c>
    </row>
    <row r="423" spans="1:5" s="1" customFormat="1" ht="21" customHeight="1">
      <c r="A423" s="3" t="s">
        <v>49</v>
      </c>
      <c r="B423" s="38" t="s">
        <v>50</v>
      </c>
      <c r="C423" s="38"/>
      <c r="D423" s="38"/>
      <c r="E423" s="38"/>
    </row>
    <row r="424" spans="6:17" ht="12.75">
      <c r="F424" s="4"/>
      <c r="G424" s="5"/>
      <c r="H424" s="5" t="s">
        <v>2</v>
      </c>
      <c r="I424" s="6">
        <v>98</v>
      </c>
      <c r="J424" s="6">
        <v>104</v>
      </c>
      <c r="K424" s="6">
        <v>110</v>
      </c>
      <c r="L424" s="6">
        <v>116</v>
      </c>
      <c r="M424" s="6">
        <v>122</v>
      </c>
      <c r="N424" s="5" t="s">
        <v>3</v>
      </c>
      <c r="O424" s="7" t="s">
        <v>4</v>
      </c>
      <c r="P424" s="42" t="s">
        <v>64</v>
      </c>
      <c r="Q424" s="42"/>
    </row>
    <row r="425" spans="6:17" ht="13.5">
      <c r="F425" s="4"/>
      <c r="G425" s="8">
        <v>1</v>
      </c>
      <c r="H425" s="8">
        <v>101</v>
      </c>
      <c r="I425" s="31">
        <f>13-1-2</f>
        <v>10</v>
      </c>
      <c r="J425" s="31">
        <f>5+4-1-1</f>
        <v>7</v>
      </c>
      <c r="K425" s="31">
        <f>5</f>
        <v>5</v>
      </c>
      <c r="L425" s="31">
        <f>12-1</f>
        <v>11</v>
      </c>
      <c r="M425" s="31">
        <f>14-1-2</f>
        <v>11</v>
      </c>
      <c r="N425" s="10">
        <v>1447.6</v>
      </c>
      <c r="O425" s="11"/>
      <c r="P425" s="43">
        <f>N425/100*70</f>
        <v>1013.3199999999999</v>
      </c>
      <c r="Q425" s="43"/>
    </row>
    <row r="426" spans="6:17" ht="13.5" customHeight="1" hidden="1">
      <c r="F426" s="4"/>
      <c r="G426" s="8">
        <v>2</v>
      </c>
      <c r="H426" s="8">
        <v>102</v>
      </c>
      <c r="I426" s="18"/>
      <c r="J426" s="19"/>
      <c r="K426" s="19"/>
      <c r="L426" s="19"/>
      <c r="M426" s="19"/>
      <c r="N426" s="10">
        <v>1447.6</v>
      </c>
      <c r="O426" s="11"/>
      <c r="P426" s="37">
        <f>N426/100*70</f>
        <v>1013.3199999999999</v>
      </c>
      <c r="Q426" s="37"/>
    </row>
    <row r="427" spans="6:17" ht="13.5">
      <c r="F427" s="4"/>
      <c r="G427" s="8">
        <v>2</v>
      </c>
      <c r="H427" s="8">
        <v>102</v>
      </c>
      <c r="I427" s="18"/>
      <c r="J427" s="18"/>
      <c r="K427" s="18"/>
      <c r="L427" s="18"/>
      <c r="M427" s="18"/>
      <c r="N427" s="10">
        <v>1447.6</v>
      </c>
      <c r="O427" s="11"/>
      <c r="P427" s="43">
        <f>N427/100*70</f>
        <v>1013.3199999999999</v>
      </c>
      <c r="Q427" s="43"/>
    </row>
    <row r="428" spans="6:17" ht="13.5">
      <c r="F428" s="4"/>
      <c r="G428" s="8">
        <v>3</v>
      </c>
      <c r="H428" s="8">
        <v>143</v>
      </c>
      <c r="I428" s="31">
        <f>10+3-1</f>
        <v>12</v>
      </c>
      <c r="J428" s="31">
        <f>3+2+5+4</f>
        <v>14</v>
      </c>
      <c r="K428" s="31">
        <f>2+2+6+4-1</f>
        <v>13</v>
      </c>
      <c r="L428" s="31">
        <f>5+4+2+3</f>
        <v>14</v>
      </c>
      <c r="M428" s="31">
        <f>3+8+3</f>
        <v>14</v>
      </c>
      <c r="N428" s="10">
        <v>1447.6</v>
      </c>
      <c r="O428" s="11"/>
      <c r="P428" s="43">
        <f>N428/100*70</f>
        <v>1013.3199999999999</v>
      </c>
      <c r="Q428" s="43"/>
    </row>
    <row r="429" spans="7:17" ht="13.5">
      <c r="G429" s="8">
        <v>4</v>
      </c>
      <c r="H429" s="8">
        <v>180</v>
      </c>
      <c r="I429" s="31">
        <f>1</f>
        <v>1</v>
      </c>
      <c r="J429" s="18"/>
      <c r="K429" s="18"/>
      <c r="L429" s="18"/>
      <c r="M429" s="18"/>
      <c r="N429" s="10">
        <v>1447.6</v>
      </c>
      <c r="O429" s="11"/>
      <c r="P429" s="17">
        <f>N429/100*70</f>
        <v>1013.3199999999999</v>
      </c>
      <c r="Q429" s="17"/>
    </row>
    <row r="430" spans="7:17" ht="12.75">
      <c r="G430" s="8">
        <v>5</v>
      </c>
      <c r="H430" s="8">
        <v>199</v>
      </c>
      <c r="I430" s="31">
        <f>8-2</f>
        <v>6</v>
      </c>
      <c r="J430" s="31">
        <f>3</f>
        <v>3</v>
      </c>
      <c r="K430" s="31">
        <f>5-1-1</f>
        <v>3</v>
      </c>
      <c r="L430" s="31">
        <f>3-2</f>
        <v>1</v>
      </c>
      <c r="M430" s="18"/>
      <c r="N430" s="12"/>
      <c r="O430" s="13"/>
      <c r="P430" s="16"/>
      <c r="Q430" s="16"/>
    </row>
    <row r="437" spans="1:5" s="1" customFormat="1" ht="21" customHeight="1" hidden="1">
      <c r="A437" s="3" t="s">
        <v>51</v>
      </c>
      <c r="B437" s="38" t="s">
        <v>52</v>
      </c>
      <c r="C437" s="38"/>
      <c r="D437" s="38"/>
      <c r="E437" s="38"/>
    </row>
    <row r="438" spans="6:17" ht="12.75" hidden="1">
      <c r="F438" s="4"/>
      <c r="G438" s="5"/>
      <c r="H438" s="5" t="s">
        <v>2</v>
      </c>
      <c r="I438" s="6">
        <v>80</v>
      </c>
      <c r="J438" s="6">
        <v>86</v>
      </c>
      <c r="K438" s="6">
        <v>92</v>
      </c>
      <c r="L438" s="6">
        <v>98</v>
      </c>
      <c r="M438" s="6">
        <v>104</v>
      </c>
      <c r="N438" s="5" t="s">
        <v>3</v>
      </c>
      <c r="O438" s="7" t="s">
        <v>4</v>
      </c>
      <c r="P438" s="39" t="s">
        <v>64</v>
      </c>
      <c r="Q438" s="39"/>
    </row>
    <row r="439" spans="6:17" ht="13.5" hidden="1">
      <c r="F439" s="4"/>
      <c r="G439" s="8">
        <v>1</v>
      </c>
      <c r="H439" s="8">
        <v>143</v>
      </c>
      <c r="I439" s="9">
        <v>1</v>
      </c>
      <c r="J439" s="9">
        <v>1</v>
      </c>
      <c r="K439" s="9">
        <v>1</v>
      </c>
      <c r="L439" s="14"/>
      <c r="M439" s="9">
        <v>1</v>
      </c>
      <c r="N439" s="10">
        <v>1694</v>
      </c>
      <c r="O439" s="11"/>
      <c r="P439" s="37"/>
      <c r="Q439" s="37"/>
    </row>
    <row r="440" spans="6:17" ht="13.5" hidden="1">
      <c r="F440" s="4"/>
      <c r="G440" s="8">
        <v>2</v>
      </c>
      <c r="H440" s="8">
        <v>180</v>
      </c>
      <c r="I440" s="14"/>
      <c r="J440" s="14"/>
      <c r="K440" s="14"/>
      <c r="L440" s="9">
        <v>1</v>
      </c>
      <c r="M440" s="14"/>
      <c r="N440" s="10">
        <v>1694</v>
      </c>
      <c r="O440" s="11"/>
      <c r="P440" s="37"/>
      <c r="Q440" s="37"/>
    </row>
    <row r="441" spans="6:17" ht="13.5" hidden="1">
      <c r="F441" s="4"/>
      <c r="G441" s="8">
        <v>3</v>
      </c>
      <c r="H441" s="8">
        <v>152</v>
      </c>
      <c r="I441" s="14"/>
      <c r="J441" s="9">
        <v>1</v>
      </c>
      <c r="K441" s="14"/>
      <c r="L441" s="14"/>
      <c r="M441" s="14"/>
      <c r="N441" s="10">
        <v>1694</v>
      </c>
      <c r="O441" s="11"/>
      <c r="P441" s="37"/>
      <c r="Q441" s="37"/>
    </row>
    <row r="442" spans="14:17" ht="12.75" hidden="1">
      <c r="N442" s="12"/>
      <c r="O442" s="13"/>
      <c r="P442" s="37"/>
      <c r="Q442" s="37"/>
    </row>
    <row r="443" ht="11.25" hidden="1"/>
    <row r="444" ht="11.25" hidden="1"/>
    <row r="445" ht="11.25" hidden="1"/>
    <row r="446" ht="11.25" hidden="1"/>
    <row r="447" ht="11.25" hidden="1"/>
    <row r="448" ht="11.25" hidden="1"/>
    <row r="451" spans="1:5" s="1" customFormat="1" ht="21" customHeight="1">
      <c r="A451" s="3" t="s">
        <v>53</v>
      </c>
      <c r="B451" s="38" t="s">
        <v>54</v>
      </c>
      <c r="C451" s="38"/>
      <c r="D451" s="38"/>
      <c r="E451" s="38"/>
    </row>
    <row r="452" spans="6:20" ht="12.75">
      <c r="F452" s="4"/>
      <c r="G452" s="5"/>
      <c r="H452" s="5" t="s">
        <v>2</v>
      </c>
      <c r="I452" s="6">
        <v>80</v>
      </c>
      <c r="J452" s="6">
        <v>86</v>
      </c>
      <c r="K452" s="6">
        <v>92</v>
      </c>
      <c r="L452" s="6">
        <v>98</v>
      </c>
      <c r="M452" s="6">
        <v>104</v>
      </c>
      <c r="N452" s="6">
        <v>110</v>
      </c>
      <c r="O452" s="6">
        <v>116</v>
      </c>
      <c r="P452" s="6">
        <v>122</v>
      </c>
      <c r="Q452" s="5" t="s">
        <v>3</v>
      </c>
      <c r="R452" s="7" t="s">
        <v>4</v>
      </c>
      <c r="S452" s="42" t="s">
        <v>64</v>
      </c>
      <c r="T452" s="42"/>
    </row>
    <row r="453" spans="6:20" ht="13.5" hidden="1">
      <c r="F453" s="4"/>
      <c r="G453" s="8">
        <v>1</v>
      </c>
      <c r="H453" s="8">
        <v>101</v>
      </c>
      <c r="I453" s="14"/>
      <c r="J453" s="14"/>
      <c r="K453" s="14"/>
      <c r="L453" s="9">
        <v>1</v>
      </c>
      <c r="M453" s="14"/>
      <c r="N453" s="14"/>
      <c r="O453" s="9">
        <v>1</v>
      </c>
      <c r="P453" s="14"/>
      <c r="Q453" s="10">
        <v>1724.8</v>
      </c>
      <c r="R453" s="11"/>
      <c r="S453" s="37"/>
      <c r="T453" s="37"/>
    </row>
    <row r="454" spans="6:20" ht="13.5" hidden="1">
      <c r="F454" s="4"/>
      <c r="G454" s="8">
        <v>2</v>
      </c>
      <c r="H454" s="8">
        <v>102</v>
      </c>
      <c r="I454" s="14"/>
      <c r="J454" s="14"/>
      <c r="K454" s="9">
        <v>4</v>
      </c>
      <c r="L454" s="9">
        <v>1</v>
      </c>
      <c r="M454" s="14"/>
      <c r="N454" s="9">
        <v>1</v>
      </c>
      <c r="O454" s="9">
        <v>1</v>
      </c>
      <c r="P454" s="9">
        <v>2</v>
      </c>
      <c r="Q454" s="10">
        <v>1724.8</v>
      </c>
      <c r="R454" s="11"/>
      <c r="S454" s="37"/>
      <c r="T454" s="37"/>
    </row>
    <row r="455" spans="6:20" ht="13.5">
      <c r="F455" s="4"/>
      <c r="G455" s="8">
        <v>1</v>
      </c>
      <c r="H455" s="8">
        <v>101</v>
      </c>
      <c r="I455" s="31">
        <f>1</f>
        <v>1</v>
      </c>
      <c r="J455" s="18"/>
      <c r="K455" s="18"/>
      <c r="L455" s="18"/>
      <c r="M455" s="18"/>
      <c r="N455" s="18"/>
      <c r="O455" s="18"/>
      <c r="P455" s="18"/>
      <c r="Q455" s="10">
        <v>1724.8</v>
      </c>
      <c r="R455" s="11"/>
      <c r="S455" s="43">
        <f>Q455/100*70</f>
        <v>1207.3600000000001</v>
      </c>
      <c r="T455" s="43"/>
    </row>
    <row r="456" spans="6:20" ht="13.5" hidden="1">
      <c r="F456" s="4"/>
      <c r="G456" s="8">
        <v>4</v>
      </c>
      <c r="H456" s="8">
        <v>180</v>
      </c>
      <c r="I456" s="14"/>
      <c r="J456" s="14"/>
      <c r="K456" s="14"/>
      <c r="L456" s="14"/>
      <c r="M456" s="9">
        <v>1</v>
      </c>
      <c r="N456" s="9">
        <v>2</v>
      </c>
      <c r="O456" s="9"/>
      <c r="P456" s="14"/>
      <c r="Q456" s="10">
        <v>1724.8</v>
      </c>
      <c r="R456" s="11"/>
      <c r="S456" s="37"/>
      <c r="T456" s="37"/>
    </row>
    <row r="457" spans="6:20" ht="13.5" hidden="1">
      <c r="F457" s="4"/>
      <c r="G457" s="8">
        <v>5</v>
      </c>
      <c r="H457" s="8">
        <v>152</v>
      </c>
      <c r="I457" s="14"/>
      <c r="J457" s="14"/>
      <c r="K457" s="9">
        <v>1</v>
      </c>
      <c r="L457" s="9">
        <v>3</v>
      </c>
      <c r="M457" s="9">
        <v>2</v>
      </c>
      <c r="N457" s="14"/>
      <c r="O457" s="9"/>
      <c r="P457" s="14"/>
      <c r="Q457" s="10">
        <v>1724.8</v>
      </c>
      <c r="R457" s="11"/>
      <c r="S457" s="37"/>
      <c r="T457" s="37"/>
    </row>
    <row r="458" spans="7:20" ht="12.75">
      <c r="G458" s="8">
        <v>2</v>
      </c>
      <c r="H458" s="8">
        <v>102</v>
      </c>
      <c r="I458" s="18"/>
      <c r="J458" s="31">
        <f>1</f>
        <v>1</v>
      </c>
      <c r="K458" s="18"/>
      <c r="L458" s="18"/>
      <c r="M458" s="18"/>
      <c r="N458" s="18"/>
      <c r="O458" s="18"/>
      <c r="P458" s="18"/>
      <c r="Q458" s="12"/>
      <c r="R458" s="13"/>
      <c r="S458" s="37"/>
      <c r="T458" s="37"/>
    </row>
    <row r="459" spans="7:16" ht="12.75">
      <c r="G459" s="8">
        <v>3</v>
      </c>
      <c r="H459" s="8">
        <v>143</v>
      </c>
      <c r="I459" s="31">
        <f>12</f>
        <v>12</v>
      </c>
      <c r="J459" s="31">
        <f>11</f>
        <v>11</v>
      </c>
      <c r="K459" s="31">
        <f>1</f>
        <v>1</v>
      </c>
      <c r="L459" s="31">
        <f>12</f>
        <v>12</v>
      </c>
      <c r="M459" s="31">
        <f>13+4+9</f>
        <v>26</v>
      </c>
      <c r="N459" s="31">
        <f>6+15+6</f>
        <v>27</v>
      </c>
      <c r="O459" s="31">
        <f>8+11+7</f>
        <v>26</v>
      </c>
      <c r="P459" s="31">
        <f>16+6+3+6-1-1</f>
        <v>29</v>
      </c>
    </row>
    <row r="460" spans="7:16" ht="12.75">
      <c r="G460" s="8">
        <v>4</v>
      </c>
      <c r="H460" s="8">
        <v>152</v>
      </c>
      <c r="I460" s="18"/>
      <c r="J460" s="31">
        <f>1</f>
        <v>1</v>
      </c>
      <c r="K460" s="31">
        <f>1</f>
        <v>1</v>
      </c>
      <c r="L460" s="31">
        <f>3</f>
        <v>3</v>
      </c>
      <c r="M460" s="18"/>
      <c r="N460" s="18"/>
      <c r="O460" s="31">
        <f>3</f>
        <v>3</v>
      </c>
      <c r="P460" s="18"/>
    </row>
    <row r="461" spans="7:16" ht="12.75">
      <c r="G461" s="8">
        <v>5</v>
      </c>
      <c r="H461" s="8">
        <v>180</v>
      </c>
      <c r="I461" s="18"/>
      <c r="J461" s="18"/>
      <c r="K461" s="18"/>
      <c r="L461" s="18"/>
      <c r="M461" s="18"/>
      <c r="N461" s="18"/>
      <c r="O461" s="18"/>
      <c r="P461" s="18"/>
    </row>
    <row r="462" spans="7:16" ht="12.75">
      <c r="G462" s="8">
        <v>6</v>
      </c>
      <c r="H462" s="8">
        <v>199</v>
      </c>
      <c r="I462" s="18"/>
      <c r="J462" s="18"/>
      <c r="K462" s="18"/>
      <c r="L462" s="18"/>
      <c r="M462" s="31">
        <f>3-1</f>
        <v>2</v>
      </c>
      <c r="N462" s="18"/>
      <c r="O462" s="31">
        <f>2-1</f>
        <v>1</v>
      </c>
      <c r="P462" s="18"/>
    </row>
    <row r="465" spans="1:5" s="1" customFormat="1" ht="21" customHeight="1" hidden="1">
      <c r="A465" s="3" t="s">
        <v>55</v>
      </c>
      <c r="B465" s="38" t="s">
        <v>56</v>
      </c>
      <c r="C465" s="38"/>
      <c r="D465" s="38"/>
      <c r="E465" s="38"/>
    </row>
    <row r="466" spans="6:13" ht="12.75" hidden="1">
      <c r="F466" s="4"/>
      <c r="G466" s="5"/>
      <c r="H466" s="5" t="s">
        <v>2</v>
      </c>
      <c r="I466" s="5" t="s">
        <v>57</v>
      </c>
      <c r="J466" s="5" t="s">
        <v>3</v>
      </c>
      <c r="K466" s="7" t="s">
        <v>4</v>
      </c>
      <c r="L466" s="39" t="s">
        <v>64</v>
      </c>
      <c r="M466" s="39"/>
    </row>
    <row r="467" spans="6:13" ht="13.5" hidden="1">
      <c r="F467" s="4"/>
      <c r="G467" s="8">
        <v>1</v>
      </c>
      <c r="H467" s="8">
        <v>1</v>
      </c>
      <c r="I467" s="9">
        <v>1</v>
      </c>
      <c r="J467" s="10">
        <v>485.1</v>
      </c>
      <c r="K467" s="11"/>
      <c r="L467" s="37"/>
      <c r="M467" s="37"/>
    </row>
    <row r="468" spans="10:13" ht="12.75" hidden="1">
      <c r="J468" s="12"/>
      <c r="K468" s="13"/>
      <c r="L468" s="37"/>
      <c r="M468" s="37"/>
    </row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spans="1:5" s="1" customFormat="1" ht="21" customHeight="1" hidden="1">
      <c r="A479" s="3" t="s">
        <v>58</v>
      </c>
      <c r="B479" s="38" t="s">
        <v>56</v>
      </c>
      <c r="C479" s="38"/>
      <c r="D479" s="38"/>
      <c r="E479" s="38"/>
    </row>
    <row r="480" spans="6:14" ht="12.75" hidden="1">
      <c r="F480" s="4"/>
      <c r="G480" s="5"/>
      <c r="H480" s="5" t="s">
        <v>2</v>
      </c>
      <c r="I480" s="5" t="s">
        <v>59</v>
      </c>
      <c r="J480" s="5" t="s">
        <v>60</v>
      </c>
      <c r="K480" s="5" t="s">
        <v>3</v>
      </c>
      <c r="L480" s="7" t="s">
        <v>4</v>
      </c>
      <c r="M480" s="39" t="s">
        <v>64</v>
      </c>
      <c r="N480" s="39"/>
    </row>
    <row r="481" spans="6:14" ht="13.5" hidden="1">
      <c r="F481" s="4"/>
      <c r="G481" s="8">
        <v>1</v>
      </c>
      <c r="H481" s="8">
        <v>3</v>
      </c>
      <c r="I481" s="14"/>
      <c r="J481" s="9">
        <v>1</v>
      </c>
      <c r="K481" s="10">
        <v>485.1</v>
      </c>
      <c r="L481" s="11"/>
      <c r="M481" s="37"/>
      <c r="N481" s="37"/>
    </row>
    <row r="482" spans="6:14" ht="13.5" hidden="1">
      <c r="F482" s="4"/>
      <c r="G482" s="8">
        <v>2</v>
      </c>
      <c r="H482" s="8">
        <v>4</v>
      </c>
      <c r="I482" s="9">
        <v>2</v>
      </c>
      <c r="J482" s="9">
        <v>1</v>
      </c>
      <c r="K482" s="10">
        <v>485.1</v>
      </c>
      <c r="L482" s="11"/>
      <c r="M482" s="37"/>
      <c r="N482" s="37"/>
    </row>
    <row r="483" spans="11:14" ht="12.75" hidden="1">
      <c r="K483" s="12"/>
      <c r="L483" s="13"/>
      <c r="M483" s="37"/>
      <c r="N483" s="37"/>
    </row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s="2" customFormat="1" ht="11.25" customHeight="1" hidden="1"/>
    <row r="494" s="2" customFormat="1" ht="11.25" customHeight="1" hidden="1"/>
    <row r="495" ht="21" hidden="1">
      <c r="A495" s="15" t="s">
        <v>61</v>
      </c>
    </row>
    <row r="496" ht="21" hidden="1">
      <c r="A496" s="15" t="s">
        <v>62</v>
      </c>
    </row>
    <row r="497" ht="11.25" hidden="1"/>
    <row r="498" ht="11.25" hidden="1"/>
    <row r="499" ht="11.25" hidden="1"/>
    <row r="500" ht="11.25" hidden="1"/>
    <row r="501" ht="11.25" hidden="1"/>
    <row r="504" spans="1:5" s="1" customFormat="1" ht="21" customHeight="1">
      <c r="A504" s="3" t="s">
        <v>5</v>
      </c>
      <c r="B504" s="38" t="s">
        <v>52</v>
      </c>
      <c r="C504" s="38"/>
      <c r="D504" s="38"/>
      <c r="E504" s="38"/>
    </row>
    <row r="505" spans="6:21" ht="12.75">
      <c r="F505" s="4"/>
      <c r="G505" s="5"/>
      <c r="H505" s="5" t="s">
        <v>2</v>
      </c>
      <c r="I505" s="6">
        <v>80</v>
      </c>
      <c r="J505" s="6">
        <v>86</v>
      </c>
      <c r="K505" s="6">
        <v>92</v>
      </c>
      <c r="L505" s="6">
        <v>98</v>
      </c>
      <c r="M505" s="6">
        <v>104</v>
      </c>
      <c r="N505" s="6">
        <v>110</v>
      </c>
      <c r="O505" s="6">
        <v>116</v>
      </c>
      <c r="P505" s="6">
        <v>122</v>
      </c>
      <c r="Q505" s="6">
        <v>128</v>
      </c>
      <c r="R505" s="5" t="s">
        <v>3</v>
      </c>
      <c r="S505" s="35">
        <v>-0.3</v>
      </c>
      <c r="T505" s="20"/>
      <c r="U505" s="20"/>
    </row>
    <row r="506" spans="6:21" ht="13.5" customHeight="1" hidden="1">
      <c r="F506" s="4"/>
      <c r="G506" s="8">
        <v>1</v>
      </c>
      <c r="H506" s="8">
        <v>101</v>
      </c>
      <c r="I506" s="14"/>
      <c r="J506" s="14"/>
      <c r="K506" s="14"/>
      <c r="L506" s="9">
        <v>1</v>
      </c>
      <c r="M506" s="14"/>
      <c r="N506" s="14"/>
      <c r="O506" s="9">
        <v>1</v>
      </c>
      <c r="P506" s="14"/>
      <c r="Q506" s="14"/>
      <c r="R506" s="21"/>
      <c r="S506" s="22"/>
      <c r="T506" s="22"/>
      <c r="U506" s="22"/>
    </row>
    <row r="507" spans="6:21" ht="13.5" customHeight="1" hidden="1">
      <c r="F507" s="4"/>
      <c r="G507" s="8">
        <v>2</v>
      </c>
      <c r="H507" s="8">
        <v>102</v>
      </c>
      <c r="I507" s="14"/>
      <c r="J507" s="14"/>
      <c r="K507" s="9">
        <v>4</v>
      </c>
      <c r="L507" s="9">
        <v>1</v>
      </c>
      <c r="M507" s="14"/>
      <c r="N507" s="9">
        <v>1</v>
      </c>
      <c r="O507" s="9">
        <v>1</v>
      </c>
      <c r="P507" s="9">
        <v>2</v>
      </c>
      <c r="Q507" s="9">
        <v>2</v>
      </c>
      <c r="R507" s="21"/>
      <c r="S507" s="22"/>
      <c r="T507" s="22"/>
      <c r="U507" s="22"/>
    </row>
    <row r="508" spans="6:21" ht="13.5">
      <c r="F508" s="4"/>
      <c r="G508" s="8">
        <v>1</v>
      </c>
      <c r="H508" s="8">
        <v>101</v>
      </c>
      <c r="I508" s="18"/>
      <c r="J508" s="18"/>
      <c r="K508" s="18"/>
      <c r="L508" s="18"/>
      <c r="M508" s="18"/>
      <c r="N508" s="18"/>
      <c r="O508" s="18"/>
      <c r="P508" s="18"/>
      <c r="Q508" s="18"/>
      <c r="R508" s="10">
        <v>2071.3</v>
      </c>
      <c r="S508" s="34">
        <f>R508/100*70</f>
        <v>1449.91</v>
      </c>
      <c r="T508" s="22"/>
      <c r="U508" s="22"/>
    </row>
    <row r="509" spans="6:21" ht="13.5" customHeight="1" hidden="1">
      <c r="F509" s="4"/>
      <c r="G509" s="8">
        <v>4</v>
      </c>
      <c r="H509" s="8">
        <v>180</v>
      </c>
      <c r="I509" s="14"/>
      <c r="J509" s="14"/>
      <c r="K509" s="14"/>
      <c r="L509" s="14"/>
      <c r="M509" s="9">
        <v>1</v>
      </c>
      <c r="N509" s="9">
        <v>2</v>
      </c>
      <c r="O509" s="9">
        <v>1</v>
      </c>
      <c r="P509" s="14"/>
      <c r="R509" s="10">
        <v>2071.3</v>
      </c>
      <c r="S509" s="34">
        <f aca="true" t="shared" si="0" ref="S509:S515">R509/100*70</f>
        <v>1449.91</v>
      </c>
      <c r="T509" s="22"/>
      <c r="U509" s="22"/>
    </row>
    <row r="510" spans="6:21" ht="13.5" customHeight="1" hidden="1">
      <c r="F510" s="4"/>
      <c r="G510" s="8">
        <v>5</v>
      </c>
      <c r="H510" s="8">
        <v>152</v>
      </c>
      <c r="I510" s="14"/>
      <c r="J510" s="14"/>
      <c r="K510" s="9">
        <v>1</v>
      </c>
      <c r="L510" s="9">
        <v>3</v>
      </c>
      <c r="M510" s="9">
        <v>2</v>
      </c>
      <c r="N510" s="14"/>
      <c r="O510" s="9">
        <v>3</v>
      </c>
      <c r="P510" s="14"/>
      <c r="R510" s="10">
        <v>2071.3</v>
      </c>
      <c r="S510" s="34">
        <f t="shared" si="0"/>
        <v>1449.91</v>
      </c>
      <c r="T510" s="22"/>
      <c r="U510" s="22"/>
    </row>
    <row r="511" spans="7:21" ht="13.5">
      <c r="G511" s="8">
        <v>2</v>
      </c>
      <c r="H511" s="8">
        <v>102</v>
      </c>
      <c r="I511" s="18"/>
      <c r="J511" s="18"/>
      <c r="K511" s="18"/>
      <c r="L511" s="18"/>
      <c r="M511" s="18"/>
      <c r="N511" s="18"/>
      <c r="O511" s="18"/>
      <c r="P511" s="18"/>
      <c r="Q511" s="18"/>
      <c r="R511" s="10">
        <v>2071.3</v>
      </c>
      <c r="S511" s="34">
        <f t="shared" si="0"/>
        <v>1449.91</v>
      </c>
      <c r="T511" s="22"/>
      <c r="U511" s="22"/>
    </row>
    <row r="512" spans="7:19" ht="13.5">
      <c r="G512" s="8">
        <v>3</v>
      </c>
      <c r="H512" s="8">
        <v>143</v>
      </c>
      <c r="I512" s="18"/>
      <c r="J512" s="18"/>
      <c r="K512" s="18"/>
      <c r="L512" s="18"/>
      <c r="M512" s="31">
        <f>1</f>
        <v>1</v>
      </c>
      <c r="N512" s="31">
        <f>1</f>
        <v>1</v>
      </c>
      <c r="O512" s="18"/>
      <c r="P512" s="18"/>
      <c r="Q512" s="18"/>
      <c r="R512" s="10">
        <v>2071.3</v>
      </c>
      <c r="S512" s="34">
        <f t="shared" si="0"/>
        <v>1449.91</v>
      </c>
    </row>
    <row r="513" spans="7:19" ht="13.5">
      <c r="G513" s="8">
        <v>4</v>
      </c>
      <c r="H513" s="8">
        <v>152</v>
      </c>
      <c r="I513" s="18"/>
      <c r="J513" s="18"/>
      <c r="K513" s="18"/>
      <c r="L513" s="18"/>
      <c r="M513" s="31">
        <f>1</f>
        <v>1</v>
      </c>
      <c r="N513" s="18"/>
      <c r="O513" s="31">
        <f>1</f>
        <v>1</v>
      </c>
      <c r="P513" s="31">
        <f>1</f>
        <v>1</v>
      </c>
      <c r="Q513" s="18"/>
      <c r="R513" s="10">
        <v>2071.3</v>
      </c>
      <c r="S513" s="34">
        <f t="shared" si="0"/>
        <v>1449.91</v>
      </c>
    </row>
    <row r="514" spans="7:19" ht="13.5">
      <c r="G514" s="8">
        <v>5</v>
      </c>
      <c r="H514" s="8">
        <v>180</v>
      </c>
      <c r="I514" s="18"/>
      <c r="J514" s="18"/>
      <c r="K514" s="18"/>
      <c r="L514" s="18"/>
      <c r="M514" s="31">
        <f>1</f>
        <v>1</v>
      </c>
      <c r="N514" s="31">
        <f>1</f>
        <v>1</v>
      </c>
      <c r="O514" s="18"/>
      <c r="P514" s="31">
        <f>1</f>
        <v>1</v>
      </c>
      <c r="Q514" s="18"/>
      <c r="R514" s="10">
        <v>2071.3</v>
      </c>
      <c r="S514" s="34">
        <f t="shared" si="0"/>
        <v>1449.91</v>
      </c>
    </row>
    <row r="515" spans="7:19" ht="13.5">
      <c r="G515" s="8">
        <v>6</v>
      </c>
      <c r="H515" s="8">
        <v>199</v>
      </c>
      <c r="I515" s="18"/>
      <c r="J515" s="18"/>
      <c r="K515" s="18"/>
      <c r="L515" s="18"/>
      <c r="M515" s="18"/>
      <c r="N515" s="18"/>
      <c r="O515" s="18"/>
      <c r="P515" s="18"/>
      <c r="Q515" s="18"/>
      <c r="R515" s="10">
        <v>2071.3</v>
      </c>
      <c r="S515" s="34">
        <f t="shared" si="0"/>
        <v>1449.91</v>
      </c>
    </row>
    <row r="520" spans="1:5" s="1" customFormat="1" ht="21" customHeight="1">
      <c r="A520" s="3" t="s">
        <v>7</v>
      </c>
      <c r="B520" s="38" t="s">
        <v>54</v>
      </c>
      <c r="C520" s="38"/>
      <c r="D520" s="38"/>
      <c r="E520" s="38"/>
    </row>
    <row r="521" spans="6:23" ht="12.75">
      <c r="F521" s="4"/>
      <c r="G521" s="5"/>
      <c r="H521" s="5" t="s">
        <v>2</v>
      </c>
      <c r="I521" s="6">
        <v>80</v>
      </c>
      <c r="J521" s="6">
        <v>86</v>
      </c>
      <c r="K521" s="6">
        <v>92</v>
      </c>
      <c r="L521" s="6">
        <v>98</v>
      </c>
      <c r="M521" s="6">
        <v>104</v>
      </c>
      <c r="N521" s="6">
        <v>110</v>
      </c>
      <c r="O521" s="6">
        <v>116</v>
      </c>
      <c r="P521" s="6">
        <v>122</v>
      </c>
      <c r="Q521" s="6">
        <v>128</v>
      </c>
      <c r="R521" s="6">
        <v>134</v>
      </c>
      <c r="S521" s="6">
        <v>140</v>
      </c>
      <c r="T521" s="6">
        <v>146</v>
      </c>
      <c r="U521" s="6">
        <v>152</v>
      </c>
      <c r="V521" s="5" t="s">
        <v>3</v>
      </c>
      <c r="W521" s="35">
        <v>-0.3</v>
      </c>
    </row>
    <row r="522" spans="6:21" ht="13.5" customHeight="1" hidden="1">
      <c r="F522" s="4"/>
      <c r="G522" s="8">
        <v>1</v>
      </c>
      <c r="H522" s="8">
        <v>101</v>
      </c>
      <c r="I522" s="14"/>
      <c r="J522" s="14"/>
      <c r="K522" s="14"/>
      <c r="L522" s="9">
        <v>1</v>
      </c>
      <c r="M522" s="14"/>
      <c r="N522" s="14"/>
      <c r="O522" s="9">
        <v>1</v>
      </c>
      <c r="P522" s="14"/>
      <c r="Q522" s="14"/>
      <c r="R522" s="9">
        <v>1</v>
      </c>
      <c r="S522" s="14"/>
      <c r="T522" s="14"/>
      <c r="U522" s="14"/>
    </row>
    <row r="523" spans="6:21" ht="13.5" customHeight="1" hidden="1">
      <c r="F523" s="4"/>
      <c r="G523" s="8">
        <v>2</v>
      </c>
      <c r="H523" s="8">
        <v>102</v>
      </c>
      <c r="I523" s="14"/>
      <c r="J523" s="14"/>
      <c r="K523" s="9">
        <v>4</v>
      </c>
      <c r="L523" s="9">
        <v>1</v>
      </c>
      <c r="M523" s="14"/>
      <c r="N523" s="9">
        <v>1</v>
      </c>
      <c r="O523" s="9">
        <v>1</v>
      </c>
      <c r="P523" s="9">
        <v>2</v>
      </c>
      <c r="Q523" s="9">
        <v>2</v>
      </c>
      <c r="R523" s="9">
        <v>1</v>
      </c>
      <c r="S523" s="9">
        <v>2</v>
      </c>
      <c r="T523" s="9">
        <v>2</v>
      </c>
      <c r="U523" s="9">
        <v>2</v>
      </c>
    </row>
    <row r="524" spans="6:23" ht="13.5">
      <c r="F524" s="4"/>
      <c r="G524" s="8">
        <v>1</v>
      </c>
      <c r="H524" s="8">
        <v>101</v>
      </c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0">
        <v>2102.1</v>
      </c>
      <c r="W524" s="34">
        <f>V524/100*70</f>
        <v>1471.47</v>
      </c>
    </row>
    <row r="525" spans="6:23" ht="13.5" customHeight="1" hidden="1">
      <c r="F525" s="4"/>
      <c r="G525" s="8">
        <v>4</v>
      </c>
      <c r="H525" s="8">
        <v>180</v>
      </c>
      <c r="I525" s="14"/>
      <c r="J525" s="14"/>
      <c r="K525" s="14"/>
      <c r="L525" s="14"/>
      <c r="M525" s="9">
        <v>1</v>
      </c>
      <c r="N525" s="9">
        <v>2</v>
      </c>
      <c r="O525" s="9">
        <v>1</v>
      </c>
      <c r="P525" s="14"/>
      <c r="R525" s="9">
        <v>1</v>
      </c>
      <c r="S525" s="14"/>
      <c r="U525" s="1"/>
      <c r="V525" s="10">
        <v>2102.1</v>
      </c>
      <c r="W525" s="34">
        <f aca="true" t="shared" si="1" ref="W525:W531">V525/100*70</f>
        <v>1471.47</v>
      </c>
    </row>
    <row r="526" spans="6:23" ht="13.5" customHeight="1" hidden="1">
      <c r="F526" s="4"/>
      <c r="G526" s="8">
        <v>5</v>
      </c>
      <c r="H526" s="8">
        <v>152</v>
      </c>
      <c r="I526" s="14"/>
      <c r="J526" s="14"/>
      <c r="K526" s="9">
        <v>1</v>
      </c>
      <c r="L526" s="9">
        <v>3</v>
      </c>
      <c r="M526" s="9">
        <v>2</v>
      </c>
      <c r="N526" s="14"/>
      <c r="O526" s="9">
        <v>3</v>
      </c>
      <c r="P526" s="14"/>
      <c r="R526" s="9">
        <v>3</v>
      </c>
      <c r="S526" s="14"/>
      <c r="U526" s="1"/>
      <c r="V526" s="10">
        <v>2102.1</v>
      </c>
      <c r="W526" s="34">
        <f t="shared" si="1"/>
        <v>1471.47</v>
      </c>
    </row>
    <row r="527" spans="7:23" ht="13.5">
      <c r="G527" s="8">
        <v>2</v>
      </c>
      <c r="H527" s="8">
        <v>102</v>
      </c>
      <c r="I527" s="18"/>
      <c r="J527" s="18"/>
      <c r="K527" s="31">
        <f>1</f>
        <v>1</v>
      </c>
      <c r="L527" s="18"/>
      <c r="M527" s="18"/>
      <c r="N527" s="18"/>
      <c r="O527" s="31">
        <f>1</f>
        <v>1</v>
      </c>
      <c r="P527" s="18"/>
      <c r="Q527" s="18"/>
      <c r="R527" s="18"/>
      <c r="S527" s="31">
        <f>5</f>
        <v>5</v>
      </c>
      <c r="T527" s="18"/>
      <c r="U527" s="18"/>
      <c r="V527" s="10">
        <v>2102.1</v>
      </c>
      <c r="W527" s="34">
        <f t="shared" si="1"/>
        <v>1471.47</v>
      </c>
    </row>
    <row r="528" spans="7:23" ht="13.5">
      <c r="G528" s="8">
        <v>3</v>
      </c>
      <c r="H528" s="8">
        <v>143</v>
      </c>
      <c r="I528" s="18"/>
      <c r="J528" s="18"/>
      <c r="K528" s="18"/>
      <c r="L528" s="18"/>
      <c r="M528" s="18"/>
      <c r="N528" s="18"/>
      <c r="O528" s="31">
        <f>1</f>
        <v>1</v>
      </c>
      <c r="P528" s="18"/>
      <c r="Q528" s="31">
        <f>6</f>
        <v>6</v>
      </c>
      <c r="R528" s="31">
        <f>6+3</f>
        <v>9</v>
      </c>
      <c r="S528" s="31">
        <f>2+6</f>
        <v>8</v>
      </c>
      <c r="T528" s="31">
        <f>1+6+3</f>
        <v>10</v>
      </c>
      <c r="U528" s="31">
        <f>4+4</f>
        <v>8</v>
      </c>
      <c r="V528" s="10">
        <v>2102.1</v>
      </c>
      <c r="W528" s="34">
        <f t="shared" si="1"/>
        <v>1471.47</v>
      </c>
    </row>
    <row r="529" spans="7:23" ht="13.5">
      <c r="G529" s="8">
        <v>4</v>
      </c>
      <c r="H529" s="8">
        <v>152</v>
      </c>
      <c r="I529" s="18"/>
      <c r="J529" s="18"/>
      <c r="K529" s="18"/>
      <c r="L529" s="18"/>
      <c r="M529" s="18"/>
      <c r="N529" s="31">
        <f>1</f>
        <v>1</v>
      </c>
      <c r="O529" s="18"/>
      <c r="P529" s="18"/>
      <c r="Q529" s="18"/>
      <c r="R529" s="18"/>
      <c r="S529" s="18"/>
      <c r="T529" s="18"/>
      <c r="U529" s="18"/>
      <c r="V529" s="10">
        <v>2102.1</v>
      </c>
      <c r="W529" s="34">
        <f t="shared" si="1"/>
        <v>1471.47</v>
      </c>
    </row>
    <row r="530" spans="7:23" ht="13.5">
      <c r="G530" s="8">
        <v>5</v>
      </c>
      <c r="H530" s="8">
        <v>180</v>
      </c>
      <c r="I530" s="18"/>
      <c r="J530" s="18"/>
      <c r="K530" s="18"/>
      <c r="L530" s="18"/>
      <c r="M530" s="18"/>
      <c r="N530" s="18"/>
      <c r="O530" s="18"/>
      <c r="P530" s="18"/>
      <c r="Q530" s="31">
        <f>7</f>
        <v>7</v>
      </c>
      <c r="R530" s="31">
        <f>5+2</f>
        <v>7</v>
      </c>
      <c r="S530" s="31">
        <f>4+4</f>
        <v>8</v>
      </c>
      <c r="T530" s="31">
        <f>8</f>
        <v>8</v>
      </c>
      <c r="U530" s="31">
        <f>9</f>
        <v>9</v>
      </c>
      <c r="V530" s="10">
        <v>2102.1</v>
      </c>
      <c r="W530" s="34">
        <f t="shared" si="1"/>
        <v>1471.47</v>
      </c>
    </row>
    <row r="531" spans="7:23" ht="13.5">
      <c r="G531" s="8">
        <v>6</v>
      </c>
      <c r="H531" s="8">
        <v>199</v>
      </c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31">
        <f>3</f>
        <v>3</v>
      </c>
      <c r="U531" s="18"/>
      <c r="V531" s="10">
        <v>2102.1</v>
      </c>
      <c r="W531" s="34">
        <f t="shared" si="1"/>
        <v>1471.47</v>
      </c>
    </row>
    <row r="540" spans="1:18" ht="12.75">
      <c r="A540" s="25" t="s">
        <v>16</v>
      </c>
      <c r="B540" s="26"/>
      <c r="C540" s="26"/>
      <c r="D540" s="26"/>
      <c r="E540" s="26"/>
      <c r="F540" s="26"/>
      <c r="G540" s="27"/>
      <c r="H540" s="5" t="s">
        <v>2</v>
      </c>
      <c r="I540" s="6">
        <v>74</v>
      </c>
      <c r="J540" s="6">
        <v>80</v>
      </c>
      <c r="K540" s="6">
        <v>86</v>
      </c>
      <c r="L540" s="6">
        <v>92</v>
      </c>
      <c r="M540" s="6">
        <v>98</v>
      </c>
      <c r="N540" s="6">
        <v>104</v>
      </c>
      <c r="O540" s="6">
        <v>110</v>
      </c>
      <c r="P540" s="6">
        <v>116</v>
      </c>
      <c r="Q540" s="5" t="s">
        <v>3</v>
      </c>
      <c r="R540" s="35">
        <v>-0.3</v>
      </c>
    </row>
    <row r="541" spans="7:18" ht="12.75">
      <c r="G541" s="8">
        <v>1</v>
      </c>
      <c r="H541" s="8">
        <v>912</v>
      </c>
      <c r="I541" s="31">
        <f>1</f>
        <v>1</v>
      </c>
      <c r="J541" s="18"/>
      <c r="K541" s="31">
        <f>1</f>
        <v>1</v>
      </c>
      <c r="L541" s="31">
        <f>1</f>
        <v>1</v>
      </c>
      <c r="M541" s="18"/>
      <c r="N541" s="18"/>
      <c r="O541" s="18"/>
      <c r="P541" s="18"/>
      <c r="Q541" s="36">
        <v>3133.9</v>
      </c>
      <c r="R541" s="34">
        <f>Q541/100*70</f>
        <v>2193.73</v>
      </c>
    </row>
    <row r="542" spans="7:18" ht="12.75">
      <c r="G542" s="8">
        <v>2</v>
      </c>
      <c r="H542" s="8">
        <v>913</v>
      </c>
      <c r="I542" s="18"/>
      <c r="J542" s="18"/>
      <c r="K542" s="18"/>
      <c r="L542" s="18"/>
      <c r="M542" s="18"/>
      <c r="N542" s="18"/>
      <c r="O542" s="18"/>
      <c r="P542" s="18"/>
      <c r="Q542" s="36">
        <v>3133.9</v>
      </c>
      <c r="R542" s="34">
        <f>Q542/100*70</f>
        <v>2193.73</v>
      </c>
    </row>
    <row r="543" spans="7:18" ht="12.75">
      <c r="G543" s="8">
        <v>3</v>
      </c>
      <c r="H543" s="8">
        <v>923</v>
      </c>
      <c r="I543" s="31">
        <f>1</f>
        <v>1</v>
      </c>
      <c r="J543" s="18"/>
      <c r="K543" s="18"/>
      <c r="L543" s="18"/>
      <c r="M543" s="18"/>
      <c r="N543" s="18"/>
      <c r="O543" s="18"/>
      <c r="P543" s="18"/>
      <c r="Q543" s="36">
        <v>3133.9</v>
      </c>
      <c r="R543" s="34">
        <f>Q543/100*70</f>
        <v>2193.73</v>
      </c>
    </row>
    <row r="550" spans="1:18" ht="12.75">
      <c r="A550" s="25" t="s">
        <v>21</v>
      </c>
      <c r="B550" s="26"/>
      <c r="C550" s="26"/>
      <c r="D550" s="26"/>
      <c r="E550" s="26"/>
      <c r="F550" s="26"/>
      <c r="G550" s="27"/>
      <c r="H550" s="5" t="s">
        <v>2</v>
      </c>
      <c r="I550" s="6">
        <v>74</v>
      </c>
      <c r="J550" s="6">
        <v>80</v>
      </c>
      <c r="K550" s="6">
        <v>86</v>
      </c>
      <c r="L550" s="6">
        <v>92</v>
      </c>
      <c r="M550" s="6">
        <v>98</v>
      </c>
      <c r="N550" s="6">
        <v>104</v>
      </c>
      <c r="O550" s="6">
        <v>110</v>
      </c>
      <c r="P550" s="6">
        <v>116</v>
      </c>
      <c r="Q550" s="5" t="s">
        <v>3</v>
      </c>
      <c r="R550" s="35">
        <v>-0.3</v>
      </c>
    </row>
    <row r="551" spans="7:18" ht="12.75">
      <c r="G551" s="8">
        <v>1</v>
      </c>
      <c r="H551" s="8">
        <v>912</v>
      </c>
      <c r="I551" s="18"/>
      <c r="J551" s="18"/>
      <c r="K551" s="18"/>
      <c r="L551" s="31">
        <f>1</f>
        <v>1</v>
      </c>
      <c r="M551" s="18"/>
      <c r="N551" s="18"/>
      <c r="O551" s="18"/>
      <c r="P551" s="18"/>
      <c r="Q551" s="36">
        <v>3164.7</v>
      </c>
      <c r="R551" s="34">
        <f>Q551/100*70</f>
        <v>2215.29</v>
      </c>
    </row>
    <row r="552" spans="7:18" ht="12.75">
      <c r="G552" s="8">
        <v>2</v>
      </c>
      <c r="H552" s="8">
        <v>913</v>
      </c>
      <c r="I552" s="18"/>
      <c r="J552" s="18"/>
      <c r="K552" s="18"/>
      <c r="L552" s="18"/>
      <c r="M552" s="18"/>
      <c r="N552" s="18"/>
      <c r="O552" s="18"/>
      <c r="P552" s="31">
        <f>1</f>
        <v>1</v>
      </c>
      <c r="Q552" s="36">
        <v>3164.7</v>
      </c>
      <c r="R552" s="34">
        <f>Q552/100*70</f>
        <v>2215.29</v>
      </c>
    </row>
    <row r="553" spans="7:18" ht="12.75">
      <c r="G553" s="8">
        <v>3</v>
      </c>
      <c r="H553" s="8">
        <v>923</v>
      </c>
      <c r="I553" s="18"/>
      <c r="J553" s="18"/>
      <c r="K553" s="18"/>
      <c r="L553" s="18"/>
      <c r="M553" s="18"/>
      <c r="N553" s="18"/>
      <c r="O553" s="18"/>
      <c r="P553" s="18"/>
      <c r="Q553" s="36">
        <v>3164.7</v>
      </c>
      <c r="R553" s="34">
        <f>Q553/100*70</f>
        <v>2215.29</v>
      </c>
    </row>
    <row r="560" spans="1:18" ht="12.75">
      <c r="A560" s="25" t="s">
        <v>23</v>
      </c>
      <c r="B560" s="26"/>
      <c r="C560" s="26"/>
      <c r="D560" s="26"/>
      <c r="E560" s="26"/>
      <c r="F560" s="26"/>
      <c r="G560" s="27"/>
      <c r="H560" s="5" t="s">
        <v>2</v>
      </c>
      <c r="I560" s="6">
        <v>74</v>
      </c>
      <c r="J560" s="6">
        <v>80</v>
      </c>
      <c r="K560" s="6">
        <v>86</v>
      </c>
      <c r="L560" s="6">
        <v>92</v>
      </c>
      <c r="M560" s="6">
        <v>98</v>
      </c>
      <c r="N560" s="6">
        <v>104</v>
      </c>
      <c r="O560" s="6">
        <v>110</v>
      </c>
      <c r="P560" s="6">
        <v>116</v>
      </c>
      <c r="Q560" s="5" t="s">
        <v>3</v>
      </c>
      <c r="R560" s="35">
        <v>-0.3</v>
      </c>
    </row>
    <row r="561" spans="7:18" ht="13.5">
      <c r="G561" s="8">
        <v>1</v>
      </c>
      <c r="H561" s="8">
        <v>912</v>
      </c>
      <c r="I561" s="18"/>
      <c r="J561" s="31">
        <f>3</f>
        <v>3</v>
      </c>
      <c r="K561" s="31">
        <f>3</f>
        <v>3</v>
      </c>
      <c r="L561" s="31">
        <f>9+1-1</f>
        <v>9</v>
      </c>
      <c r="M561" s="31">
        <f>4+4-1</f>
        <v>7</v>
      </c>
      <c r="N561" s="18"/>
      <c r="O561" s="18"/>
      <c r="P561" s="18"/>
      <c r="Q561" s="10">
        <v>3257.1</v>
      </c>
      <c r="R561" s="34">
        <f>Q561/100*70</f>
        <v>2279.97</v>
      </c>
    </row>
    <row r="562" spans="7:18" ht="13.5">
      <c r="G562" s="8">
        <v>2</v>
      </c>
      <c r="H562" s="8">
        <v>913</v>
      </c>
      <c r="I562" s="18"/>
      <c r="J562" s="18"/>
      <c r="K562" s="18"/>
      <c r="L562" s="31">
        <f>1+6-3</f>
        <v>4</v>
      </c>
      <c r="M562" s="31">
        <f>6-3</f>
        <v>3</v>
      </c>
      <c r="N562" s="18"/>
      <c r="O562" s="31">
        <f>1</f>
        <v>1</v>
      </c>
      <c r="P562" s="18"/>
      <c r="Q562" s="10">
        <v>3257.1</v>
      </c>
      <c r="R562" s="34">
        <f>Q562/100*70</f>
        <v>2279.97</v>
      </c>
    </row>
    <row r="563" spans="7:18" ht="13.5">
      <c r="G563" s="8">
        <v>3</v>
      </c>
      <c r="H563" s="8">
        <v>923</v>
      </c>
      <c r="I563" s="31">
        <f>1</f>
        <v>1</v>
      </c>
      <c r="J563" s="18"/>
      <c r="K563" s="18"/>
      <c r="L563" s="18"/>
      <c r="M563" s="18"/>
      <c r="N563" s="18"/>
      <c r="O563" s="18"/>
      <c r="P563" s="18"/>
      <c r="Q563" s="10">
        <v>3257.1</v>
      </c>
      <c r="R563" s="34">
        <f>Q563/100*70</f>
        <v>2279.97</v>
      </c>
    </row>
    <row r="570" spans="1:18" ht="12.75">
      <c r="A570" s="25" t="s">
        <v>22</v>
      </c>
      <c r="B570" s="26"/>
      <c r="C570" s="26"/>
      <c r="D570" s="26"/>
      <c r="E570" s="26"/>
      <c r="F570" s="26"/>
      <c r="G570" s="27"/>
      <c r="H570" s="5" t="s">
        <v>2</v>
      </c>
      <c r="I570" s="6">
        <v>74</v>
      </c>
      <c r="J570" s="6">
        <v>80</v>
      </c>
      <c r="K570" s="6">
        <v>86</v>
      </c>
      <c r="L570" s="6">
        <v>92</v>
      </c>
      <c r="M570" s="6">
        <v>98</v>
      </c>
      <c r="N570" s="6">
        <v>104</v>
      </c>
      <c r="O570" s="6">
        <v>110</v>
      </c>
      <c r="P570" s="6">
        <v>116</v>
      </c>
      <c r="Q570" s="5" t="s">
        <v>3</v>
      </c>
      <c r="R570" s="35">
        <v>-0.3</v>
      </c>
    </row>
    <row r="571" spans="7:18" ht="13.5">
      <c r="G571" s="8">
        <v>1</v>
      </c>
      <c r="H571" s="8">
        <v>928</v>
      </c>
      <c r="I571" s="18"/>
      <c r="J571" s="18"/>
      <c r="K571" s="18"/>
      <c r="L571" s="18"/>
      <c r="M571" s="18"/>
      <c r="N571" s="18"/>
      <c r="O571" s="18"/>
      <c r="P571" s="18"/>
      <c r="Q571" s="10">
        <v>3318.7</v>
      </c>
      <c r="R571" s="34">
        <f>Q571/100*70</f>
        <v>2323.0899999999997</v>
      </c>
    </row>
    <row r="572" spans="7:18" ht="13.5">
      <c r="G572" s="8">
        <v>2</v>
      </c>
      <c r="H572" s="8">
        <v>931</v>
      </c>
      <c r="I572" s="18"/>
      <c r="J572" s="18"/>
      <c r="K572" s="18"/>
      <c r="L572" s="18"/>
      <c r="M572" s="31">
        <f>1</f>
        <v>1</v>
      </c>
      <c r="N572" s="18"/>
      <c r="O572" s="18"/>
      <c r="P572" s="18"/>
      <c r="Q572" s="10">
        <v>3318.7</v>
      </c>
      <c r="R572" s="34">
        <f>Q572/100*70</f>
        <v>2323.0899999999997</v>
      </c>
    </row>
    <row r="573" spans="7:18" ht="13.5">
      <c r="G573" s="8">
        <v>3</v>
      </c>
      <c r="H573" s="8"/>
      <c r="I573" s="18"/>
      <c r="J573" s="18"/>
      <c r="K573" s="18"/>
      <c r="L573" s="18"/>
      <c r="M573" s="18"/>
      <c r="N573" s="18"/>
      <c r="O573" s="18"/>
      <c r="P573" s="18"/>
      <c r="Q573" s="10">
        <v>3318.7</v>
      </c>
      <c r="R573" s="34">
        <f>Q573/100*70</f>
        <v>2323.0899999999997</v>
      </c>
    </row>
    <row r="577" spans="1:18" ht="12.75">
      <c r="A577" s="25" t="s">
        <v>25</v>
      </c>
      <c r="B577" s="26"/>
      <c r="C577" s="26"/>
      <c r="D577" s="26"/>
      <c r="E577" s="26"/>
      <c r="F577" s="26"/>
      <c r="G577" s="27"/>
      <c r="H577" s="5" t="s">
        <v>2</v>
      </c>
      <c r="I577" s="6">
        <v>74</v>
      </c>
      <c r="J577" s="6">
        <v>80</v>
      </c>
      <c r="K577" s="6">
        <v>86</v>
      </c>
      <c r="L577" s="6">
        <v>92</v>
      </c>
      <c r="M577" s="6">
        <v>98</v>
      </c>
      <c r="N577" s="6">
        <v>104</v>
      </c>
      <c r="O577" s="6">
        <v>110</v>
      </c>
      <c r="P577" s="6">
        <v>116</v>
      </c>
      <c r="Q577" s="5" t="s">
        <v>3</v>
      </c>
      <c r="R577" s="35">
        <v>-0.3</v>
      </c>
    </row>
    <row r="578" spans="7:18" ht="13.5">
      <c r="G578" s="8">
        <v>1</v>
      </c>
      <c r="H578" s="8">
        <v>928</v>
      </c>
      <c r="I578" s="18"/>
      <c r="J578" s="18"/>
      <c r="K578" s="18"/>
      <c r="L578" s="31">
        <f>1</f>
        <v>1</v>
      </c>
      <c r="M578" s="31">
        <f>5+3</f>
        <v>8</v>
      </c>
      <c r="N578" s="18"/>
      <c r="O578" s="18"/>
      <c r="P578" s="18"/>
      <c r="Q578" s="10">
        <v>3411.1</v>
      </c>
      <c r="R578" s="34">
        <f>Q578/100*70</f>
        <v>2387.77</v>
      </c>
    </row>
    <row r="579" spans="7:18" ht="13.5">
      <c r="G579" s="8">
        <v>2</v>
      </c>
      <c r="H579" s="8">
        <v>929</v>
      </c>
      <c r="I579" s="18"/>
      <c r="J579" s="18"/>
      <c r="K579" s="18"/>
      <c r="L579" s="18"/>
      <c r="M579" s="18"/>
      <c r="N579" s="18"/>
      <c r="O579" s="31">
        <f>1</f>
        <v>1</v>
      </c>
      <c r="P579" s="31">
        <f>1</f>
        <v>1</v>
      </c>
      <c r="Q579" s="10">
        <v>3411.1</v>
      </c>
      <c r="R579" s="34">
        <f>Q579/100*70</f>
        <v>2387.77</v>
      </c>
    </row>
    <row r="580" spans="7:18" ht="13.5">
      <c r="G580" s="8">
        <v>3</v>
      </c>
      <c r="H580" s="8">
        <v>930</v>
      </c>
      <c r="I580" s="18"/>
      <c r="J580" s="31">
        <f>1</f>
        <v>1</v>
      </c>
      <c r="K580" s="18"/>
      <c r="L580" s="31">
        <f>4</f>
        <v>4</v>
      </c>
      <c r="M580" s="18"/>
      <c r="N580" s="18"/>
      <c r="O580" s="18"/>
      <c r="P580" s="18"/>
      <c r="Q580" s="10">
        <v>3411.1</v>
      </c>
      <c r="R580" s="34">
        <f>Q580/100*70</f>
        <v>2387.77</v>
      </c>
    </row>
    <row r="581" spans="7:18" ht="13.5">
      <c r="G581" s="8">
        <v>4</v>
      </c>
      <c r="H581" s="8">
        <v>931</v>
      </c>
      <c r="I581" s="18"/>
      <c r="J581" s="18"/>
      <c r="K581" s="18"/>
      <c r="L581" s="18"/>
      <c r="M581" s="18"/>
      <c r="N581" s="31">
        <f>1</f>
        <v>1</v>
      </c>
      <c r="O581" s="18"/>
      <c r="P581" s="31">
        <f>1</f>
        <v>1</v>
      </c>
      <c r="Q581" s="10">
        <v>3411.1</v>
      </c>
      <c r="R581" s="34">
        <f>Q581/100*70</f>
        <v>2387.77</v>
      </c>
    </row>
    <row r="588" spans="1:5" ht="12.75">
      <c r="A588" s="3" t="s">
        <v>38</v>
      </c>
      <c r="B588" s="38" t="s">
        <v>39</v>
      </c>
      <c r="C588" s="38"/>
      <c r="D588" s="38"/>
      <c r="E588" s="38"/>
    </row>
    <row r="589" spans="6:18" ht="12.75">
      <c r="F589" s="4"/>
      <c r="G589" s="5"/>
      <c r="H589" s="5" t="s">
        <v>2</v>
      </c>
      <c r="I589" s="6">
        <v>80</v>
      </c>
      <c r="J589" s="6">
        <v>86</v>
      </c>
      <c r="K589" s="6">
        <v>92</v>
      </c>
      <c r="L589" s="6">
        <v>98</v>
      </c>
      <c r="M589" s="6">
        <v>104</v>
      </c>
      <c r="N589" s="6">
        <v>110</v>
      </c>
      <c r="O589" s="6">
        <v>116</v>
      </c>
      <c r="P589" s="6">
        <v>122</v>
      </c>
      <c r="Q589" s="5" t="s">
        <v>3</v>
      </c>
      <c r="R589" s="35">
        <v>-0.3</v>
      </c>
    </row>
    <row r="590" spans="6:18" ht="13.5">
      <c r="F590" s="4"/>
      <c r="G590" s="8">
        <v>1</v>
      </c>
      <c r="H590" s="8">
        <v>912</v>
      </c>
      <c r="I590" s="31">
        <f>1</f>
        <v>1</v>
      </c>
      <c r="J590" s="31">
        <f>1</f>
        <v>1</v>
      </c>
      <c r="K590" s="31">
        <f>1</f>
        <v>1</v>
      </c>
      <c r="L590" s="31">
        <f>1</f>
        <v>1</v>
      </c>
      <c r="M590" s="18"/>
      <c r="N590" s="18"/>
      <c r="O590" s="18"/>
      <c r="P590" s="18"/>
      <c r="Q590" s="10">
        <v>2849</v>
      </c>
      <c r="R590" s="34">
        <f>Q590/100*70</f>
        <v>1994.3</v>
      </c>
    </row>
    <row r="591" spans="6:18" ht="13.5">
      <c r="F591" s="4"/>
      <c r="G591" s="8">
        <v>2</v>
      </c>
      <c r="H591" s="8">
        <v>922</v>
      </c>
      <c r="I591" s="18"/>
      <c r="J591" s="18"/>
      <c r="K591" s="18"/>
      <c r="L591" s="18"/>
      <c r="M591" s="18"/>
      <c r="N591" s="18"/>
      <c r="O591" s="18"/>
      <c r="P591" s="18"/>
      <c r="Q591" s="10">
        <v>2849</v>
      </c>
      <c r="R591" s="34">
        <f>Q591/100*70</f>
        <v>1994.3</v>
      </c>
    </row>
    <row r="592" spans="6:18" ht="13.5">
      <c r="F592" s="4"/>
      <c r="G592" s="8">
        <v>3</v>
      </c>
      <c r="H592" s="8">
        <v>928</v>
      </c>
      <c r="I592" s="18"/>
      <c r="J592" s="18"/>
      <c r="K592" s="18"/>
      <c r="L592" s="18"/>
      <c r="M592" s="18"/>
      <c r="N592" s="18"/>
      <c r="O592" s="18"/>
      <c r="P592" s="18"/>
      <c r="Q592" s="10">
        <v>2849</v>
      </c>
      <c r="R592" s="34">
        <f>Q592/100*70</f>
        <v>1994.3</v>
      </c>
    </row>
    <row r="593" spans="6:18" ht="13.5">
      <c r="F593" s="4"/>
      <c r="G593" s="8">
        <v>4</v>
      </c>
      <c r="H593" s="8">
        <v>930</v>
      </c>
      <c r="I593" s="18"/>
      <c r="J593" s="19"/>
      <c r="K593" s="19"/>
      <c r="L593" s="19"/>
      <c r="M593" s="19"/>
      <c r="N593" s="19"/>
      <c r="O593" s="18"/>
      <c r="P593" s="19"/>
      <c r="Q593" s="10">
        <v>2849</v>
      </c>
      <c r="R593" s="34">
        <f>Q593/100*70</f>
        <v>1994.3</v>
      </c>
    </row>
    <row r="594" spans="7:16" ht="12.75">
      <c r="G594" s="29"/>
      <c r="H594" s="29"/>
      <c r="I594" s="30"/>
      <c r="J594" s="30"/>
      <c r="K594" s="30"/>
      <c r="L594" s="30"/>
      <c r="M594" s="29"/>
      <c r="N594" s="29"/>
      <c r="O594" s="29"/>
      <c r="P594" s="29"/>
    </row>
    <row r="595" spans="7:16" ht="12.75">
      <c r="G595" s="29"/>
      <c r="H595" s="29"/>
      <c r="I595" s="29"/>
      <c r="J595" s="29"/>
      <c r="K595" s="29"/>
      <c r="L595" s="29"/>
      <c r="M595" s="29"/>
      <c r="N595" s="29"/>
      <c r="O595" s="29"/>
      <c r="P595" s="29"/>
    </row>
    <row r="596" spans="7:16" ht="12.75">
      <c r="G596" s="29"/>
      <c r="H596" s="29"/>
      <c r="I596" s="30"/>
      <c r="J596" s="30"/>
      <c r="K596" s="30"/>
      <c r="L596" s="30"/>
      <c r="M596" s="30"/>
      <c r="N596" s="29"/>
      <c r="O596" s="30"/>
      <c r="P596" s="30"/>
    </row>
    <row r="604" spans="1:5" ht="12.75">
      <c r="A604" s="3" t="s">
        <v>40</v>
      </c>
      <c r="B604" s="38" t="s">
        <v>39</v>
      </c>
      <c r="C604" s="38"/>
      <c r="D604" s="38"/>
      <c r="E604" s="38"/>
    </row>
    <row r="605" spans="6:16" ht="12.75">
      <c r="F605" s="4"/>
      <c r="G605" s="5"/>
      <c r="H605" s="5" t="s">
        <v>2</v>
      </c>
      <c r="I605" s="6">
        <v>80</v>
      </c>
      <c r="J605" s="6">
        <v>92</v>
      </c>
      <c r="K605" s="6">
        <v>98</v>
      </c>
      <c r="L605" s="6">
        <v>104</v>
      </c>
      <c r="M605" s="6">
        <v>110</v>
      </c>
      <c r="N605" s="6">
        <v>116</v>
      </c>
      <c r="O605" s="5" t="s">
        <v>3</v>
      </c>
      <c r="P605" s="35">
        <v>-0.3</v>
      </c>
    </row>
    <row r="606" spans="6:16" ht="13.5">
      <c r="F606" s="4"/>
      <c r="G606" s="8">
        <v>1</v>
      </c>
      <c r="H606" s="8">
        <v>913</v>
      </c>
      <c r="I606" s="18"/>
      <c r="J606" s="31">
        <f>1</f>
        <v>1</v>
      </c>
      <c r="K606" s="31">
        <f>1</f>
        <v>1</v>
      </c>
      <c r="L606" s="18"/>
      <c r="M606" s="19"/>
      <c r="N606" s="18"/>
      <c r="O606" s="10">
        <v>2818.2</v>
      </c>
      <c r="P606" s="34">
        <f>O606/100*70</f>
        <v>1972.74</v>
      </c>
    </row>
    <row r="607" spans="6:16" ht="13.5">
      <c r="F607" s="4"/>
      <c r="G607" s="8">
        <v>2</v>
      </c>
      <c r="H607" s="8">
        <v>923</v>
      </c>
      <c r="I607" s="18"/>
      <c r="J607" s="18"/>
      <c r="K607" s="18"/>
      <c r="L607" s="18"/>
      <c r="M607" s="19"/>
      <c r="N607" s="18"/>
      <c r="O607" s="10">
        <v>2818.2</v>
      </c>
      <c r="P607" s="34">
        <f>O607/100*70</f>
        <v>1972.74</v>
      </c>
    </row>
    <row r="608" spans="6:16" ht="13.5">
      <c r="F608" s="4"/>
      <c r="G608" s="8">
        <v>3</v>
      </c>
      <c r="H608" s="8">
        <v>931</v>
      </c>
      <c r="I608" s="19"/>
      <c r="J608" s="19"/>
      <c r="K608" s="18"/>
      <c r="L608" s="19"/>
      <c r="M608" s="18"/>
      <c r="N608" s="19"/>
      <c r="O608" s="10">
        <v>2818.2</v>
      </c>
      <c r="P608" s="34">
        <f>O608/100*70</f>
        <v>1972.74</v>
      </c>
    </row>
    <row r="609" spans="7:16" ht="13.5">
      <c r="G609" s="8"/>
      <c r="H609" s="8"/>
      <c r="I609" s="19"/>
      <c r="J609" s="19"/>
      <c r="K609" s="19"/>
      <c r="L609" s="19"/>
      <c r="M609" s="19"/>
      <c r="N609" s="18"/>
      <c r="O609" s="10">
        <v>2818.2</v>
      </c>
      <c r="P609" s="34">
        <f>O609/100*70</f>
        <v>1972.74</v>
      </c>
    </row>
    <row r="622" spans="1:5" ht="12.75">
      <c r="A622" s="3" t="s">
        <v>67</v>
      </c>
      <c r="B622" s="38" t="s">
        <v>34</v>
      </c>
      <c r="C622" s="38"/>
      <c r="D622" s="38"/>
      <c r="E622" s="38"/>
    </row>
    <row r="623" spans="6:11" ht="12.75">
      <c r="F623" s="4"/>
      <c r="G623" s="5"/>
      <c r="H623" s="5" t="s">
        <v>2</v>
      </c>
      <c r="I623" s="5" t="s">
        <v>28</v>
      </c>
      <c r="J623" s="5" t="s">
        <v>3</v>
      </c>
      <c r="K623" s="35">
        <v>-0.3</v>
      </c>
    </row>
    <row r="624" spans="6:11" ht="13.5">
      <c r="F624" s="4"/>
      <c r="G624" s="8">
        <v>1</v>
      </c>
      <c r="H624" s="8">
        <v>201</v>
      </c>
      <c r="I624" s="18"/>
      <c r="J624" s="10">
        <v>1955.8</v>
      </c>
      <c r="K624" s="34">
        <f>J624/100*70</f>
        <v>1369.06</v>
      </c>
    </row>
    <row r="625" spans="6:11" ht="13.5">
      <c r="F625" s="4"/>
      <c r="G625" s="8">
        <v>2</v>
      </c>
      <c r="H625" s="8">
        <v>912</v>
      </c>
      <c r="I625" s="31">
        <f>1+4</f>
        <v>5</v>
      </c>
      <c r="J625" s="10">
        <v>1955.8</v>
      </c>
      <c r="K625" s="34">
        <f aca="true" t="shared" si="2" ref="K625:K630">J625/100*70</f>
        <v>1369.06</v>
      </c>
    </row>
    <row r="626" spans="6:11" ht="13.5">
      <c r="F626" s="4"/>
      <c r="G626" s="8">
        <v>3</v>
      </c>
      <c r="H626" s="8">
        <v>913</v>
      </c>
      <c r="I626" s="31">
        <f>1</f>
        <v>1</v>
      </c>
      <c r="J626" s="10">
        <v>1955.8</v>
      </c>
      <c r="K626" s="34">
        <f t="shared" si="2"/>
        <v>1369.06</v>
      </c>
    </row>
    <row r="627" spans="6:11" ht="13.5">
      <c r="F627" s="4"/>
      <c r="G627" s="8">
        <v>4</v>
      </c>
      <c r="H627" s="8">
        <v>922</v>
      </c>
      <c r="I627" s="18"/>
      <c r="J627" s="10">
        <v>1955.8</v>
      </c>
      <c r="K627" s="34">
        <f t="shared" si="2"/>
        <v>1369.06</v>
      </c>
    </row>
    <row r="628" spans="6:11" ht="13.5">
      <c r="F628" s="4"/>
      <c r="G628" s="8">
        <v>5</v>
      </c>
      <c r="H628" s="8">
        <v>923</v>
      </c>
      <c r="I628" s="18"/>
      <c r="J628" s="10">
        <v>1955.8</v>
      </c>
      <c r="K628" s="34">
        <f t="shared" si="2"/>
        <v>1369.06</v>
      </c>
    </row>
    <row r="629" spans="7:11" ht="13.5">
      <c r="G629" s="8">
        <v>6</v>
      </c>
      <c r="H629" s="8">
        <v>928</v>
      </c>
      <c r="I629" s="18"/>
      <c r="J629" s="10">
        <v>1955.8</v>
      </c>
      <c r="K629" s="34">
        <f t="shared" si="2"/>
        <v>1369.06</v>
      </c>
    </row>
    <row r="630" spans="7:11" ht="13.5">
      <c r="G630" s="8">
        <v>7</v>
      </c>
      <c r="H630" s="8">
        <v>929</v>
      </c>
      <c r="I630" s="18"/>
      <c r="J630" s="10">
        <v>1955.8</v>
      </c>
      <c r="K630" s="34">
        <f t="shared" si="2"/>
        <v>1369.06</v>
      </c>
    </row>
  </sheetData>
  <sheetProtection/>
  <mergeCells count="203">
    <mergeCell ref="M481:N481"/>
    <mergeCell ref="M482:N482"/>
    <mergeCell ref="M483:N483"/>
    <mergeCell ref="B504:E504"/>
    <mergeCell ref="B465:E465"/>
    <mergeCell ref="L466:M466"/>
    <mergeCell ref="L467:M467"/>
    <mergeCell ref="L468:M468"/>
    <mergeCell ref="B479:E479"/>
    <mergeCell ref="M480:N480"/>
    <mergeCell ref="B451:E451"/>
    <mergeCell ref="S452:T452"/>
    <mergeCell ref="S453:T453"/>
    <mergeCell ref="S454:T454"/>
    <mergeCell ref="S455:T455"/>
    <mergeCell ref="S456:T456"/>
    <mergeCell ref="S457:T457"/>
    <mergeCell ref="S458:T458"/>
    <mergeCell ref="B437:E437"/>
    <mergeCell ref="P438:Q438"/>
    <mergeCell ref="P439:Q439"/>
    <mergeCell ref="P440:Q440"/>
    <mergeCell ref="P441:Q441"/>
    <mergeCell ref="P442:Q442"/>
    <mergeCell ref="B423:E423"/>
    <mergeCell ref="P424:Q424"/>
    <mergeCell ref="P425:Q425"/>
    <mergeCell ref="P426:Q426"/>
    <mergeCell ref="P427:Q427"/>
    <mergeCell ref="P428:Q428"/>
    <mergeCell ref="B409:E409"/>
    <mergeCell ref="Q410:R410"/>
    <mergeCell ref="Q411:R411"/>
    <mergeCell ref="Q412:R412"/>
    <mergeCell ref="Q413:R413"/>
    <mergeCell ref="Q414:R414"/>
    <mergeCell ref="B395:E395"/>
    <mergeCell ref="S396:T396"/>
    <mergeCell ref="S397:T397"/>
    <mergeCell ref="S398:T398"/>
    <mergeCell ref="B588:E588"/>
    <mergeCell ref="B604:E604"/>
    <mergeCell ref="B520:E520"/>
    <mergeCell ref="S399:T399"/>
    <mergeCell ref="S400:T400"/>
    <mergeCell ref="S401:T401"/>
    <mergeCell ref="R375:S375"/>
    <mergeCell ref="R376:S376"/>
    <mergeCell ref="B381:E381"/>
    <mergeCell ref="B622:E622"/>
    <mergeCell ref="R369:S369"/>
    <mergeCell ref="R370:S370"/>
    <mergeCell ref="R371:S371"/>
    <mergeCell ref="R372:S372"/>
    <mergeCell ref="R373:S373"/>
    <mergeCell ref="R374:S374"/>
    <mergeCell ref="P354:Q354"/>
    <mergeCell ref="P355:Q355"/>
    <mergeCell ref="P356:Q356"/>
    <mergeCell ref="P357:Q357"/>
    <mergeCell ref="B367:E367"/>
    <mergeCell ref="R368:S368"/>
    <mergeCell ref="B339:E339"/>
    <mergeCell ref="P340:Q340"/>
    <mergeCell ref="P341:Q341"/>
    <mergeCell ref="P342:Q342"/>
    <mergeCell ref="P343:Q343"/>
    <mergeCell ref="B353:E353"/>
    <mergeCell ref="L313:M313"/>
    <mergeCell ref="L314:M314"/>
    <mergeCell ref="B325:E325"/>
    <mergeCell ref="L326:M326"/>
    <mergeCell ref="L327:M327"/>
    <mergeCell ref="L328:M328"/>
    <mergeCell ref="B297:E297"/>
    <mergeCell ref="O298:P298"/>
    <mergeCell ref="O299:P299"/>
    <mergeCell ref="O300:P300"/>
    <mergeCell ref="B311:E311"/>
    <mergeCell ref="L312:M312"/>
    <mergeCell ref="S275:T275"/>
    <mergeCell ref="S276:T276"/>
    <mergeCell ref="B283:E283"/>
    <mergeCell ref="O284:P284"/>
    <mergeCell ref="O285:P285"/>
    <mergeCell ref="O286:P286"/>
    <mergeCell ref="B269:E269"/>
    <mergeCell ref="S270:T270"/>
    <mergeCell ref="S271:T271"/>
    <mergeCell ref="S272:T272"/>
    <mergeCell ref="S273:T273"/>
    <mergeCell ref="S274:T274"/>
    <mergeCell ref="L248:M248"/>
    <mergeCell ref="B255:E255"/>
    <mergeCell ref="N256:O256"/>
    <mergeCell ref="N257:O257"/>
    <mergeCell ref="N258:O258"/>
    <mergeCell ref="N259:O259"/>
    <mergeCell ref="L242:M242"/>
    <mergeCell ref="L243:M243"/>
    <mergeCell ref="L244:M244"/>
    <mergeCell ref="L245:M245"/>
    <mergeCell ref="L246:M246"/>
    <mergeCell ref="L247:M247"/>
    <mergeCell ref="L217:M217"/>
    <mergeCell ref="B227:E227"/>
    <mergeCell ref="L228:M228"/>
    <mergeCell ref="L229:M229"/>
    <mergeCell ref="L230:M230"/>
    <mergeCell ref="B241:E241"/>
    <mergeCell ref="L203:M203"/>
    <mergeCell ref="L204:M204"/>
    <mergeCell ref="B213:E213"/>
    <mergeCell ref="L214:M214"/>
    <mergeCell ref="L215:M215"/>
    <mergeCell ref="L216:M216"/>
    <mergeCell ref="R191:S191"/>
    <mergeCell ref="R192:S192"/>
    <mergeCell ref="B199:E199"/>
    <mergeCell ref="L200:M200"/>
    <mergeCell ref="L201:M201"/>
    <mergeCell ref="L202:M202"/>
    <mergeCell ref="B185:E185"/>
    <mergeCell ref="R186:S186"/>
    <mergeCell ref="R187:S187"/>
    <mergeCell ref="R188:S188"/>
    <mergeCell ref="R189:S189"/>
    <mergeCell ref="R190:S190"/>
    <mergeCell ref="Q172:R172"/>
    <mergeCell ref="Q173:R173"/>
    <mergeCell ref="Q174:R174"/>
    <mergeCell ref="Q175:R175"/>
    <mergeCell ref="Q176:R176"/>
    <mergeCell ref="Q177:R177"/>
    <mergeCell ref="P147:Q147"/>
    <mergeCell ref="B157:E157"/>
    <mergeCell ref="L158:M158"/>
    <mergeCell ref="L159:M159"/>
    <mergeCell ref="L160:M160"/>
    <mergeCell ref="B171:E171"/>
    <mergeCell ref="O132:P132"/>
    <mergeCell ref="O133:P133"/>
    <mergeCell ref="B143:E143"/>
    <mergeCell ref="P144:Q144"/>
    <mergeCell ref="P145:Q145"/>
    <mergeCell ref="P146:Q146"/>
    <mergeCell ref="O117:P117"/>
    <mergeCell ref="O118:P118"/>
    <mergeCell ref="O119:P119"/>
    <mergeCell ref="B129:E129"/>
    <mergeCell ref="O130:P130"/>
    <mergeCell ref="O131:P131"/>
    <mergeCell ref="N102:O102"/>
    <mergeCell ref="N103:O103"/>
    <mergeCell ref="N104:O104"/>
    <mergeCell ref="N105:O105"/>
    <mergeCell ref="B115:E115"/>
    <mergeCell ref="O116:P116"/>
    <mergeCell ref="O88:P88"/>
    <mergeCell ref="O89:P89"/>
    <mergeCell ref="O90:P90"/>
    <mergeCell ref="O91:P91"/>
    <mergeCell ref="O92:P92"/>
    <mergeCell ref="O93:P93"/>
    <mergeCell ref="N62:O62"/>
    <mergeCell ref="N63:O63"/>
    <mergeCell ref="N64:O64"/>
    <mergeCell ref="B73:E73"/>
    <mergeCell ref="L74:M74"/>
    <mergeCell ref="L75:M75"/>
    <mergeCell ref="S50:T50"/>
    <mergeCell ref="S51:T51"/>
    <mergeCell ref="S52:T52"/>
    <mergeCell ref="B59:E59"/>
    <mergeCell ref="N60:O60"/>
    <mergeCell ref="N61:O61"/>
    <mergeCell ref="S38:T38"/>
    <mergeCell ref="B45:E45"/>
    <mergeCell ref="S46:T46"/>
    <mergeCell ref="S47:T47"/>
    <mergeCell ref="S48:T48"/>
    <mergeCell ref="S49:T49"/>
    <mergeCell ref="S32:T32"/>
    <mergeCell ref="S33:T33"/>
    <mergeCell ref="S34:T34"/>
    <mergeCell ref="S35:T35"/>
    <mergeCell ref="S36:T36"/>
    <mergeCell ref="S37:T37"/>
    <mergeCell ref="O18:P18"/>
    <mergeCell ref="O19:P19"/>
    <mergeCell ref="O20:P20"/>
    <mergeCell ref="O21:P21"/>
    <mergeCell ref="O22:P22"/>
    <mergeCell ref="O23:P23"/>
    <mergeCell ref="L76:M76"/>
    <mergeCell ref="B87:E87"/>
    <mergeCell ref="B101:E101"/>
    <mergeCell ref="B3:E3"/>
    <mergeCell ref="L4:M4"/>
    <mergeCell ref="L5:M5"/>
    <mergeCell ref="L6:M6"/>
    <mergeCell ref="B17:E17"/>
    <mergeCell ref="B31:E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ПОЛОХОВ</cp:lastModifiedBy>
  <cp:lastPrinted>2014-01-10T11:20:20Z</cp:lastPrinted>
  <dcterms:created xsi:type="dcterms:W3CDTF">2014-01-10T11:20:20Z</dcterms:created>
  <dcterms:modified xsi:type="dcterms:W3CDTF">2014-06-27T12:31:42Z</dcterms:modified>
  <cp:category/>
  <cp:version/>
  <cp:contentType/>
  <cp:contentStatus/>
  <cp:revision>1</cp:revision>
</cp:coreProperties>
</file>