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application/octet-stream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yan\Desktop\презентации\"/>
    </mc:Choice>
  </mc:AlternateContent>
  <bookViews>
    <workbookView xWindow="0" yWindow="0" windowWidth="11400" windowHeight="5895" tabRatio="0"/>
  </bookViews>
  <sheets>
    <sheet name="TDSheet" sheetId="1" r:id="rId1"/>
  </sheets>
  <calcPr calcId="152511" refMode="R1C1"/>
</workbook>
</file>

<file path=xl/calcChain.xml><?xml version="1.0" encoding="utf-8"?>
<calcChain xmlns="http://schemas.openxmlformats.org/spreadsheetml/2006/main">
  <c r="L4" i="1" l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3" i="1"/>
  <c r="D273" i="1" l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D3" i="1"/>
</calcChain>
</file>

<file path=xl/sharedStrings.xml><?xml version="1.0" encoding="utf-8"?>
<sst xmlns="http://schemas.openxmlformats.org/spreadsheetml/2006/main" count="847" uniqueCount="244">
  <si>
    <t>№</t>
  </si>
  <si>
    <t>ФОТО</t>
  </si>
  <si>
    <t>Штрихкод</t>
  </si>
  <si>
    <t>Наименование</t>
  </si>
  <si>
    <t>Цвет</t>
  </si>
  <si>
    <t>Продажная
 единица,
шт.</t>
  </si>
  <si>
    <t>Кол-во в
 коробке,
шт.</t>
  </si>
  <si>
    <t>Остаток</t>
  </si>
  <si>
    <t>C&amp;C</t>
  </si>
  <si>
    <t>Цена,
руб.</t>
  </si>
  <si>
    <t>Скидка не действует</t>
  </si>
  <si>
    <t>Нет Фото</t>
  </si>
  <si>
    <t>Ветка искусственная  ампельная Слива, 170см</t>
  </si>
  <si>
    <t>кремовый</t>
  </si>
  <si>
    <t>Ветка искусственная  Вишня, 122см</t>
  </si>
  <si>
    <t>Бело-зеленый</t>
  </si>
  <si>
    <t>Ветка искусственная  Магнолия, 86см</t>
  </si>
  <si>
    <t>Белый</t>
  </si>
  <si>
    <t>Ветка искусственная  Форзиция, 89см</t>
  </si>
  <si>
    <t>Желтый</t>
  </si>
  <si>
    <t>Ветка искусственная ампельная Вишня, 119см</t>
  </si>
  <si>
    <t>Розово-кремовый</t>
  </si>
  <si>
    <t>Ветка искусственная Анисодонтея, 162см</t>
  </si>
  <si>
    <t>Розовый</t>
  </si>
  <si>
    <t>Кремовый</t>
  </si>
  <si>
    <t>Ветка искусственная Анисодонтея, 48см</t>
  </si>
  <si>
    <t>Ветка искусственная Белоцветник, 99см</t>
  </si>
  <si>
    <t>Ветка искусственная Бугенвилия, 132см</t>
  </si>
  <si>
    <t>Ветка искусственная Герань, 66см</t>
  </si>
  <si>
    <t>Сиреневый</t>
  </si>
  <si>
    <t>Ветка искусственная Гибискус, 71см</t>
  </si>
  <si>
    <t>Оранжевый</t>
  </si>
  <si>
    <t>Ветка искусственная Гипсофила, 71см</t>
  </si>
  <si>
    <t>Ветка искусственная Гортензии, 99см</t>
  </si>
  <si>
    <t>Ветка искусственная Граб, 122см</t>
  </si>
  <si>
    <t>Зеленый</t>
  </si>
  <si>
    <t>Ветка искусственная Калина, 44см</t>
  </si>
  <si>
    <t>Ветка искусственная Калина, 66см</t>
  </si>
  <si>
    <t>Голубой</t>
  </si>
  <si>
    <t>Ветка искусственная Камелия, 46см</t>
  </si>
  <si>
    <t>Ветка искусственная Камелия, 94см</t>
  </si>
  <si>
    <t>Ветка искусственная Камнеломка, 74см</t>
  </si>
  <si>
    <t>Синий</t>
  </si>
  <si>
    <t>Ветка искусственная Кизил, 61см</t>
  </si>
  <si>
    <t>Светло - зеленый</t>
  </si>
  <si>
    <t>Светло-розовый</t>
  </si>
  <si>
    <t>Ветка искусственная Магнолия, 109см</t>
  </si>
  <si>
    <t>Ветка искусственная Магнолия, 117см</t>
  </si>
  <si>
    <t>Розово-лиловый</t>
  </si>
  <si>
    <t>Ветка искусственная Магнолия, 140см</t>
  </si>
  <si>
    <t>Ветка искусственная Можжевельник, 60см</t>
  </si>
  <si>
    <t>Ветка искусственная Персик, 84см</t>
  </si>
  <si>
    <t>Ветка искусственная Помпон , 79см</t>
  </si>
  <si>
    <t>Ветка искусственная Розовый куст , 47см</t>
  </si>
  <si>
    <t>Ветка искусственная Физалис, 122см</t>
  </si>
  <si>
    <t>Ветка искусственная Яблоня, 140см</t>
  </si>
  <si>
    <t>Ветка искусственная Яблоня, 74см</t>
  </si>
  <si>
    <t>Лиловый</t>
  </si>
  <si>
    <t>Ветка искусственная Яблоня, 97см</t>
  </si>
  <si>
    <t>Бело-розовый</t>
  </si>
  <si>
    <t>Ветка искусственная Яблоня, 99см</t>
  </si>
  <si>
    <t>Красный</t>
  </si>
  <si>
    <t>Ветка искусственная Ягоды, 23см</t>
  </si>
  <si>
    <t>Акция, распродажа</t>
  </si>
  <si>
    <t>Ветка искусственная Ягоды, 31см</t>
  </si>
  <si>
    <t>Ветка искусственная Ягоды, 36см</t>
  </si>
  <si>
    <t>Ветка искусственная Ягоды, 37см</t>
  </si>
  <si>
    <t>Ветка искусственная Ягоды, 61см</t>
  </si>
  <si>
    <t>Ветка искусственная Ягоды, 74см</t>
  </si>
  <si>
    <t>Ветка искусственная Ягоды, 90см</t>
  </si>
  <si>
    <t>Ветка искусственная, 99см</t>
  </si>
  <si>
    <t>Коричневый</t>
  </si>
  <si>
    <t>Гирлянда Петуния, 107см</t>
  </si>
  <si>
    <t>Зелень искусственная папоротник, 37см</t>
  </si>
  <si>
    <t>Мох искусственный, D10см</t>
  </si>
  <si>
    <t>Мох искусственный, D14см</t>
  </si>
  <si>
    <t>Мох искусственный, D18см</t>
  </si>
  <si>
    <t>Зелёный</t>
  </si>
  <si>
    <t>Набор листьев искусственных, 12шт.</t>
  </si>
  <si>
    <t>Растение искусственное Плющ,  35см</t>
  </si>
  <si>
    <t>Самшит  искусственный c  цветами,  D28CM</t>
  </si>
  <si>
    <t>Самшит  искусственный в кашпо,  22CM X 50CM</t>
  </si>
  <si>
    <t>Самшит искусственный, D20см</t>
  </si>
  <si>
    <t>Самшит искусственный, D22см</t>
  </si>
  <si>
    <t>Самшит искусственный, D24см</t>
  </si>
  <si>
    <t>Самшит искусственный, D28см</t>
  </si>
  <si>
    <t>зелено -красный</t>
  </si>
  <si>
    <t>Самшит искусственный, D30см</t>
  </si>
  <si>
    <t>Самшит искусственный, D32см</t>
  </si>
  <si>
    <t>Самшит искусственный, D38см</t>
  </si>
  <si>
    <t>Самшит искусственный, D40см</t>
  </si>
  <si>
    <t>Самшит искусственный, D55см</t>
  </si>
  <si>
    <t>Самшит сердце  искусственный подвесной, 30x30x10 см</t>
  </si>
  <si>
    <t>Трава искусственная Амарантус, 168см</t>
  </si>
  <si>
    <t>Трава искусственная Аспарагус Гирланда, 122см</t>
  </si>
  <si>
    <t>Трава искусственная Аспарагус, 97см</t>
  </si>
  <si>
    <t>Трава искусственная для декорирования , 130см</t>
  </si>
  <si>
    <t>Трава искусственная Осока в банче, 89см</t>
  </si>
  <si>
    <t>Трава искусственная Пшеница, 64см</t>
  </si>
  <si>
    <t>Трава искусственная Филодендрон, 74см</t>
  </si>
  <si>
    <t>Трава искусственная, 35см</t>
  </si>
  <si>
    <t>Розово-зеленый</t>
  </si>
  <si>
    <t>Цветок искусственный  Анемон, 41см</t>
  </si>
  <si>
    <t>Цветок искусственный  Ванда, 48 см</t>
  </si>
  <si>
    <t>Цветок искусственный  Ирис, 56см</t>
  </si>
  <si>
    <t>Лавандовый</t>
  </si>
  <si>
    <t>Цветок искусственный  Космея, 84см</t>
  </si>
  <si>
    <t>Цветок искусственный  Лютик экстра, 64 см</t>
  </si>
  <si>
    <t>Цветок искусственный  Лютик, 46 см</t>
  </si>
  <si>
    <t>Цветок искусственный  Мак, 76 см</t>
  </si>
  <si>
    <t>Цветок искусственный  Пион, 66 см</t>
  </si>
  <si>
    <t>кремово-лиловый</t>
  </si>
  <si>
    <t>Цветок искусственный  Роза Дэвид Остин, 61 см</t>
  </si>
  <si>
    <t>Кремово-розовый</t>
  </si>
  <si>
    <t>Ярко розовый</t>
  </si>
  <si>
    <t>Цветок искусственный  Роза, 61см</t>
  </si>
  <si>
    <t>Цветок искусственный  Роза, 71см</t>
  </si>
  <si>
    <t>Цветок искусственный  Стрелиция, 81см</t>
  </si>
  <si>
    <t>Цветок искусственный  Тюльпан, 51см</t>
  </si>
  <si>
    <t>Оранжево-красный</t>
  </si>
  <si>
    <t>Цветок искусственный Агапантус, 86см</t>
  </si>
  <si>
    <t>Цветок искусственный Аллиум, 46см</t>
  </si>
  <si>
    <t>Цветок искусственный Аллиум, 76см</t>
  </si>
  <si>
    <t>Цветок искусственный Аллиум, 96.5см</t>
  </si>
  <si>
    <t>Цветок искусственный Альстромерия, 43см</t>
  </si>
  <si>
    <t>Цветок искусственный Анемона, 50см</t>
  </si>
  <si>
    <t>Цветок искусственный Антуриум, 70см</t>
  </si>
  <si>
    <t>Цветок искусственный Астранция, 61см</t>
  </si>
  <si>
    <t>Цветок искусственный Бархатцы, 66см</t>
  </si>
  <si>
    <t>Цветок искусственный Ванда, 56см</t>
  </si>
  <si>
    <t>Сине-голубой</t>
  </si>
  <si>
    <t>Цветок искусственный Василек, 61см</t>
  </si>
  <si>
    <t>Цветок искусственный Гелиантус, 69см</t>
  </si>
  <si>
    <t>Цветок искусственный Георгина, 43см</t>
  </si>
  <si>
    <t>Персиковый</t>
  </si>
  <si>
    <t>Цветок искусственный Георгина, 71см</t>
  </si>
  <si>
    <t>Цветок искусственный Гербера, 43см</t>
  </si>
  <si>
    <t>Цветок искусственный Гербера, 45см</t>
  </si>
  <si>
    <t>Цветок искусственный Гиацинт , 27см</t>
  </si>
  <si>
    <t>Цветок искусственный Гиацинт,  27см</t>
  </si>
  <si>
    <t>Цветок искусственный Гладиолус, 122см</t>
  </si>
  <si>
    <t>Цветок искусственный Глориоза, 81см</t>
  </si>
  <si>
    <t>Цветок искусственный Гортензия в кашпо, 18см</t>
  </si>
  <si>
    <t>Цветок искусственный Гортензия, 102см</t>
  </si>
  <si>
    <t>Цветок искусственный Гортензия, 41см</t>
  </si>
  <si>
    <t>Цветок искусственный Гортензия, 48см</t>
  </si>
  <si>
    <t>Цветок искусственный Гортензия, 50см</t>
  </si>
  <si>
    <t>Цветок искусственный Гортензия, 63.5см</t>
  </si>
  <si>
    <t>Цветок искусственный Гортензия, 67см</t>
  </si>
  <si>
    <t>Фиолетовый</t>
  </si>
  <si>
    <t>Бургундия</t>
  </si>
  <si>
    <t>Светло-голубой</t>
  </si>
  <si>
    <t>зеленый - голубой</t>
  </si>
  <si>
    <t>Цветок искусственный Гортензия, 71см</t>
  </si>
  <si>
    <t>Цветок искусственный Гортензия, 79см</t>
  </si>
  <si>
    <t>розовый/зеленый</t>
  </si>
  <si>
    <t>Цветок искусственный Дельфиниум, 100 см</t>
  </si>
  <si>
    <t>Цветок искусственный Дельфиниум, 51см</t>
  </si>
  <si>
    <t>Цветок искусственный Дельфиниум, 83см</t>
  </si>
  <si>
    <t>Цветок искусственный Дельфиниум, 90см</t>
  </si>
  <si>
    <t>Цветок искусственный Дендробиум, 81см</t>
  </si>
  <si>
    <t>Лососевый</t>
  </si>
  <si>
    <t>Цветок искусственный Душистый Горошек, 41см</t>
  </si>
  <si>
    <t>Цветок искусственный Ирис, 70см</t>
  </si>
  <si>
    <t>Кремово-зеленый</t>
  </si>
  <si>
    <t>Цветок искусственный Калла, 40см</t>
  </si>
  <si>
    <t>Цветок искусственный Калла, 75см</t>
  </si>
  <si>
    <t>Пурпурный</t>
  </si>
  <si>
    <t>оранжевый-желтый</t>
  </si>
  <si>
    <t>Сливовый</t>
  </si>
  <si>
    <t>Красный-оранжевый</t>
  </si>
  <si>
    <t>Цветок искусственный Калла, 78см</t>
  </si>
  <si>
    <t>Цветок искусственный Космея, 37см</t>
  </si>
  <si>
    <t>Цветок искусственный Космея, 86см</t>
  </si>
  <si>
    <t>Цветок искусственный Ландыш, 24см</t>
  </si>
  <si>
    <t>Цветок искусственный Лизиантус, 41см</t>
  </si>
  <si>
    <t>Цветок искусственный Лизиантус, 63см</t>
  </si>
  <si>
    <t>Нежно-розовый</t>
  </si>
  <si>
    <t>Цветок искусственный Лилия, 70см</t>
  </si>
  <si>
    <t>Цветок искусственный Лилия, 95см</t>
  </si>
  <si>
    <t>Цветок искусственный Лотус плавающий на воде, 18см</t>
  </si>
  <si>
    <t>Цветок искусственный Лютик в кашпо, 27см</t>
  </si>
  <si>
    <t>Цветок искусственный Лютик, 41см</t>
  </si>
  <si>
    <t>Цветок искусственный Лютик, 51см</t>
  </si>
  <si>
    <t>Цветок искусственный Лютик, 52см</t>
  </si>
  <si>
    <t>пурпуный</t>
  </si>
  <si>
    <t>Светло-зеленый</t>
  </si>
  <si>
    <t>Золотой</t>
  </si>
  <si>
    <t>Цветок искусственный Мак, 63.5см</t>
  </si>
  <si>
    <t>Цветок искусственный Мак, 83см</t>
  </si>
  <si>
    <t>Цветок искусственный Мальва, 107см</t>
  </si>
  <si>
    <t>светло розовый</t>
  </si>
  <si>
    <t>Цветок искусственный Маргаритка, 38см</t>
  </si>
  <si>
    <t>Цветок искусственный Маргаритка, 76см</t>
  </si>
  <si>
    <t>Цветок искусственный Медуница, 51см</t>
  </si>
  <si>
    <t>Цветок искусственный Нарцисс, 46см</t>
  </si>
  <si>
    <t>Цветок искусственный Нарцисс, 57см</t>
  </si>
  <si>
    <t>Цветок искусственный Незабудка, 40см</t>
  </si>
  <si>
    <t>Цветок искусственный Незабудка, 47см</t>
  </si>
  <si>
    <t>Цветок искусственный Незабудка, 55см</t>
  </si>
  <si>
    <t>Фуксия</t>
  </si>
  <si>
    <t>Цветок искусственный Орнитогалум, 65см</t>
  </si>
  <si>
    <t>Цветок искусственный Орхидея Ванда, 55см</t>
  </si>
  <si>
    <t>Цветок искусственный Орхидея Ванда, 65см</t>
  </si>
  <si>
    <t>Цветок искусственный Пион, 66см</t>
  </si>
  <si>
    <t>Персиково- белый</t>
  </si>
  <si>
    <t>Цветок искусственный Пион, 74см</t>
  </si>
  <si>
    <t>Цветок искусственный Пион, 84см</t>
  </si>
  <si>
    <t>оранжево-розовый</t>
  </si>
  <si>
    <t>Цветок искусственный Роза Brenda, 57см</t>
  </si>
  <si>
    <t>Ванильный</t>
  </si>
  <si>
    <t>Цветок искусственный Роза Suzane, 25см</t>
  </si>
  <si>
    <t>Цветок искусственный Роза, 38см</t>
  </si>
  <si>
    <t>Цветок искусственный Роза, 53см</t>
  </si>
  <si>
    <t>Цветок искусственный Роза, 56см</t>
  </si>
  <si>
    <t>Красно-розовый</t>
  </si>
  <si>
    <t>Темно-розовый</t>
  </si>
  <si>
    <t>Цветок искусственный Роза, 60см</t>
  </si>
  <si>
    <t>Цветок искусственный Роза, 66см</t>
  </si>
  <si>
    <t>Цветок искусственный Роза, 67см</t>
  </si>
  <si>
    <t>Светло-оранжевый</t>
  </si>
  <si>
    <t>Цветок искусственный Роза, 69см</t>
  </si>
  <si>
    <t>Цветок искусственный Роза, 71см</t>
  </si>
  <si>
    <t>Цветок искусственный Сетария, 132см</t>
  </si>
  <si>
    <t>Цветок искусственный Тысячелистник, 38см</t>
  </si>
  <si>
    <t>Цветок искусственный Тюльпан, 53см</t>
  </si>
  <si>
    <t>Цветок искусственный Тюльпан, 66см</t>
  </si>
  <si>
    <t>Цветок искусственный Фаленопсис, 23см</t>
  </si>
  <si>
    <t>Цветок искусственный Фаленопсис, 24см</t>
  </si>
  <si>
    <t>Цветок искусственный Фаленопсис, 37см</t>
  </si>
  <si>
    <t>Цветок искусственный Фаленопсис, 50см</t>
  </si>
  <si>
    <t>Цветок искусственный Фаленопсис, 51см</t>
  </si>
  <si>
    <t>Цветок искусственный Фаленопсис, 77см</t>
  </si>
  <si>
    <t>Цветок искусственный Фаленопсис, 79см</t>
  </si>
  <si>
    <t>Цветок искусственный Фаленопсис, 81см</t>
  </si>
  <si>
    <t>Цветок искусственный Франжипани, 40см</t>
  </si>
  <si>
    <t>Цветок искусственный Фрезия, 60см</t>
  </si>
  <si>
    <t>Цветок искусственный Фуксия, 101см</t>
  </si>
  <si>
    <t>Цветок искусственный Хризантема, 63см</t>
  </si>
  <si>
    <t>Цветок искусственный Хризантема, 66см</t>
  </si>
  <si>
    <t>Цветок искусственный Цимбидиум, 91см</t>
  </si>
  <si>
    <t>Цветок искусственный Цимбидиум, 94см</t>
  </si>
  <si>
    <t>Цветок искусственный Эхинацея, 38см</t>
  </si>
  <si>
    <t>Заказ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</si>
</sst>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8"/>
      <name val="Arial"/>
    </font>
    <font>
      <sz val="10"/>
      <name val="Arial"/>
      <family val="2"/>
    </font>
    <font>
      <b/>
      <sz val="10"/>
      <name val="Arial"/>
      <family val="2"/>
    </font>
    <font>
      <u/>
      <sz val="8"/>
      <color theme="10"/>
      <name val="Arial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40E0D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2">
    <xf numFmtId="0" fontId="0" fillId="0" borderId="0" xfId="0"/>
    <xf numFmtId="0" fontId="0" fillId="0" borderId="0" xfId="0" applyAlignment="1">
      <alignment horizontal="left"/>
    </xf>
    <xf numFmtId="1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3" fillId="0" borderId="1" xfId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left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2" fontId="4" fillId="2" borderId="1" xfId="0" applyNumberFormat="1" applyFont="1" applyFill="1" applyBorder="1" applyAlignment="1">
      <alignment horizontal="center" vertical="center" wrapText="1"/>
    </xf>
    <xf numFmtId="2" fontId="5" fillId="0" borderId="0" xfId="0" applyNumberFormat="1" applyFont="1" applyAlignment="1">
      <alignment horizontal="left"/>
    </xf>
    <xf numFmtId="2" fontId="4" fillId="0" borderId="1" xfId="0" applyNumberFormat="1" applyFont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63" Type="http://schemas.openxmlformats.org/officeDocument/2006/relationships/image" Target="../media/image63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159" Type="http://schemas.openxmlformats.org/officeDocument/2006/relationships/image" Target="../media/image159.jpg"/><Relationship Id="rId170" Type="http://schemas.openxmlformats.org/officeDocument/2006/relationships/image" Target="../media/image170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226" Type="http://schemas.openxmlformats.org/officeDocument/2006/relationships/image" Target="../media/image226.jpg"/><Relationship Id="rId247" Type="http://schemas.openxmlformats.org/officeDocument/2006/relationships/image" Target="../media/image247.jpg"/><Relationship Id="rId107" Type="http://schemas.openxmlformats.org/officeDocument/2006/relationships/image" Target="../media/image107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53" Type="http://schemas.openxmlformats.org/officeDocument/2006/relationships/image" Target="../media/image53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149" Type="http://schemas.openxmlformats.org/officeDocument/2006/relationships/image" Target="../media/image149.jpg"/><Relationship Id="rId5" Type="http://schemas.openxmlformats.org/officeDocument/2006/relationships/image" Target="../media/image5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181" Type="http://schemas.openxmlformats.org/officeDocument/2006/relationships/image" Target="../media/image181.jpg"/><Relationship Id="rId216" Type="http://schemas.openxmlformats.org/officeDocument/2006/relationships/image" Target="../media/image216.jpg"/><Relationship Id="rId237" Type="http://schemas.openxmlformats.org/officeDocument/2006/relationships/image" Target="../media/image237.jpg"/><Relationship Id="rId22" Type="http://schemas.openxmlformats.org/officeDocument/2006/relationships/image" Target="../media/image22.jpg"/><Relationship Id="rId43" Type="http://schemas.openxmlformats.org/officeDocument/2006/relationships/image" Target="../media/image43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Relationship Id="rId139" Type="http://schemas.openxmlformats.org/officeDocument/2006/relationships/image" Target="../media/image139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71" Type="http://schemas.openxmlformats.org/officeDocument/2006/relationships/image" Target="../media/image171.jpg"/><Relationship Id="rId192" Type="http://schemas.openxmlformats.org/officeDocument/2006/relationships/image" Target="../media/image192.jpg"/><Relationship Id="rId206" Type="http://schemas.openxmlformats.org/officeDocument/2006/relationships/image" Target="../media/image206.jpg"/><Relationship Id="rId227" Type="http://schemas.openxmlformats.org/officeDocument/2006/relationships/image" Target="../media/image227.jpg"/><Relationship Id="rId248" Type="http://schemas.openxmlformats.org/officeDocument/2006/relationships/image" Target="../media/image248.jpg"/><Relationship Id="rId12" Type="http://schemas.openxmlformats.org/officeDocument/2006/relationships/image" Target="../media/image12.jpg"/><Relationship Id="rId33" Type="http://schemas.openxmlformats.org/officeDocument/2006/relationships/image" Target="../media/image33.jpg"/><Relationship Id="rId108" Type="http://schemas.openxmlformats.org/officeDocument/2006/relationships/image" Target="../media/image108.jpg"/><Relationship Id="rId129" Type="http://schemas.openxmlformats.org/officeDocument/2006/relationships/image" Target="../media/image129.jpg"/><Relationship Id="rId54" Type="http://schemas.openxmlformats.org/officeDocument/2006/relationships/image" Target="../media/image54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91" Type="http://schemas.openxmlformats.org/officeDocument/2006/relationships/image" Target="../media/image91.jpg"/><Relationship Id="rId96" Type="http://schemas.openxmlformats.org/officeDocument/2006/relationships/image" Target="../media/image96.jpg"/><Relationship Id="rId140" Type="http://schemas.openxmlformats.org/officeDocument/2006/relationships/image" Target="../media/image140.jpg"/><Relationship Id="rId145" Type="http://schemas.openxmlformats.org/officeDocument/2006/relationships/image" Target="../media/image145.jpg"/><Relationship Id="rId161" Type="http://schemas.openxmlformats.org/officeDocument/2006/relationships/image" Target="../media/image161.jpg"/><Relationship Id="rId166" Type="http://schemas.openxmlformats.org/officeDocument/2006/relationships/image" Target="../media/image166.jpg"/><Relationship Id="rId182" Type="http://schemas.openxmlformats.org/officeDocument/2006/relationships/image" Target="../media/image182.jpg"/><Relationship Id="rId187" Type="http://schemas.openxmlformats.org/officeDocument/2006/relationships/image" Target="../media/image187.jpg"/><Relationship Id="rId217" Type="http://schemas.openxmlformats.org/officeDocument/2006/relationships/image" Target="../media/image217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212" Type="http://schemas.openxmlformats.org/officeDocument/2006/relationships/image" Target="../media/image212.jpg"/><Relationship Id="rId233" Type="http://schemas.openxmlformats.org/officeDocument/2006/relationships/image" Target="../media/image233.jpg"/><Relationship Id="rId238" Type="http://schemas.openxmlformats.org/officeDocument/2006/relationships/image" Target="../media/image238.jpg"/><Relationship Id="rId254" Type="http://schemas.openxmlformats.org/officeDocument/2006/relationships/image" Target="../media/image254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119" Type="http://schemas.openxmlformats.org/officeDocument/2006/relationships/image" Target="../media/image119.jpg"/><Relationship Id="rId44" Type="http://schemas.openxmlformats.org/officeDocument/2006/relationships/image" Target="../media/image44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130" Type="http://schemas.openxmlformats.org/officeDocument/2006/relationships/image" Target="../media/image130.jpg"/><Relationship Id="rId135" Type="http://schemas.openxmlformats.org/officeDocument/2006/relationships/image" Target="../media/image135.jpg"/><Relationship Id="rId151" Type="http://schemas.openxmlformats.org/officeDocument/2006/relationships/image" Target="../media/image151.jpg"/><Relationship Id="rId156" Type="http://schemas.openxmlformats.org/officeDocument/2006/relationships/image" Target="../media/image156.jpg"/><Relationship Id="rId177" Type="http://schemas.openxmlformats.org/officeDocument/2006/relationships/image" Target="../media/image177.jpg"/><Relationship Id="rId198" Type="http://schemas.openxmlformats.org/officeDocument/2006/relationships/image" Target="../media/image198.jpg"/><Relationship Id="rId172" Type="http://schemas.openxmlformats.org/officeDocument/2006/relationships/image" Target="../media/image172.jpg"/><Relationship Id="rId193" Type="http://schemas.openxmlformats.org/officeDocument/2006/relationships/image" Target="../media/image193.jpg"/><Relationship Id="rId202" Type="http://schemas.openxmlformats.org/officeDocument/2006/relationships/image" Target="../media/image202.jpg"/><Relationship Id="rId207" Type="http://schemas.openxmlformats.org/officeDocument/2006/relationships/image" Target="../media/image207.jpg"/><Relationship Id="rId223" Type="http://schemas.openxmlformats.org/officeDocument/2006/relationships/image" Target="../media/image223.jpg"/><Relationship Id="rId228" Type="http://schemas.openxmlformats.org/officeDocument/2006/relationships/image" Target="../media/image228.jpg"/><Relationship Id="rId244" Type="http://schemas.openxmlformats.org/officeDocument/2006/relationships/image" Target="../media/image244.jpg"/><Relationship Id="rId249" Type="http://schemas.openxmlformats.org/officeDocument/2006/relationships/image" Target="../media/image249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109" Type="http://schemas.openxmlformats.org/officeDocument/2006/relationships/image" Target="../media/image10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04" Type="http://schemas.openxmlformats.org/officeDocument/2006/relationships/image" Target="../media/image104.jpg"/><Relationship Id="rId120" Type="http://schemas.openxmlformats.org/officeDocument/2006/relationships/image" Target="../media/image120.jpg"/><Relationship Id="rId125" Type="http://schemas.openxmlformats.org/officeDocument/2006/relationships/image" Target="../media/image125.jpg"/><Relationship Id="rId141" Type="http://schemas.openxmlformats.org/officeDocument/2006/relationships/image" Target="../media/image141.jpg"/><Relationship Id="rId146" Type="http://schemas.openxmlformats.org/officeDocument/2006/relationships/image" Target="../media/image146.jpg"/><Relationship Id="rId167" Type="http://schemas.openxmlformats.org/officeDocument/2006/relationships/image" Target="../media/image167.jpg"/><Relationship Id="rId188" Type="http://schemas.openxmlformats.org/officeDocument/2006/relationships/image" Target="../media/image188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162" Type="http://schemas.openxmlformats.org/officeDocument/2006/relationships/image" Target="../media/image162.jpg"/><Relationship Id="rId183" Type="http://schemas.openxmlformats.org/officeDocument/2006/relationships/image" Target="../media/image183.jpg"/><Relationship Id="rId213" Type="http://schemas.openxmlformats.org/officeDocument/2006/relationships/image" Target="../media/image213.jpg"/><Relationship Id="rId218" Type="http://schemas.openxmlformats.org/officeDocument/2006/relationships/image" Target="../media/image218.jpg"/><Relationship Id="rId234" Type="http://schemas.openxmlformats.org/officeDocument/2006/relationships/image" Target="../media/image234.jpg"/><Relationship Id="rId239" Type="http://schemas.openxmlformats.org/officeDocument/2006/relationships/image" Target="../media/image239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50" Type="http://schemas.openxmlformats.org/officeDocument/2006/relationships/image" Target="../media/image250.jpg"/><Relationship Id="rId255" Type="http://schemas.openxmlformats.org/officeDocument/2006/relationships/image" Target="../media/image255.jpg"/><Relationship Id="rId24" Type="http://schemas.openxmlformats.org/officeDocument/2006/relationships/image" Target="../media/image24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15" Type="http://schemas.openxmlformats.org/officeDocument/2006/relationships/image" Target="../media/image115.jpg"/><Relationship Id="rId131" Type="http://schemas.openxmlformats.org/officeDocument/2006/relationships/image" Target="../media/image131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178" Type="http://schemas.openxmlformats.org/officeDocument/2006/relationships/image" Target="../media/image178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52" Type="http://schemas.openxmlformats.org/officeDocument/2006/relationships/image" Target="../media/image152.jpg"/><Relationship Id="rId173" Type="http://schemas.openxmlformats.org/officeDocument/2006/relationships/image" Target="../media/image173.jpg"/><Relationship Id="rId194" Type="http://schemas.openxmlformats.org/officeDocument/2006/relationships/image" Target="../media/image194.jpg"/><Relationship Id="rId199" Type="http://schemas.openxmlformats.org/officeDocument/2006/relationships/image" Target="../media/image199.jpg"/><Relationship Id="rId203" Type="http://schemas.openxmlformats.org/officeDocument/2006/relationships/image" Target="../media/image203.jpg"/><Relationship Id="rId208" Type="http://schemas.openxmlformats.org/officeDocument/2006/relationships/image" Target="../media/image208.jpg"/><Relationship Id="rId229" Type="http://schemas.openxmlformats.org/officeDocument/2006/relationships/image" Target="../media/image229.jpg"/><Relationship Id="rId19" Type="http://schemas.openxmlformats.org/officeDocument/2006/relationships/image" Target="../media/image19.jpg"/><Relationship Id="rId224" Type="http://schemas.openxmlformats.org/officeDocument/2006/relationships/image" Target="../media/image224.jpg"/><Relationship Id="rId240" Type="http://schemas.openxmlformats.org/officeDocument/2006/relationships/image" Target="../media/image240.jpg"/><Relationship Id="rId245" Type="http://schemas.openxmlformats.org/officeDocument/2006/relationships/image" Target="../media/image245.jpg"/><Relationship Id="rId14" Type="http://schemas.openxmlformats.org/officeDocument/2006/relationships/image" Target="../media/image14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Relationship Id="rId163" Type="http://schemas.openxmlformats.org/officeDocument/2006/relationships/image" Target="../media/image163.jpg"/><Relationship Id="rId184" Type="http://schemas.openxmlformats.org/officeDocument/2006/relationships/image" Target="../media/image184.jpg"/><Relationship Id="rId189" Type="http://schemas.openxmlformats.org/officeDocument/2006/relationships/image" Target="../media/image189.jpg"/><Relationship Id="rId219" Type="http://schemas.openxmlformats.org/officeDocument/2006/relationships/image" Target="../media/image219.jpg"/><Relationship Id="rId3" Type="http://schemas.openxmlformats.org/officeDocument/2006/relationships/image" Target="../media/image3.jpg"/><Relationship Id="rId214" Type="http://schemas.openxmlformats.org/officeDocument/2006/relationships/image" Target="../media/image214.jpg"/><Relationship Id="rId230" Type="http://schemas.openxmlformats.org/officeDocument/2006/relationships/image" Target="../media/image230.jpg"/><Relationship Id="rId235" Type="http://schemas.openxmlformats.org/officeDocument/2006/relationships/image" Target="../media/image235.jpg"/><Relationship Id="rId251" Type="http://schemas.openxmlformats.org/officeDocument/2006/relationships/image" Target="../media/image251.jpg"/><Relationship Id="rId256" Type="http://schemas.openxmlformats.org/officeDocument/2006/relationships/image" Target="../media/image256.jp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53" Type="http://schemas.openxmlformats.org/officeDocument/2006/relationships/image" Target="../media/image153.jpg"/><Relationship Id="rId174" Type="http://schemas.openxmlformats.org/officeDocument/2006/relationships/image" Target="../media/image174.jpg"/><Relationship Id="rId179" Type="http://schemas.openxmlformats.org/officeDocument/2006/relationships/image" Target="../media/image179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20" Type="http://schemas.openxmlformats.org/officeDocument/2006/relationships/image" Target="../media/image220.jpg"/><Relationship Id="rId225" Type="http://schemas.openxmlformats.org/officeDocument/2006/relationships/image" Target="../media/image225.jpg"/><Relationship Id="rId241" Type="http://schemas.openxmlformats.org/officeDocument/2006/relationships/image" Target="../media/image241.jpg"/><Relationship Id="rId246" Type="http://schemas.openxmlformats.org/officeDocument/2006/relationships/image" Target="../media/image246.jpg"/><Relationship Id="rId15" Type="http://schemas.openxmlformats.org/officeDocument/2006/relationships/image" Target="../media/image15.jp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143" Type="http://schemas.openxmlformats.org/officeDocument/2006/relationships/image" Target="../media/image143.jpg"/><Relationship Id="rId148" Type="http://schemas.openxmlformats.org/officeDocument/2006/relationships/image" Target="../media/image148.jpg"/><Relationship Id="rId164" Type="http://schemas.openxmlformats.org/officeDocument/2006/relationships/image" Target="../media/image164.jpg"/><Relationship Id="rId169" Type="http://schemas.openxmlformats.org/officeDocument/2006/relationships/image" Target="../media/image169.jpg"/><Relationship Id="rId185" Type="http://schemas.openxmlformats.org/officeDocument/2006/relationships/image" Target="../media/image185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80" Type="http://schemas.openxmlformats.org/officeDocument/2006/relationships/image" Target="../media/image180.jpg"/><Relationship Id="rId210" Type="http://schemas.openxmlformats.org/officeDocument/2006/relationships/image" Target="../media/image210.jpg"/><Relationship Id="rId215" Type="http://schemas.openxmlformats.org/officeDocument/2006/relationships/image" Target="../media/image215.jpg"/><Relationship Id="rId236" Type="http://schemas.openxmlformats.org/officeDocument/2006/relationships/image" Target="../media/image236.jpg"/><Relationship Id="rId257" Type="http://schemas.openxmlformats.org/officeDocument/2006/relationships/image" Target="../media/image257.jpg"/><Relationship Id="rId26" Type="http://schemas.openxmlformats.org/officeDocument/2006/relationships/image" Target="../media/image26.jpg"/><Relationship Id="rId231" Type="http://schemas.openxmlformats.org/officeDocument/2006/relationships/image" Target="../media/image231.jpg"/><Relationship Id="rId252" Type="http://schemas.openxmlformats.org/officeDocument/2006/relationships/image" Target="../media/image252.jpg"/><Relationship Id="rId47" Type="http://schemas.openxmlformats.org/officeDocument/2006/relationships/image" Target="../media/image47.jpg"/><Relationship Id="rId68" Type="http://schemas.openxmlformats.org/officeDocument/2006/relationships/image" Target="../media/image68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54" Type="http://schemas.openxmlformats.org/officeDocument/2006/relationships/image" Target="../media/image154.jpg"/><Relationship Id="rId175" Type="http://schemas.openxmlformats.org/officeDocument/2006/relationships/image" Target="../media/image175.jpg"/><Relationship Id="rId196" Type="http://schemas.openxmlformats.org/officeDocument/2006/relationships/image" Target="../media/image196.jpg"/><Relationship Id="rId200" Type="http://schemas.openxmlformats.org/officeDocument/2006/relationships/image" Target="../media/image200.jpg"/><Relationship Id="rId16" Type="http://schemas.openxmlformats.org/officeDocument/2006/relationships/image" Target="../media/image16.jpg"/><Relationship Id="rId221" Type="http://schemas.openxmlformats.org/officeDocument/2006/relationships/image" Target="../media/image221.jpg"/><Relationship Id="rId242" Type="http://schemas.openxmlformats.org/officeDocument/2006/relationships/image" Target="../media/image242.jpg"/><Relationship Id="rId37" Type="http://schemas.openxmlformats.org/officeDocument/2006/relationships/image" Target="../media/image37.jpg"/><Relationship Id="rId58" Type="http://schemas.openxmlformats.org/officeDocument/2006/relationships/image" Target="../media/image58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44" Type="http://schemas.openxmlformats.org/officeDocument/2006/relationships/image" Target="../media/image144.jpg"/><Relationship Id="rId90" Type="http://schemas.openxmlformats.org/officeDocument/2006/relationships/image" Target="../media/image90.jpg"/><Relationship Id="rId165" Type="http://schemas.openxmlformats.org/officeDocument/2006/relationships/image" Target="../media/image165.jpg"/><Relationship Id="rId186" Type="http://schemas.openxmlformats.org/officeDocument/2006/relationships/image" Target="../media/image186.jpg"/><Relationship Id="rId211" Type="http://schemas.openxmlformats.org/officeDocument/2006/relationships/image" Target="../media/image211.jpg"/><Relationship Id="rId232" Type="http://schemas.openxmlformats.org/officeDocument/2006/relationships/image" Target="../media/image232.jpg"/><Relationship Id="rId253" Type="http://schemas.openxmlformats.org/officeDocument/2006/relationships/image" Target="../media/image253.jpg"/><Relationship Id="rId27" Type="http://schemas.openxmlformats.org/officeDocument/2006/relationships/image" Target="../media/image27.jpg"/><Relationship Id="rId48" Type="http://schemas.openxmlformats.org/officeDocument/2006/relationships/image" Target="../media/image48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34" Type="http://schemas.openxmlformats.org/officeDocument/2006/relationships/image" Target="../media/image134.jpg"/><Relationship Id="rId80" Type="http://schemas.openxmlformats.org/officeDocument/2006/relationships/image" Target="../media/image80.jpg"/><Relationship Id="rId155" Type="http://schemas.openxmlformats.org/officeDocument/2006/relationships/image" Target="../media/image155.jpg"/><Relationship Id="rId176" Type="http://schemas.openxmlformats.org/officeDocument/2006/relationships/image" Target="../media/image176.jpg"/><Relationship Id="rId197" Type="http://schemas.openxmlformats.org/officeDocument/2006/relationships/image" Target="../media/image197.jpg"/><Relationship Id="rId201" Type="http://schemas.openxmlformats.org/officeDocument/2006/relationships/image" Target="../media/image201.jpg"/><Relationship Id="rId222" Type="http://schemas.openxmlformats.org/officeDocument/2006/relationships/image" Target="../media/image222.jpg"/><Relationship Id="rId243" Type="http://schemas.openxmlformats.org/officeDocument/2006/relationships/image" Target="../media/image243.jpg"/><Relationship Id="rId17" Type="http://schemas.openxmlformats.org/officeDocument/2006/relationships/image" Target="../media/image17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24" Type="http://schemas.openxmlformats.org/officeDocument/2006/relationships/image" Target="../media/image12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139700</xdr:colOff>
      <xdr:row>2</xdr:row>
      <xdr:rowOff>142875</xdr:rowOff>
    </xdr:from>
    <xdr:to>
      <xdr:col>3</xdr:col>
      <xdr:colOff>-44450</xdr:colOff>
      <xdr:row>2</xdr:row>
      <xdr:rowOff>1943100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</xdr:row>
      <xdr:rowOff>142875</xdr:rowOff>
    </xdr:from>
    <xdr:to>
      <xdr:col>3</xdr:col>
      <xdr:colOff>-44450</xdr:colOff>
      <xdr:row>3</xdr:row>
      <xdr:rowOff>1943100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</xdr:row>
      <xdr:rowOff>142875</xdr:rowOff>
    </xdr:from>
    <xdr:to>
      <xdr:col>3</xdr:col>
      <xdr:colOff>-44450</xdr:colOff>
      <xdr:row>4</xdr:row>
      <xdr:rowOff>1943100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</xdr:row>
      <xdr:rowOff>142875</xdr:rowOff>
    </xdr:from>
    <xdr:to>
      <xdr:col>3</xdr:col>
      <xdr:colOff>-44450</xdr:colOff>
      <xdr:row>5</xdr:row>
      <xdr:rowOff>1943100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6</xdr:row>
      <xdr:rowOff>142875</xdr:rowOff>
    </xdr:from>
    <xdr:to>
      <xdr:col>3</xdr:col>
      <xdr:colOff>-44450</xdr:colOff>
      <xdr:row>6</xdr:row>
      <xdr:rowOff>1943100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7</xdr:row>
      <xdr:rowOff>142875</xdr:rowOff>
    </xdr:from>
    <xdr:to>
      <xdr:col>3</xdr:col>
      <xdr:colOff>-44450</xdr:colOff>
      <xdr:row>7</xdr:row>
      <xdr:rowOff>1943100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8</xdr:row>
      <xdr:rowOff>142875</xdr:rowOff>
    </xdr:from>
    <xdr:to>
      <xdr:col>3</xdr:col>
      <xdr:colOff>-44450</xdr:colOff>
      <xdr:row>8</xdr:row>
      <xdr:rowOff>1943100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9</xdr:row>
      <xdr:rowOff>142875</xdr:rowOff>
    </xdr:from>
    <xdr:to>
      <xdr:col>3</xdr:col>
      <xdr:colOff>-44450</xdr:colOff>
      <xdr:row>9</xdr:row>
      <xdr:rowOff>1943100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10</xdr:row>
      <xdr:rowOff>142875</xdr:rowOff>
    </xdr:from>
    <xdr:to>
      <xdr:col>3</xdr:col>
      <xdr:colOff>-44450</xdr:colOff>
      <xdr:row>10</xdr:row>
      <xdr:rowOff>1943100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11</xdr:row>
      <xdr:rowOff>142875</xdr:rowOff>
    </xdr:from>
    <xdr:to>
      <xdr:col>3</xdr:col>
      <xdr:colOff>-44450</xdr:colOff>
      <xdr:row>11</xdr:row>
      <xdr:rowOff>1943100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12</xdr:row>
      <xdr:rowOff>142875</xdr:rowOff>
    </xdr:from>
    <xdr:to>
      <xdr:col>3</xdr:col>
      <xdr:colOff>-44450</xdr:colOff>
      <xdr:row>12</xdr:row>
      <xdr:rowOff>1943100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13</xdr:row>
      <xdr:rowOff>142875</xdr:rowOff>
    </xdr:from>
    <xdr:to>
      <xdr:col>3</xdr:col>
      <xdr:colOff>-44450</xdr:colOff>
      <xdr:row>13</xdr:row>
      <xdr:rowOff>1943100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14</xdr:row>
      <xdr:rowOff>142875</xdr:rowOff>
    </xdr:from>
    <xdr:to>
      <xdr:col>3</xdr:col>
      <xdr:colOff>-44450</xdr:colOff>
      <xdr:row>14</xdr:row>
      <xdr:rowOff>1943100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15</xdr:row>
      <xdr:rowOff>142875</xdr:rowOff>
    </xdr:from>
    <xdr:to>
      <xdr:col>3</xdr:col>
      <xdr:colOff>-44450</xdr:colOff>
      <xdr:row>15</xdr:row>
      <xdr:rowOff>1943100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16</xdr:row>
      <xdr:rowOff>142875</xdr:rowOff>
    </xdr:from>
    <xdr:to>
      <xdr:col>3</xdr:col>
      <xdr:colOff>-44450</xdr:colOff>
      <xdr:row>16</xdr:row>
      <xdr:rowOff>1943100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17</xdr:row>
      <xdr:rowOff>142875</xdr:rowOff>
    </xdr:from>
    <xdr:to>
      <xdr:col>3</xdr:col>
      <xdr:colOff>-44450</xdr:colOff>
      <xdr:row>17</xdr:row>
      <xdr:rowOff>1943100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18</xdr:row>
      <xdr:rowOff>142875</xdr:rowOff>
    </xdr:from>
    <xdr:to>
      <xdr:col>3</xdr:col>
      <xdr:colOff>-44450</xdr:colOff>
      <xdr:row>18</xdr:row>
      <xdr:rowOff>1943100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19</xdr:row>
      <xdr:rowOff>142875</xdr:rowOff>
    </xdr:from>
    <xdr:to>
      <xdr:col>3</xdr:col>
      <xdr:colOff>-44450</xdr:colOff>
      <xdr:row>19</xdr:row>
      <xdr:rowOff>1943100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20</xdr:row>
      <xdr:rowOff>142875</xdr:rowOff>
    </xdr:from>
    <xdr:to>
      <xdr:col>3</xdr:col>
      <xdr:colOff>-44450</xdr:colOff>
      <xdr:row>20</xdr:row>
      <xdr:rowOff>1943100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21</xdr:row>
      <xdr:rowOff>142875</xdr:rowOff>
    </xdr:from>
    <xdr:to>
      <xdr:col>3</xdr:col>
      <xdr:colOff>-44450</xdr:colOff>
      <xdr:row>21</xdr:row>
      <xdr:rowOff>1943100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22</xdr:row>
      <xdr:rowOff>142875</xdr:rowOff>
    </xdr:from>
    <xdr:to>
      <xdr:col>3</xdr:col>
      <xdr:colOff>-44450</xdr:colOff>
      <xdr:row>22</xdr:row>
      <xdr:rowOff>1943100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23</xdr:row>
      <xdr:rowOff>142875</xdr:rowOff>
    </xdr:from>
    <xdr:to>
      <xdr:col>3</xdr:col>
      <xdr:colOff>-44450</xdr:colOff>
      <xdr:row>23</xdr:row>
      <xdr:rowOff>1943100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24</xdr:row>
      <xdr:rowOff>142875</xdr:rowOff>
    </xdr:from>
    <xdr:to>
      <xdr:col>3</xdr:col>
      <xdr:colOff>-44450</xdr:colOff>
      <xdr:row>24</xdr:row>
      <xdr:rowOff>1943100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25</xdr:row>
      <xdr:rowOff>142875</xdr:rowOff>
    </xdr:from>
    <xdr:to>
      <xdr:col>3</xdr:col>
      <xdr:colOff>-44450</xdr:colOff>
      <xdr:row>25</xdr:row>
      <xdr:rowOff>1943100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26</xdr:row>
      <xdr:rowOff>142875</xdr:rowOff>
    </xdr:from>
    <xdr:to>
      <xdr:col>3</xdr:col>
      <xdr:colOff>-44450</xdr:colOff>
      <xdr:row>26</xdr:row>
      <xdr:rowOff>1943100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27</xdr:row>
      <xdr:rowOff>142875</xdr:rowOff>
    </xdr:from>
    <xdr:to>
      <xdr:col>3</xdr:col>
      <xdr:colOff>-44450</xdr:colOff>
      <xdr:row>27</xdr:row>
      <xdr:rowOff>1943100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28</xdr:row>
      <xdr:rowOff>142875</xdr:rowOff>
    </xdr:from>
    <xdr:to>
      <xdr:col>3</xdr:col>
      <xdr:colOff>-44450</xdr:colOff>
      <xdr:row>28</xdr:row>
      <xdr:rowOff>1943100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29</xdr:row>
      <xdr:rowOff>142875</xdr:rowOff>
    </xdr:from>
    <xdr:to>
      <xdr:col>3</xdr:col>
      <xdr:colOff>-44450</xdr:colOff>
      <xdr:row>29</xdr:row>
      <xdr:rowOff>1943100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30</xdr:row>
      <xdr:rowOff>142875</xdr:rowOff>
    </xdr:from>
    <xdr:to>
      <xdr:col>3</xdr:col>
      <xdr:colOff>-44450</xdr:colOff>
      <xdr:row>30</xdr:row>
      <xdr:rowOff>1943100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31</xdr:row>
      <xdr:rowOff>142875</xdr:rowOff>
    </xdr:from>
    <xdr:to>
      <xdr:col>3</xdr:col>
      <xdr:colOff>-44450</xdr:colOff>
      <xdr:row>31</xdr:row>
      <xdr:rowOff>1943100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32</xdr:row>
      <xdr:rowOff>142875</xdr:rowOff>
    </xdr:from>
    <xdr:to>
      <xdr:col>3</xdr:col>
      <xdr:colOff>-44450</xdr:colOff>
      <xdr:row>32</xdr:row>
      <xdr:rowOff>1943100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33</xdr:row>
      <xdr:rowOff>142875</xdr:rowOff>
    </xdr:from>
    <xdr:to>
      <xdr:col>3</xdr:col>
      <xdr:colOff>-44450</xdr:colOff>
      <xdr:row>33</xdr:row>
      <xdr:rowOff>1943100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34</xdr:row>
      <xdr:rowOff>142875</xdr:rowOff>
    </xdr:from>
    <xdr:to>
      <xdr:col>3</xdr:col>
      <xdr:colOff>-44450</xdr:colOff>
      <xdr:row>34</xdr:row>
      <xdr:rowOff>1943100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35</xdr:row>
      <xdr:rowOff>142875</xdr:rowOff>
    </xdr:from>
    <xdr:to>
      <xdr:col>3</xdr:col>
      <xdr:colOff>-44450</xdr:colOff>
      <xdr:row>35</xdr:row>
      <xdr:rowOff>1943100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36</xdr:row>
      <xdr:rowOff>142875</xdr:rowOff>
    </xdr:from>
    <xdr:to>
      <xdr:col>3</xdr:col>
      <xdr:colOff>-44450</xdr:colOff>
      <xdr:row>36</xdr:row>
      <xdr:rowOff>1943100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37</xdr:row>
      <xdr:rowOff>142875</xdr:rowOff>
    </xdr:from>
    <xdr:to>
      <xdr:col>3</xdr:col>
      <xdr:colOff>-44450</xdr:colOff>
      <xdr:row>37</xdr:row>
      <xdr:rowOff>1943100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38</xdr:row>
      <xdr:rowOff>142875</xdr:rowOff>
    </xdr:from>
    <xdr:to>
      <xdr:col>3</xdr:col>
      <xdr:colOff>-44450</xdr:colOff>
      <xdr:row>38</xdr:row>
      <xdr:rowOff>1943100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39</xdr:row>
      <xdr:rowOff>142875</xdr:rowOff>
    </xdr:from>
    <xdr:to>
      <xdr:col>3</xdr:col>
      <xdr:colOff>-44450</xdr:colOff>
      <xdr:row>39</xdr:row>
      <xdr:rowOff>1943100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40</xdr:row>
      <xdr:rowOff>142875</xdr:rowOff>
    </xdr:from>
    <xdr:to>
      <xdr:col>3</xdr:col>
      <xdr:colOff>-44450</xdr:colOff>
      <xdr:row>40</xdr:row>
      <xdr:rowOff>1943100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41</xdr:row>
      <xdr:rowOff>142875</xdr:rowOff>
    </xdr:from>
    <xdr:to>
      <xdr:col>3</xdr:col>
      <xdr:colOff>-44450</xdr:colOff>
      <xdr:row>41</xdr:row>
      <xdr:rowOff>1943100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42</xdr:row>
      <xdr:rowOff>142875</xdr:rowOff>
    </xdr:from>
    <xdr:to>
      <xdr:col>3</xdr:col>
      <xdr:colOff>-44450</xdr:colOff>
      <xdr:row>42</xdr:row>
      <xdr:rowOff>1943100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43</xdr:row>
      <xdr:rowOff>142875</xdr:rowOff>
    </xdr:from>
    <xdr:to>
      <xdr:col>3</xdr:col>
      <xdr:colOff>-44450</xdr:colOff>
      <xdr:row>43</xdr:row>
      <xdr:rowOff>1943100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44</xdr:row>
      <xdr:rowOff>142875</xdr:rowOff>
    </xdr:from>
    <xdr:to>
      <xdr:col>3</xdr:col>
      <xdr:colOff>-44450</xdr:colOff>
      <xdr:row>44</xdr:row>
      <xdr:rowOff>1943100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45</xdr:row>
      <xdr:rowOff>142875</xdr:rowOff>
    </xdr:from>
    <xdr:to>
      <xdr:col>3</xdr:col>
      <xdr:colOff>-44450</xdr:colOff>
      <xdr:row>45</xdr:row>
      <xdr:rowOff>1943100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46</xdr:row>
      <xdr:rowOff>142875</xdr:rowOff>
    </xdr:from>
    <xdr:to>
      <xdr:col>3</xdr:col>
      <xdr:colOff>-44450</xdr:colOff>
      <xdr:row>46</xdr:row>
      <xdr:rowOff>1943100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47</xdr:row>
      <xdr:rowOff>142875</xdr:rowOff>
    </xdr:from>
    <xdr:to>
      <xdr:col>3</xdr:col>
      <xdr:colOff>-44450</xdr:colOff>
      <xdr:row>47</xdr:row>
      <xdr:rowOff>1943100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48</xdr:row>
      <xdr:rowOff>142875</xdr:rowOff>
    </xdr:from>
    <xdr:to>
      <xdr:col>3</xdr:col>
      <xdr:colOff>-44450</xdr:colOff>
      <xdr:row>48</xdr:row>
      <xdr:rowOff>1943100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49</xdr:row>
      <xdr:rowOff>142875</xdr:rowOff>
    </xdr:from>
    <xdr:to>
      <xdr:col>3</xdr:col>
      <xdr:colOff>-44450</xdr:colOff>
      <xdr:row>49</xdr:row>
      <xdr:rowOff>1943100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50</xdr:row>
      <xdr:rowOff>142875</xdr:rowOff>
    </xdr:from>
    <xdr:to>
      <xdr:col>3</xdr:col>
      <xdr:colOff>-44450</xdr:colOff>
      <xdr:row>50</xdr:row>
      <xdr:rowOff>1943100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51</xdr:row>
      <xdr:rowOff>142875</xdr:rowOff>
    </xdr:from>
    <xdr:to>
      <xdr:col>3</xdr:col>
      <xdr:colOff>-44450</xdr:colOff>
      <xdr:row>51</xdr:row>
      <xdr:rowOff>1943100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52</xdr:row>
      <xdr:rowOff>142875</xdr:rowOff>
    </xdr:from>
    <xdr:to>
      <xdr:col>3</xdr:col>
      <xdr:colOff>-44450</xdr:colOff>
      <xdr:row>52</xdr:row>
      <xdr:rowOff>1943100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53</xdr:row>
      <xdr:rowOff>142875</xdr:rowOff>
    </xdr:from>
    <xdr:to>
      <xdr:col>3</xdr:col>
      <xdr:colOff>-44450</xdr:colOff>
      <xdr:row>53</xdr:row>
      <xdr:rowOff>1943100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54</xdr:row>
      <xdr:rowOff>142875</xdr:rowOff>
    </xdr:from>
    <xdr:to>
      <xdr:col>3</xdr:col>
      <xdr:colOff>-44450</xdr:colOff>
      <xdr:row>54</xdr:row>
      <xdr:rowOff>1943100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55</xdr:row>
      <xdr:rowOff>142875</xdr:rowOff>
    </xdr:from>
    <xdr:to>
      <xdr:col>3</xdr:col>
      <xdr:colOff>-44450</xdr:colOff>
      <xdr:row>55</xdr:row>
      <xdr:rowOff>1943100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56</xdr:row>
      <xdr:rowOff>142875</xdr:rowOff>
    </xdr:from>
    <xdr:to>
      <xdr:col>3</xdr:col>
      <xdr:colOff>-44450</xdr:colOff>
      <xdr:row>56</xdr:row>
      <xdr:rowOff>1943100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57</xdr:row>
      <xdr:rowOff>142875</xdr:rowOff>
    </xdr:from>
    <xdr:to>
      <xdr:col>3</xdr:col>
      <xdr:colOff>-44450</xdr:colOff>
      <xdr:row>57</xdr:row>
      <xdr:rowOff>1943100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58</xdr:row>
      <xdr:rowOff>142875</xdr:rowOff>
    </xdr:from>
    <xdr:to>
      <xdr:col>3</xdr:col>
      <xdr:colOff>-44450</xdr:colOff>
      <xdr:row>58</xdr:row>
      <xdr:rowOff>1943100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59</xdr:row>
      <xdr:rowOff>142875</xdr:rowOff>
    </xdr:from>
    <xdr:to>
      <xdr:col>3</xdr:col>
      <xdr:colOff>-44450</xdr:colOff>
      <xdr:row>59</xdr:row>
      <xdr:rowOff>1943100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60</xdr:row>
      <xdr:rowOff>142875</xdr:rowOff>
    </xdr:from>
    <xdr:to>
      <xdr:col>3</xdr:col>
      <xdr:colOff>-44450</xdr:colOff>
      <xdr:row>60</xdr:row>
      <xdr:rowOff>1943100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61</xdr:row>
      <xdr:rowOff>142875</xdr:rowOff>
    </xdr:from>
    <xdr:to>
      <xdr:col>3</xdr:col>
      <xdr:colOff>-44450</xdr:colOff>
      <xdr:row>61</xdr:row>
      <xdr:rowOff>1943100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62</xdr:row>
      <xdr:rowOff>142875</xdr:rowOff>
    </xdr:from>
    <xdr:to>
      <xdr:col>3</xdr:col>
      <xdr:colOff>-44450</xdr:colOff>
      <xdr:row>62</xdr:row>
      <xdr:rowOff>1943100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63</xdr:row>
      <xdr:rowOff>142875</xdr:rowOff>
    </xdr:from>
    <xdr:to>
      <xdr:col>3</xdr:col>
      <xdr:colOff>-44450</xdr:colOff>
      <xdr:row>63</xdr:row>
      <xdr:rowOff>1943100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64</xdr:row>
      <xdr:rowOff>142875</xdr:rowOff>
    </xdr:from>
    <xdr:to>
      <xdr:col>3</xdr:col>
      <xdr:colOff>-44450</xdr:colOff>
      <xdr:row>64</xdr:row>
      <xdr:rowOff>1943100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65</xdr:row>
      <xdr:rowOff>142875</xdr:rowOff>
    </xdr:from>
    <xdr:to>
      <xdr:col>3</xdr:col>
      <xdr:colOff>-44450</xdr:colOff>
      <xdr:row>65</xdr:row>
      <xdr:rowOff>1943100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66</xdr:row>
      <xdr:rowOff>142875</xdr:rowOff>
    </xdr:from>
    <xdr:to>
      <xdr:col>3</xdr:col>
      <xdr:colOff>-44450</xdr:colOff>
      <xdr:row>66</xdr:row>
      <xdr:rowOff>1943100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67</xdr:row>
      <xdr:rowOff>142875</xdr:rowOff>
    </xdr:from>
    <xdr:to>
      <xdr:col>3</xdr:col>
      <xdr:colOff>-44450</xdr:colOff>
      <xdr:row>67</xdr:row>
      <xdr:rowOff>1943100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68</xdr:row>
      <xdr:rowOff>142875</xdr:rowOff>
    </xdr:from>
    <xdr:to>
      <xdr:col>3</xdr:col>
      <xdr:colOff>-44450</xdr:colOff>
      <xdr:row>68</xdr:row>
      <xdr:rowOff>1943100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69</xdr:row>
      <xdr:rowOff>142875</xdr:rowOff>
    </xdr:from>
    <xdr:to>
      <xdr:col>3</xdr:col>
      <xdr:colOff>-44450</xdr:colOff>
      <xdr:row>69</xdr:row>
      <xdr:rowOff>1943100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70</xdr:row>
      <xdr:rowOff>142875</xdr:rowOff>
    </xdr:from>
    <xdr:to>
      <xdr:col>3</xdr:col>
      <xdr:colOff>-44450</xdr:colOff>
      <xdr:row>70</xdr:row>
      <xdr:rowOff>1943100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71</xdr:row>
      <xdr:rowOff>142875</xdr:rowOff>
    </xdr:from>
    <xdr:to>
      <xdr:col>3</xdr:col>
      <xdr:colOff>-44450</xdr:colOff>
      <xdr:row>71</xdr:row>
      <xdr:rowOff>1943100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72</xdr:row>
      <xdr:rowOff>142875</xdr:rowOff>
    </xdr:from>
    <xdr:to>
      <xdr:col>3</xdr:col>
      <xdr:colOff>-44450</xdr:colOff>
      <xdr:row>72</xdr:row>
      <xdr:rowOff>1943100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73</xdr:row>
      <xdr:rowOff>142875</xdr:rowOff>
    </xdr:from>
    <xdr:to>
      <xdr:col>3</xdr:col>
      <xdr:colOff>-44450</xdr:colOff>
      <xdr:row>73</xdr:row>
      <xdr:rowOff>1943100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74</xdr:row>
      <xdr:rowOff>142875</xdr:rowOff>
    </xdr:from>
    <xdr:to>
      <xdr:col>3</xdr:col>
      <xdr:colOff>-44450</xdr:colOff>
      <xdr:row>74</xdr:row>
      <xdr:rowOff>1943100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75</xdr:row>
      <xdr:rowOff>142875</xdr:rowOff>
    </xdr:from>
    <xdr:to>
      <xdr:col>3</xdr:col>
      <xdr:colOff>-44450</xdr:colOff>
      <xdr:row>75</xdr:row>
      <xdr:rowOff>1943100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76</xdr:row>
      <xdr:rowOff>142875</xdr:rowOff>
    </xdr:from>
    <xdr:to>
      <xdr:col>3</xdr:col>
      <xdr:colOff>-44450</xdr:colOff>
      <xdr:row>76</xdr:row>
      <xdr:rowOff>1943100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77</xdr:row>
      <xdr:rowOff>142875</xdr:rowOff>
    </xdr:from>
    <xdr:to>
      <xdr:col>3</xdr:col>
      <xdr:colOff>-44450</xdr:colOff>
      <xdr:row>77</xdr:row>
      <xdr:rowOff>1943100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78</xdr:row>
      <xdr:rowOff>142875</xdr:rowOff>
    </xdr:from>
    <xdr:to>
      <xdr:col>3</xdr:col>
      <xdr:colOff>-44450</xdr:colOff>
      <xdr:row>78</xdr:row>
      <xdr:rowOff>1943100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79</xdr:row>
      <xdr:rowOff>142875</xdr:rowOff>
    </xdr:from>
    <xdr:to>
      <xdr:col>3</xdr:col>
      <xdr:colOff>-44450</xdr:colOff>
      <xdr:row>79</xdr:row>
      <xdr:rowOff>1943100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80</xdr:row>
      <xdr:rowOff>142875</xdr:rowOff>
    </xdr:from>
    <xdr:to>
      <xdr:col>3</xdr:col>
      <xdr:colOff>-44450</xdr:colOff>
      <xdr:row>80</xdr:row>
      <xdr:rowOff>1943100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81</xdr:row>
      <xdr:rowOff>142875</xdr:rowOff>
    </xdr:from>
    <xdr:to>
      <xdr:col>3</xdr:col>
      <xdr:colOff>-44450</xdr:colOff>
      <xdr:row>81</xdr:row>
      <xdr:rowOff>1943100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82</xdr:row>
      <xdr:rowOff>142875</xdr:rowOff>
    </xdr:from>
    <xdr:to>
      <xdr:col>3</xdr:col>
      <xdr:colOff>-44450</xdr:colOff>
      <xdr:row>82</xdr:row>
      <xdr:rowOff>1943100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83</xdr:row>
      <xdr:rowOff>142875</xdr:rowOff>
    </xdr:from>
    <xdr:to>
      <xdr:col>3</xdr:col>
      <xdr:colOff>-44450</xdr:colOff>
      <xdr:row>83</xdr:row>
      <xdr:rowOff>1943100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84</xdr:row>
      <xdr:rowOff>142875</xdr:rowOff>
    </xdr:from>
    <xdr:to>
      <xdr:col>3</xdr:col>
      <xdr:colOff>-44450</xdr:colOff>
      <xdr:row>84</xdr:row>
      <xdr:rowOff>1943100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85</xdr:row>
      <xdr:rowOff>142875</xdr:rowOff>
    </xdr:from>
    <xdr:to>
      <xdr:col>3</xdr:col>
      <xdr:colOff>-44450</xdr:colOff>
      <xdr:row>85</xdr:row>
      <xdr:rowOff>1943100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86</xdr:row>
      <xdr:rowOff>142875</xdr:rowOff>
    </xdr:from>
    <xdr:to>
      <xdr:col>3</xdr:col>
      <xdr:colOff>-44450</xdr:colOff>
      <xdr:row>86</xdr:row>
      <xdr:rowOff>1943100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87</xdr:row>
      <xdr:rowOff>142875</xdr:rowOff>
    </xdr:from>
    <xdr:to>
      <xdr:col>3</xdr:col>
      <xdr:colOff>-44450</xdr:colOff>
      <xdr:row>87</xdr:row>
      <xdr:rowOff>1943100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88</xdr:row>
      <xdr:rowOff>142875</xdr:rowOff>
    </xdr:from>
    <xdr:to>
      <xdr:col>3</xdr:col>
      <xdr:colOff>-44450</xdr:colOff>
      <xdr:row>88</xdr:row>
      <xdr:rowOff>1943100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89</xdr:row>
      <xdr:rowOff>142875</xdr:rowOff>
    </xdr:from>
    <xdr:to>
      <xdr:col>3</xdr:col>
      <xdr:colOff>-44450</xdr:colOff>
      <xdr:row>89</xdr:row>
      <xdr:rowOff>1943100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90</xdr:row>
      <xdr:rowOff>142875</xdr:rowOff>
    </xdr:from>
    <xdr:to>
      <xdr:col>3</xdr:col>
      <xdr:colOff>-44450</xdr:colOff>
      <xdr:row>90</xdr:row>
      <xdr:rowOff>1943100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91</xdr:row>
      <xdr:rowOff>142875</xdr:rowOff>
    </xdr:from>
    <xdr:to>
      <xdr:col>3</xdr:col>
      <xdr:colOff>-44450</xdr:colOff>
      <xdr:row>91</xdr:row>
      <xdr:rowOff>1943100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92</xdr:row>
      <xdr:rowOff>142875</xdr:rowOff>
    </xdr:from>
    <xdr:to>
      <xdr:col>3</xdr:col>
      <xdr:colOff>-44450</xdr:colOff>
      <xdr:row>92</xdr:row>
      <xdr:rowOff>1943100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93</xdr:row>
      <xdr:rowOff>142875</xdr:rowOff>
    </xdr:from>
    <xdr:to>
      <xdr:col>3</xdr:col>
      <xdr:colOff>-44450</xdr:colOff>
      <xdr:row>93</xdr:row>
      <xdr:rowOff>1943100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94</xdr:row>
      <xdr:rowOff>142875</xdr:rowOff>
    </xdr:from>
    <xdr:to>
      <xdr:col>3</xdr:col>
      <xdr:colOff>-44450</xdr:colOff>
      <xdr:row>94</xdr:row>
      <xdr:rowOff>1943100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95</xdr:row>
      <xdr:rowOff>142875</xdr:rowOff>
    </xdr:from>
    <xdr:to>
      <xdr:col>3</xdr:col>
      <xdr:colOff>-44450</xdr:colOff>
      <xdr:row>95</xdr:row>
      <xdr:rowOff>1943100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96</xdr:row>
      <xdr:rowOff>142875</xdr:rowOff>
    </xdr:from>
    <xdr:to>
      <xdr:col>3</xdr:col>
      <xdr:colOff>-44450</xdr:colOff>
      <xdr:row>96</xdr:row>
      <xdr:rowOff>1943100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97</xdr:row>
      <xdr:rowOff>142875</xdr:rowOff>
    </xdr:from>
    <xdr:to>
      <xdr:col>3</xdr:col>
      <xdr:colOff>-44450</xdr:colOff>
      <xdr:row>97</xdr:row>
      <xdr:rowOff>1943100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98</xdr:row>
      <xdr:rowOff>142875</xdr:rowOff>
    </xdr:from>
    <xdr:to>
      <xdr:col>3</xdr:col>
      <xdr:colOff>-44450</xdr:colOff>
      <xdr:row>98</xdr:row>
      <xdr:rowOff>1943100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99</xdr:row>
      <xdr:rowOff>142875</xdr:rowOff>
    </xdr:from>
    <xdr:to>
      <xdr:col>3</xdr:col>
      <xdr:colOff>-44450</xdr:colOff>
      <xdr:row>99</xdr:row>
      <xdr:rowOff>1943100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100</xdr:row>
      <xdr:rowOff>142875</xdr:rowOff>
    </xdr:from>
    <xdr:to>
      <xdr:col>3</xdr:col>
      <xdr:colOff>-44450</xdr:colOff>
      <xdr:row>100</xdr:row>
      <xdr:rowOff>1943100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101</xdr:row>
      <xdr:rowOff>142875</xdr:rowOff>
    </xdr:from>
    <xdr:to>
      <xdr:col>3</xdr:col>
      <xdr:colOff>-44450</xdr:colOff>
      <xdr:row>101</xdr:row>
      <xdr:rowOff>1943100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102</xdr:row>
      <xdr:rowOff>142875</xdr:rowOff>
    </xdr:from>
    <xdr:to>
      <xdr:col>3</xdr:col>
      <xdr:colOff>-44450</xdr:colOff>
      <xdr:row>102</xdr:row>
      <xdr:rowOff>1943100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103</xdr:row>
      <xdr:rowOff>142875</xdr:rowOff>
    </xdr:from>
    <xdr:to>
      <xdr:col>3</xdr:col>
      <xdr:colOff>-44450</xdr:colOff>
      <xdr:row>103</xdr:row>
      <xdr:rowOff>1943100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104</xdr:row>
      <xdr:rowOff>142875</xdr:rowOff>
    </xdr:from>
    <xdr:to>
      <xdr:col>3</xdr:col>
      <xdr:colOff>-44450</xdr:colOff>
      <xdr:row>104</xdr:row>
      <xdr:rowOff>1943100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105</xdr:row>
      <xdr:rowOff>142875</xdr:rowOff>
    </xdr:from>
    <xdr:to>
      <xdr:col>3</xdr:col>
      <xdr:colOff>-44450</xdr:colOff>
      <xdr:row>105</xdr:row>
      <xdr:rowOff>1943100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106</xdr:row>
      <xdr:rowOff>142875</xdr:rowOff>
    </xdr:from>
    <xdr:to>
      <xdr:col>3</xdr:col>
      <xdr:colOff>-44450</xdr:colOff>
      <xdr:row>106</xdr:row>
      <xdr:rowOff>1943100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108</xdr:row>
      <xdr:rowOff>142875</xdr:rowOff>
    </xdr:from>
    <xdr:to>
      <xdr:col>3</xdr:col>
      <xdr:colOff>-44450</xdr:colOff>
      <xdr:row>108</xdr:row>
      <xdr:rowOff>1943100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109</xdr:row>
      <xdr:rowOff>142875</xdr:rowOff>
    </xdr:from>
    <xdr:to>
      <xdr:col>3</xdr:col>
      <xdr:colOff>-44450</xdr:colOff>
      <xdr:row>109</xdr:row>
      <xdr:rowOff>1943100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110</xdr:row>
      <xdr:rowOff>142875</xdr:rowOff>
    </xdr:from>
    <xdr:to>
      <xdr:col>3</xdr:col>
      <xdr:colOff>-44450</xdr:colOff>
      <xdr:row>110</xdr:row>
      <xdr:rowOff>1943100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111</xdr:row>
      <xdr:rowOff>142875</xdr:rowOff>
    </xdr:from>
    <xdr:to>
      <xdr:col>3</xdr:col>
      <xdr:colOff>-44450</xdr:colOff>
      <xdr:row>111</xdr:row>
      <xdr:rowOff>1943100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112</xdr:row>
      <xdr:rowOff>142875</xdr:rowOff>
    </xdr:from>
    <xdr:to>
      <xdr:col>3</xdr:col>
      <xdr:colOff>-44450</xdr:colOff>
      <xdr:row>112</xdr:row>
      <xdr:rowOff>1943100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113</xdr:row>
      <xdr:rowOff>142875</xdr:rowOff>
    </xdr:from>
    <xdr:to>
      <xdr:col>3</xdr:col>
      <xdr:colOff>-44450</xdr:colOff>
      <xdr:row>113</xdr:row>
      <xdr:rowOff>1943100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114</xdr:row>
      <xdr:rowOff>142875</xdr:rowOff>
    </xdr:from>
    <xdr:to>
      <xdr:col>3</xdr:col>
      <xdr:colOff>-44450</xdr:colOff>
      <xdr:row>114</xdr:row>
      <xdr:rowOff>1943100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115</xdr:row>
      <xdr:rowOff>142875</xdr:rowOff>
    </xdr:from>
    <xdr:to>
      <xdr:col>3</xdr:col>
      <xdr:colOff>-44450</xdr:colOff>
      <xdr:row>115</xdr:row>
      <xdr:rowOff>1943100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116</xdr:row>
      <xdr:rowOff>142875</xdr:rowOff>
    </xdr:from>
    <xdr:to>
      <xdr:col>3</xdr:col>
      <xdr:colOff>-44450</xdr:colOff>
      <xdr:row>116</xdr:row>
      <xdr:rowOff>1943100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117</xdr:row>
      <xdr:rowOff>142875</xdr:rowOff>
    </xdr:from>
    <xdr:to>
      <xdr:col>3</xdr:col>
      <xdr:colOff>-44450</xdr:colOff>
      <xdr:row>117</xdr:row>
      <xdr:rowOff>1943100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118</xdr:row>
      <xdr:rowOff>142875</xdr:rowOff>
    </xdr:from>
    <xdr:to>
      <xdr:col>3</xdr:col>
      <xdr:colOff>-44450</xdr:colOff>
      <xdr:row>118</xdr:row>
      <xdr:rowOff>1943100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119</xdr:row>
      <xdr:rowOff>142875</xdr:rowOff>
    </xdr:from>
    <xdr:to>
      <xdr:col>3</xdr:col>
      <xdr:colOff>-44450</xdr:colOff>
      <xdr:row>119</xdr:row>
      <xdr:rowOff>1943100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120</xdr:row>
      <xdr:rowOff>142875</xdr:rowOff>
    </xdr:from>
    <xdr:to>
      <xdr:col>3</xdr:col>
      <xdr:colOff>-44450</xdr:colOff>
      <xdr:row>120</xdr:row>
      <xdr:rowOff>1943100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121</xdr:row>
      <xdr:rowOff>142875</xdr:rowOff>
    </xdr:from>
    <xdr:to>
      <xdr:col>3</xdr:col>
      <xdr:colOff>-44450</xdr:colOff>
      <xdr:row>121</xdr:row>
      <xdr:rowOff>1943100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122</xdr:row>
      <xdr:rowOff>142875</xdr:rowOff>
    </xdr:from>
    <xdr:to>
      <xdr:col>3</xdr:col>
      <xdr:colOff>-44450</xdr:colOff>
      <xdr:row>122</xdr:row>
      <xdr:rowOff>1943100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123</xdr:row>
      <xdr:rowOff>142875</xdr:rowOff>
    </xdr:from>
    <xdr:to>
      <xdr:col>3</xdr:col>
      <xdr:colOff>-44450</xdr:colOff>
      <xdr:row>123</xdr:row>
      <xdr:rowOff>1943100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124</xdr:row>
      <xdr:rowOff>142875</xdr:rowOff>
    </xdr:from>
    <xdr:to>
      <xdr:col>3</xdr:col>
      <xdr:colOff>-44450</xdr:colOff>
      <xdr:row>124</xdr:row>
      <xdr:rowOff>1943100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125</xdr:row>
      <xdr:rowOff>142875</xdr:rowOff>
    </xdr:from>
    <xdr:to>
      <xdr:col>3</xdr:col>
      <xdr:colOff>-44450</xdr:colOff>
      <xdr:row>125</xdr:row>
      <xdr:rowOff>1943100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126</xdr:row>
      <xdr:rowOff>142875</xdr:rowOff>
    </xdr:from>
    <xdr:to>
      <xdr:col>3</xdr:col>
      <xdr:colOff>-44450</xdr:colOff>
      <xdr:row>126</xdr:row>
      <xdr:rowOff>1943100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127</xdr:row>
      <xdr:rowOff>142875</xdr:rowOff>
    </xdr:from>
    <xdr:to>
      <xdr:col>3</xdr:col>
      <xdr:colOff>-44450</xdr:colOff>
      <xdr:row>127</xdr:row>
      <xdr:rowOff>1943100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128</xdr:row>
      <xdr:rowOff>142875</xdr:rowOff>
    </xdr:from>
    <xdr:to>
      <xdr:col>3</xdr:col>
      <xdr:colOff>-44450</xdr:colOff>
      <xdr:row>128</xdr:row>
      <xdr:rowOff>1943100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129</xdr:row>
      <xdr:rowOff>142875</xdr:rowOff>
    </xdr:from>
    <xdr:to>
      <xdr:col>3</xdr:col>
      <xdr:colOff>-44450</xdr:colOff>
      <xdr:row>129</xdr:row>
      <xdr:rowOff>1943100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130</xdr:row>
      <xdr:rowOff>142875</xdr:rowOff>
    </xdr:from>
    <xdr:to>
      <xdr:col>3</xdr:col>
      <xdr:colOff>-44450</xdr:colOff>
      <xdr:row>130</xdr:row>
      <xdr:rowOff>1943100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131</xdr:row>
      <xdr:rowOff>142875</xdr:rowOff>
    </xdr:from>
    <xdr:to>
      <xdr:col>3</xdr:col>
      <xdr:colOff>-44450</xdr:colOff>
      <xdr:row>131</xdr:row>
      <xdr:rowOff>1943100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132</xdr:row>
      <xdr:rowOff>142875</xdr:rowOff>
    </xdr:from>
    <xdr:to>
      <xdr:col>3</xdr:col>
      <xdr:colOff>-44450</xdr:colOff>
      <xdr:row>132</xdr:row>
      <xdr:rowOff>1943100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133</xdr:row>
      <xdr:rowOff>142875</xdr:rowOff>
    </xdr:from>
    <xdr:to>
      <xdr:col>3</xdr:col>
      <xdr:colOff>-44450</xdr:colOff>
      <xdr:row>133</xdr:row>
      <xdr:rowOff>1943100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134</xdr:row>
      <xdr:rowOff>142875</xdr:rowOff>
    </xdr:from>
    <xdr:to>
      <xdr:col>3</xdr:col>
      <xdr:colOff>-44450</xdr:colOff>
      <xdr:row>134</xdr:row>
      <xdr:rowOff>1943100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135</xdr:row>
      <xdr:rowOff>142875</xdr:rowOff>
    </xdr:from>
    <xdr:to>
      <xdr:col>3</xdr:col>
      <xdr:colOff>-44450</xdr:colOff>
      <xdr:row>135</xdr:row>
      <xdr:rowOff>1943100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136</xdr:row>
      <xdr:rowOff>142875</xdr:rowOff>
    </xdr:from>
    <xdr:to>
      <xdr:col>3</xdr:col>
      <xdr:colOff>-44450</xdr:colOff>
      <xdr:row>136</xdr:row>
      <xdr:rowOff>1943100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137</xdr:row>
      <xdr:rowOff>142875</xdr:rowOff>
    </xdr:from>
    <xdr:to>
      <xdr:col>3</xdr:col>
      <xdr:colOff>-44450</xdr:colOff>
      <xdr:row>137</xdr:row>
      <xdr:rowOff>1943100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138</xdr:row>
      <xdr:rowOff>142875</xdr:rowOff>
    </xdr:from>
    <xdr:to>
      <xdr:col>3</xdr:col>
      <xdr:colOff>-44450</xdr:colOff>
      <xdr:row>138</xdr:row>
      <xdr:rowOff>1943100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139</xdr:row>
      <xdr:rowOff>142875</xdr:rowOff>
    </xdr:from>
    <xdr:to>
      <xdr:col>3</xdr:col>
      <xdr:colOff>-44450</xdr:colOff>
      <xdr:row>139</xdr:row>
      <xdr:rowOff>1943100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140</xdr:row>
      <xdr:rowOff>142875</xdr:rowOff>
    </xdr:from>
    <xdr:to>
      <xdr:col>3</xdr:col>
      <xdr:colOff>-44450</xdr:colOff>
      <xdr:row>140</xdr:row>
      <xdr:rowOff>1943100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141</xdr:row>
      <xdr:rowOff>142875</xdr:rowOff>
    </xdr:from>
    <xdr:to>
      <xdr:col>3</xdr:col>
      <xdr:colOff>-44450</xdr:colOff>
      <xdr:row>141</xdr:row>
      <xdr:rowOff>1943100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142</xdr:row>
      <xdr:rowOff>142875</xdr:rowOff>
    </xdr:from>
    <xdr:to>
      <xdr:col>3</xdr:col>
      <xdr:colOff>-44450</xdr:colOff>
      <xdr:row>142</xdr:row>
      <xdr:rowOff>1943100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143</xdr:row>
      <xdr:rowOff>142875</xdr:rowOff>
    </xdr:from>
    <xdr:to>
      <xdr:col>3</xdr:col>
      <xdr:colOff>-44450</xdr:colOff>
      <xdr:row>143</xdr:row>
      <xdr:rowOff>1943100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144</xdr:row>
      <xdr:rowOff>142875</xdr:rowOff>
    </xdr:from>
    <xdr:to>
      <xdr:col>3</xdr:col>
      <xdr:colOff>-44450</xdr:colOff>
      <xdr:row>144</xdr:row>
      <xdr:rowOff>1943100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145</xdr:row>
      <xdr:rowOff>142875</xdr:rowOff>
    </xdr:from>
    <xdr:to>
      <xdr:col>3</xdr:col>
      <xdr:colOff>-44450</xdr:colOff>
      <xdr:row>145</xdr:row>
      <xdr:rowOff>1943100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146</xdr:row>
      <xdr:rowOff>142875</xdr:rowOff>
    </xdr:from>
    <xdr:to>
      <xdr:col>3</xdr:col>
      <xdr:colOff>-44450</xdr:colOff>
      <xdr:row>146</xdr:row>
      <xdr:rowOff>1943100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147</xdr:row>
      <xdr:rowOff>142875</xdr:rowOff>
    </xdr:from>
    <xdr:to>
      <xdr:col>3</xdr:col>
      <xdr:colOff>-44450</xdr:colOff>
      <xdr:row>147</xdr:row>
      <xdr:rowOff>1943100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148</xdr:row>
      <xdr:rowOff>142875</xdr:rowOff>
    </xdr:from>
    <xdr:to>
      <xdr:col>3</xdr:col>
      <xdr:colOff>-44450</xdr:colOff>
      <xdr:row>148</xdr:row>
      <xdr:rowOff>1943100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149</xdr:row>
      <xdr:rowOff>142875</xdr:rowOff>
    </xdr:from>
    <xdr:to>
      <xdr:col>3</xdr:col>
      <xdr:colOff>-44450</xdr:colOff>
      <xdr:row>149</xdr:row>
      <xdr:rowOff>1943100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150</xdr:row>
      <xdr:rowOff>142875</xdr:rowOff>
    </xdr:from>
    <xdr:to>
      <xdr:col>3</xdr:col>
      <xdr:colOff>-44450</xdr:colOff>
      <xdr:row>150</xdr:row>
      <xdr:rowOff>1943100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151</xdr:row>
      <xdr:rowOff>142875</xdr:rowOff>
    </xdr:from>
    <xdr:to>
      <xdr:col>3</xdr:col>
      <xdr:colOff>-44450</xdr:colOff>
      <xdr:row>151</xdr:row>
      <xdr:rowOff>1943100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152</xdr:row>
      <xdr:rowOff>142875</xdr:rowOff>
    </xdr:from>
    <xdr:to>
      <xdr:col>3</xdr:col>
      <xdr:colOff>-44450</xdr:colOff>
      <xdr:row>152</xdr:row>
      <xdr:rowOff>1943100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153</xdr:row>
      <xdr:rowOff>142875</xdr:rowOff>
    </xdr:from>
    <xdr:to>
      <xdr:col>3</xdr:col>
      <xdr:colOff>-44450</xdr:colOff>
      <xdr:row>153</xdr:row>
      <xdr:rowOff>1943100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154</xdr:row>
      <xdr:rowOff>142875</xdr:rowOff>
    </xdr:from>
    <xdr:to>
      <xdr:col>3</xdr:col>
      <xdr:colOff>-44450</xdr:colOff>
      <xdr:row>154</xdr:row>
      <xdr:rowOff>1943100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155</xdr:row>
      <xdr:rowOff>142875</xdr:rowOff>
    </xdr:from>
    <xdr:to>
      <xdr:col>3</xdr:col>
      <xdr:colOff>-44450</xdr:colOff>
      <xdr:row>155</xdr:row>
      <xdr:rowOff>1943100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156</xdr:row>
      <xdr:rowOff>142875</xdr:rowOff>
    </xdr:from>
    <xdr:to>
      <xdr:col>3</xdr:col>
      <xdr:colOff>-44450</xdr:colOff>
      <xdr:row>156</xdr:row>
      <xdr:rowOff>1943100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157</xdr:row>
      <xdr:rowOff>142875</xdr:rowOff>
    </xdr:from>
    <xdr:to>
      <xdr:col>3</xdr:col>
      <xdr:colOff>-44450</xdr:colOff>
      <xdr:row>157</xdr:row>
      <xdr:rowOff>1943100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158</xdr:row>
      <xdr:rowOff>142875</xdr:rowOff>
    </xdr:from>
    <xdr:to>
      <xdr:col>3</xdr:col>
      <xdr:colOff>-44450</xdr:colOff>
      <xdr:row>158</xdr:row>
      <xdr:rowOff>1943100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159</xdr:row>
      <xdr:rowOff>142875</xdr:rowOff>
    </xdr:from>
    <xdr:to>
      <xdr:col>3</xdr:col>
      <xdr:colOff>-44450</xdr:colOff>
      <xdr:row>159</xdr:row>
      <xdr:rowOff>1943100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160</xdr:row>
      <xdr:rowOff>142875</xdr:rowOff>
    </xdr:from>
    <xdr:to>
      <xdr:col>3</xdr:col>
      <xdr:colOff>-44450</xdr:colOff>
      <xdr:row>160</xdr:row>
      <xdr:rowOff>1943100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161</xdr:row>
      <xdr:rowOff>142875</xdr:rowOff>
    </xdr:from>
    <xdr:to>
      <xdr:col>3</xdr:col>
      <xdr:colOff>-44450</xdr:colOff>
      <xdr:row>161</xdr:row>
      <xdr:rowOff>1943100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162</xdr:row>
      <xdr:rowOff>142875</xdr:rowOff>
    </xdr:from>
    <xdr:to>
      <xdr:col>3</xdr:col>
      <xdr:colOff>-44450</xdr:colOff>
      <xdr:row>162</xdr:row>
      <xdr:rowOff>1943100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163</xdr:row>
      <xdr:rowOff>142875</xdr:rowOff>
    </xdr:from>
    <xdr:to>
      <xdr:col>3</xdr:col>
      <xdr:colOff>-44450</xdr:colOff>
      <xdr:row>163</xdr:row>
      <xdr:rowOff>1943100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164</xdr:row>
      <xdr:rowOff>142875</xdr:rowOff>
    </xdr:from>
    <xdr:to>
      <xdr:col>3</xdr:col>
      <xdr:colOff>-44450</xdr:colOff>
      <xdr:row>164</xdr:row>
      <xdr:rowOff>1943100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165</xdr:row>
      <xdr:rowOff>142875</xdr:rowOff>
    </xdr:from>
    <xdr:to>
      <xdr:col>3</xdr:col>
      <xdr:colOff>-44450</xdr:colOff>
      <xdr:row>165</xdr:row>
      <xdr:rowOff>1943100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166</xdr:row>
      <xdr:rowOff>142875</xdr:rowOff>
    </xdr:from>
    <xdr:to>
      <xdr:col>3</xdr:col>
      <xdr:colOff>-44450</xdr:colOff>
      <xdr:row>166</xdr:row>
      <xdr:rowOff>1943100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167</xdr:row>
      <xdr:rowOff>142875</xdr:rowOff>
    </xdr:from>
    <xdr:to>
      <xdr:col>3</xdr:col>
      <xdr:colOff>-44450</xdr:colOff>
      <xdr:row>167</xdr:row>
      <xdr:rowOff>1943100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168</xdr:row>
      <xdr:rowOff>142875</xdr:rowOff>
    </xdr:from>
    <xdr:to>
      <xdr:col>3</xdr:col>
      <xdr:colOff>-44450</xdr:colOff>
      <xdr:row>168</xdr:row>
      <xdr:rowOff>1943100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169</xdr:row>
      <xdr:rowOff>142875</xdr:rowOff>
    </xdr:from>
    <xdr:to>
      <xdr:col>3</xdr:col>
      <xdr:colOff>-44450</xdr:colOff>
      <xdr:row>169</xdr:row>
      <xdr:rowOff>1943100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170</xdr:row>
      <xdr:rowOff>142875</xdr:rowOff>
    </xdr:from>
    <xdr:to>
      <xdr:col>3</xdr:col>
      <xdr:colOff>-44450</xdr:colOff>
      <xdr:row>170</xdr:row>
      <xdr:rowOff>1943100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171</xdr:row>
      <xdr:rowOff>142875</xdr:rowOff>
    </xdr:from>
    <xdr:to>
      <xdr:col>3</xdr:col>
      <xdr:colOff>-44450</xdr:colOff>
      <xdr:row>171</xdr:row>
      <xdr:rowOff>1943100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172</xdr:row>
      <xdr:rowOff>142875</xdr:rowOff>
    </xdr:from>
    <xdr:to>
      <xdr:col>3</xdr:col>
      <xdr:colOff>-44450</xdr:colOff>
      <xdr:row>172</xdr:row>
      <xdr:rowOff>1943100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173</xdr:row>
      <xdr:rowOff>142875</xdr:rowOff>
    </xdr:from>
    <xdr:to>
      <xdr:col>3</xdr:col>
      <xdr:colOff>-44450</xdr:colOff>
      <xdr:row>173</xdr:row>
      <xdr:rowOff>1943100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174</xdr:row>
      <xdr:rowOff>142875</xdr:rowOff>
    </xdr:from>
    <xdr:to>
      <xdr:col>3</xdr:col>
      <xdr:colOff>-44450</xdr:colOff>
      <xdr:row>174</xdr:row>
      <xdr:rowOff>1943100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175</xdr:row>
      <xdr:rowOff>142875</xdr:rowOff>
    </xdr:from>
    <xdr:to>
      <xdr:col>3</xdr:col>
      <xdr:colOff>-44450</xdr:colOff>
      <xdr:row>175</xdr:row>
      <xdr:rowOff>1943100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176</xdr:row>
      <xdr:rowOff>142875</xdr:rowOff>
    </xdr:from>
    <xdr:to>
      <xdr:col>3</xdr:col>
      <xdr:colOff>-44450</xdr:colOff>
      <xdr:row>176</xdr:row>
      <xdr:rowOff>1943100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177</xdr:row>
      <xdr:rowOff>142875</xdr:rowOff>
    </xdr:from>
    <xdr:to>
      <xdr:col>3</xdr:col>
      <xdr:colOff>-44450</xdr:colOff>
      <xdr:row>177</xdr:row>
      <xdr:rowOff>1943100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178</xdr:row>
      <xdr:rowOff>142875</xdr:rowOff>
    </xdr:from>
    <xdr:to>
      <xdr:col>3</xdr:col>
      <xdr:colOff>-44450</xdr:colOff>
      <xdr:row>178</xdr:row>
      <xdr:rowOff>1943100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179</xdr:row>
      <xdr:rowOff>142875</xdr:rowOff>
    </xdr:from>
    <xdr:to>
      <xdr:col>3</xdr:col>
      <xdr:colOff>-44450</xdr:colOff>
      <xdr:row>179</xdr:row>
      <xdr:rowOff>1943100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180</xdr:row>
      <xdr:rowOff>142875</xdr:rowOff>
    </xdr:from>
    <xdr:to>
      <xdr:col>3</xdr:col>
      <xdr:colOff>-44450</xdr:colOff>
      <xdr:row>180</xdr:row>
      <xdr:rowOff>1943100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181</xdr:row>
      <xdr:rowOff>142875</xdr:rowOff>
    </xdr:from>
    <xdr:to>
      <xdr:col>3</xdr:col>
      <xdr:colOff>-44450</xdr:colOff>
      <xdr:row>181</xdr:row>
      <xdr:rowOff>1943100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182</xdr:row>
      <xdr:rowOff>142875</xdr:rowOff>
    </xdr:from>
    <xdr:to>
      <xdr:col>3</xdr:col>
      <xdr:colOff>-44450</xdr:colOff>
      <xdr:row>182</xdr:row>
      <xdr:rowOff>1943100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183</xdr:row>
      <xdr:rowOff>142875</xdr:rowOff>
    </xdr:from>
    <xdr:to>
      <xdr:col>3</xdr:col>
      <xdr:colOff>-44450</xdr:colOff>
      <xdr:row>183</xdr:row>
      <xdr:rowOff>1943100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184</xdr:row>
      <xdr:rowOff>142875</xdr:rowOff>
    </xdr:from>
    <xdr:to>
      <xdr:col>3</xdr:col>
      <xdr:colOff>-44450</xdr:colOff>
      <xdr:row>184</xdr:row>
      <xdr:rowOff>1943100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185</xdr:row>
      <xdr:rowOff>142875</xdr:rowOff>
    </xdr:from>
    <xdr:to>
      <xdr:col>3</xdr:col>
      <xdr:colOff>-44450</xdr:colOff>
      <xdr:row>185</xdr:row>
      <xdr:rowOff>1943100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186</xdr:row>
      <xdr:rowOff>142875</xdr:rowOff>
    </xdr:from>
    <xdr:to>
      <xdr:col>3</xdr:col>
      <xdr:colOff>-44450</xdr:colOff>
      <xdr:row>186</xdr:row>
      <xdr:rowOff>1943100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187</xdr:row>
      <xdr:rowOff>142875</xdr:rowOff>
    </xdr:from>
    <xdr:to>
      <xdr:col>3</xdr:col>
      <xdr:colOff>-44450</xdr:colOff>
      <xdr:row>187</xdr:row>
      <xdr:rowOff>1943100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188</xdr:row>
      <xdr:rowOff>142875</xdr:rowOff>
    </xdr:from>
    <xdr:to>
      <xdr:col>3</xdr:col>
      <xdr:colOff>-44450</xdr:colOff>
      <xdr:row>188</xdr:row>
      <xdr:rowOff>1943100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189</xdr:row>
      <xdr:rowOff>142875</xdr:rowOff>
    </xdr:from>
    <xdr:to>
      <xdr:col>3</xdr:col>
      <xdr:colOff>-44450</xdr:colOff>
      <xdr:row>189</xdr:row>
      <xdr:rowOff>1943100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190</xdr:row>
      <xdr:rowOff>142875</xdr:rowOff>
    </xdr:from>
    <xdr:to>
      <xdr:col>3</xdr:col>
      <xdr:colOff>-44450</xdr:colOff>
      <xdr:row>190</xdr:row>
      <xdr:rowOff>1943100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191</xdr:row>
      <xdr:rowOff>142875</xdr:rowOff>
    </xdr:from>
    <xdr:to>
      <xdr:col>3</xdr:col>
      <xdr:colOff>-44450</xdr:colOff>
      <xdr:row>191</xdr:row>
      <xdr:rowOff>1943100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192</xdr:row>
      <xdr:rowOff>142875</xdr:rowOff>
    </xdr:from>
    <xdr:to>
      <xdr:col>3</xdr:col>
      <xdr:colOff>-44450</xdr:colOff>
      <xdr:row>192</xdr:row>
      <xdr:rowOff>1943100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193</xdr:row>
      <xdr:rowOff>142875</xdr:rowOff>
    </xdr:from>
    <xdr:to>
      <xdr:col>3</xdr:col>
      <xdr:colOff>-44450</xdr:colOff>
      <xdr:row>193</xdr:row>
      <xdr:rowOff>1943100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194</xdr:row>
      <xdr:rowOff>142875</xdr:rowOff>
    </xdr:from>
    <xdr:to>
      <xdr:col>3</xdr:col>
      <xdr:colOff>-44450</xdr:colOff>
      <xdr:row>194</xdr:row>
      <xdr:rowOff>1943100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195</xdr:row>
      <xdr:rowOff>142875</xdr:rowOff>
    </xdr:from>
    <xdr:to>
      <xdr:col>3</xdr:col>
      <xdr:colOff>-44450</xdr:colOff>
      <xdr:row>195</xdr:row>
      <xdr:rowOff>1943100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196</xdr:row>
      <xdr:rowOff>142875</xdr:rowOff>
    </xdr:from>
    <xdr:to>
      <xdr:col>3</xdr:col>
      <xdr:colOff>-44450</xdr:colOff>
      <xdr:row>196</xdr:row>
      <xdr:rowOff>1943100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197</xdr:row>
      <xdr:rowOff>142875</xdr:rowOff>
    </xdr:from>
    <xdr:to>
      <xdr:col>3</xdr:col>
      <xdr:colOff>-44450</xdr:colOff>
      <xdr:row>197</xdr:row>
      <xdr:rowOff>1943100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198</xdr:row>
      <xdr:rowOff>142875</xdr:rowOff>
    </xdr:from>
    <xdr:to>
      <xdr:col>3</xdr:col>
      <xdr:colOff>-44450</xdr:colOff>
      <xdr:row>198</xdr:row>
      <xdr:rowOff>1943100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199</xdr:row>
      <xdr:rowOff>142875</xdr:rowOff>
    </xdr:from>
    <xdr:to>
      <xdr:col>3</xdr:col>
      <xdr:colOff>-44450</xdr:colOff>
      <xdr:row>199</xdr:row>
      <xdr:rowOff>1943100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200</xdr:row>
      <xdr:rowOff>142875</xdr:rowOff>
    </xdr:from>
    <xdr:to>
      <xdr:col>3</xdr:col>
      <xdr:colOff>-44450</xdr:colOff>
      <xdr:row>200</xdr:row>
      <xdr:rowOff>1943100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201</xdr:row>
      <xdr:rowOff>142875</xdr:rowOff>
    </xdr:from>
    <xdr:to>
      <xdr:col>3</xdr:col>
      <xdr:colOff>-44450</xdr:colOff>
      <xdr:row>201</xdr:row>
      <xdr:rowOff>1943100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202</xdr:row>
      <xdr:rowOff>142875</xdr:rowOff>
    </xdr:from>
    <xdr:to>
      <xdr:col>3</xdr:col>
      <xdr:colOff>-44450</xdr:colOff>
      <xdr:row>202</xdr:row>
      <xdr:rowOff>1943100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203</xdr:row>
      <xdr:rowOff>142875</xdr:rowOff>
    </xdr:from>
    <xdr:to>
      <xdr:col>3</xdr:col>
      <xdr:colOff>-44450</xdr:colOff>
      <xdr:row>203</xdr:row>
      <xdr:rowOff>1943100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204</xdr:row>
      <xdr:rowOff>142875</xdr:rowOff>
    </xdr:from>
    <xdr:to>
      <xdr:col>3</xdr:col>
      <xdr:colOff>-44450</xdr:colOff>
      <xdr:row>204</xdr:row>
      <xdr:rowOff>1943100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205</xdr:row>
      <xdr:rowOff>142875</xdr:rowOff>
    </xdr:from>
    <xdr:to>
      <xdr:col>3</xdr:col>
      <xdr:colOff>-44450</xdr:colOff>
      <xdr:row>205</xdr:row>
      <xdr:rowOff>1943100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206</xdr:row>
      <xdr:rowOff>142875</xdr:rowOff>
    </xdr:from>
    <xdr:to>
      <xdr:col>3</xdr:col>
      <xdr:colOff>-44450</xdr:colOff>
      <xdr:row>206</xdr:row>
      <xdr:rowOff>1943100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207</xdr:row>
      <xdr:rowOff>142875</xdr:rowOff>
    </xdr:from>
    <xdr:to>
      <xdr:col>3</xdr:col>
      <xdr:colOff>-44450</xdr:colOff>
      <xdr:row>207</xdr:row>
      <xdr:rowOff>1943100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208</xdr:row>
      <xdr:rowOff>142875</xdr:rowOff>
    </xdr:from>
    <xdr:to>
      <xdr:col>3</xdr:col>
      <xdr:colOff>-44450</xdr:colOff>
      <xdr:row>208</xdr:row>
      <xdr:rowOff>1943100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209</xdr:row>
      <xdr:rowOff>142875</xdr:rowOff>
    </xdr:from>
    <xdr:to>
      <xdr:col>3</xdr:col>
      <xdr:colOff>-44450</xdr:colOff>
      <xdr:row>209</xdr:row>
      <xdr:rowOff>1943100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210</xdr:row>
      <xdr:rowOff>142875</xdr:rowOff>
    </xdr:from>
    <xdr:to>
      <xdr:col>3</xdr:col>
      <xdr:colOff>-44450</xdr:colOff>
      <xdr:row>210</xdr:row>
      <xdr:rowOff>1943100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211</xdr:row>
      <xdr:rowOff>142875</xdr:rowOff>
    </xdr:from>
    <xdr:to>
      <xdr:col>3</xdr:col>
      <xdr:colOff>-44450</xdr:colOff>
      <xdr:row>211</xdr:row>
      <xdr:rowOff>1943100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212</xdr:row>
      <xdr:rowOff>142875</xdr:rowOff>
    </xdr:from>
    <xdr:to>
      <xdr:col>3</xdr:col>
      <xdr:colOff>-44450</xdr:colOff>
      <xdr:row>212</xdr:row>
      <xdr:rowOff>1943100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213</xdr:row>
      <xdr:rowOff>142875</xdr:rowOff>
    </xdr:from>
    <xdr:to>
      <xdr:col>3</xdr:col>
      <xdr:colOff>-44450</xdr:colOff>
      <xdr:row>213</xdr:row>
      <xdr:rowOff>1943100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214</xdr:row>
      <xdr:rowOff>142875</xdr:rowOff>
    </xdr:from>
    <xdr:to>
      <xdr:col>3</xdr:col>
      <xdr:colOff>-44450</xdr:colOff>
      <xdr:row>214</xdr:row>
      <xdr:rowOff>1943100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215</xdr:row>
      <xdr:rowOff>142875</xdr:rowOff>
    </xdr:from>
    <xdr:to>
      <xdr:col>3</xdr:col>
      <xdr:colOff>-44450</xdr:colOff>
      <xdr:row>215</xdr:row>
      <xdr:rowOff>1943100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216</xdr:row>
      <xdr:rowOff>142875</xdr:rowOff>
    </xdr:from>
    <xdr:to>
      <xdr:col>3</xdr:col>
      <xdr:colOff>-44450</xdr:colOff>
      <xdr:row>216</xdr:row>
      <xdr:rowOff>1943100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217</xdr:row>
      <xdr:rowOff>142875</xdr:rowOff>
    </xdr:from>
    <xdr:to>
      <xdr:col>3</xdr:col>
      <xdr:colOff>-44450</xdr:colOff>
      <xdr:row>217</xdr:row>
      <xdr:rowOff>1943100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218</xdr:row>
      <xdr:rowOff>142875</xdr:rowOff>
    </xdr:from>
    <xdr:to>
      <xdr:col>3</xdr:col>
      <xdr:colOff>-44450</xdr:colOff>
      <xdr:row>218</xdr:row>
      <xdr:rowOff>1943100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219</xdr:row>
      <xdr:rowOff>142875</xdr:rowOff>
    </xdr:from>
    <xdr:to>
      <xdr:col>3</xdr:col>
      <xdr:colOff>-44450</xdr:colOff>
      <xdr:row>219</xdr:row>
      <xdr:rowOff>1943100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220</xdr:row>
      <xdr:rowOff>142875</xdr:rowOff>
    </xdr:from>
    <xdr:to>
      <xdr:col>3</xdr:col>
      <xdr:colOff>-44450</xdr:colOff>
      <xdr:row>220</xdr:row>
      <xdr:rowOff>1943100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221</xdr:row>
      <xdr:rowOff>142875</xdr:rowOff>
    </xdr:from>
    <xdr:to>
      <xdr:col>3</xdr:col>
      <xdr:colOff>-44450</xdr:colOff>
      <xdr:row>221</xdr:row>
      <xdr:rowOff>1943100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222</xdr:row>
      <xdr:rowOff>142875</xdr:rowOff>
    </xdr:from>
    <xdr:to>
      <xdr:col>3</xdr:col>
      <xdr:colOff>-44450</xdr:colOff>
      <xdr:row>222</xdr:row>
      <xdr:rowOff>1943100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223</xdr:row>
      <xdr:rowOff>142875</xdr:rowOff>
    </xdr:from>
    <xdr:to>
      <xdr:col>3</xdr:col>
      <xdr:colOff>-44450</xdr:colOff>
      <xdr:row>223</xdr:row>
      <xdr:rowOff>1943100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224</xdr:row>
      <xdr:rowOff>142875</xdr:rowOff>
    </xdr:from>
    <xdr:to>
      <xdr:col>3</xdr:col>
      <xdr:colOff>-44450</xdr:colOff>
      <xdr:row>224</xdr:row>
      <xdr:rowOff>1943100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225</xdr:row>
      <xdr:rowOff>142875</xdr:rowOff>
    </xdr:from>
    <xdr:to>
      <xdr:col>3</xdr:col>
      <xdr:colOff>-44450</xdr:colOff>
      <xdr:row>225</xdr:row>
      <xdr:rowOff>1943100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226</xdr:row>
      <xdr:rowOff>142875</xdr:rowOff>
    </xdr:from>
    <xdr:to>
      <xdr:col>3</xdr:col>
      <xdr:colOff>-44450</xdr:colOff>
      <xdr:row>226</xdr:row>
      <xdr:rowOff>1943100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227</xdr:row>
      <xdr:rowOff>142875</xdr:rowOff>
    </xdr:from>
    <xdr:to>
      <xdr:col>3</xdr:col>
      <xdr:colOff>-44450</xdr:colOff>
      <xdr:row>227</xdr:row>
      <xdr:rowOff>1943100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228</xdr:row>
      <xdr:rowOff>142875</xdr:rowOff>
    </xdr:from>
    <xdr:to>
      <xdr:col>3</xdr:col>
      <xdr:colOff>-44450</xdr:colOff>
      <xdr:row>228</xdr:row>
      <xdr:rowOff>1943100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229</xdr:row>
      <xdr:rowOff>142875</xdr:rowOff>
    </xdr:from>
    <xdr:to>
      <xdr:col>3</xdr:col>
      <xdr:colOff>-44450</xdr:colOff>
      <xdr:row>229</xdr:row>
      <xdr:rowOff>1943100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230</xdr:row>
      <xdr:rowOff>142875</xdr:rowOff>
    </xdr:from>
    <xdr:to>
      <xdr:col>3</xdr:col>
      <xdr:colOff>-44450</xdr:colOff>
      <xdr:row>230</xdr:row>
      <xdr:rowOff>1943100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231</xdr:row>
      <xdr:rowOff>142875</xdr:rowOff>
    </xdr:from>
    <xdr:to>
      <xdr:col>3</xdr:col>
      <xdr:colOff>-44450</xdr:colOff>
      <xdr:row>231</xdr:row>
      <xdr:rowOff>1943100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232</xdr:row>
      <xdr:rowOff>142875</xdr:rowOff>
    </xdr:from>
    <xdr:to>
      <xdr:col>3</xdr:col>
      <xdr:colOff>-44450</xdr:colOff>
      <xdr:row>232</xdr:row>
      <xdr:rowOff>1943100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233</xdr:row>
      <xdr:rowOff>142875</xdr:rowOff>
    </xdr:from>
    <xdr:to>
      <xdr:col>3</xdr:col>
      <xdr:colOff>-44450</xdr:colOff>
      <xdr:row>233</xdr:row>
      <xdr:rowOff>1943100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234</xdr:row>
      <xdr:rowOff>142875</xdr:rowOff>
    </xdr:from>
    <xdr:to>
      <xdr:col>3</xdr:col>
      <xdr:colOff>-44450</xdr:colOff>
      <xdr:row>234</xdr:row>
      <xdr:rowOff>1943100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235</xdr:row>
      <xdr:rowOff>142875</xdr:rowOff>
    </xdr:from>
    <xdr:to>
      <xdr:col>3</xdr:col>
      <xdr:colOff>-44450</xdr:colOff>
      <xdr:row>235</xdr:row>
      <xdr:rowOff>1943100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236</xdr:row>
      <xdr:rowOff>142875</xdr:rowOff>
    </xdr:from>
    <xdr:to>
      <xdr:col>3</xdr:col>
      <xdr:colOff>-44450</xdr:colOff>
      <xdr:row>236</xdr:row>
      <xdr:rowOff>1943100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237</xdr:row>
      <xdr:rowOff>142875</xdr:rowOff>
    </xdr:from>
    <xdr:to>
      <xdr:col>3</xdr:col>
      <xdr:colOff>-44450</xdr:colOff>
      <xdr:row>237</xdr:row>
      <xdr:rowOff>1943100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238</xdr:row>
      <xdr:rowOff>142875</xdr:rowOff>
    </xdr:from>
    <xdr:to>
      <xdr:col>3</xdr:col>
      <xdr:colOff>-44450</xdr:colOff>
      <xdr:row>238</xdr:row>
      <xdr:rowOff>1943100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239</xdr:row>
      <xdr:rowOff>142875</xdr:rowOff>
    </xdr:from>
    <xdr:to>
      <xdr:col>3</xdr:col>
      <xdr:colOff>-44450</xdr:colOff>
      <xdr:row>239</xdr:row>
      <xdr:rowOff>1943100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240</xdr:row>
      <xdr:rowOff>142875</xdr:rowOff>
    </xdr:from>
    <xdr:to>
      <xdr:col>3</xdr:col>
      <xdr:colOff>-44450</xdr:colOff>
      <xdr:row>240</xdr:row>
      <xdr:rowOff>1943100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241</xdr:row>
      <xdr:rowOff>142875</xdr:rowOff>
    </xdr:from>
    <xdr:to>
      <xdr:col>3</xdr:col>
      <xdr:colOff>-44450</xdr:colOff>
      <xdr:row>241</xdr:row>
      <xdr:rowOff>1943100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242</xdr:row>
      <xdr:rowOff>142875</xdr:rowOff>
    </xdr:from>
    <xdr:to>
      <xdr:col>3</xdr:col>
      <xdr:colOff>-44450</xdr:colOff>
      <xdr:row>242</xdr:row>
      <xdr:rowOff>1943100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243</xdr:row>
      <xdr:rowOff>142875</xdr:rowOff>
    </xdr:from>
    <xdr:to>
      <xdr:col>3</xdr:col>
      <xdr:colOff>-44450</xdr:colOff>
      <xdr:row>243</xdr:row>
      <xdr:rowOff>1943100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244</xdr:row>
      <xdr:rowOff>142875</xdr:rowOff>
    </xdr:from>
    <xdr:to>
      <xdr:col>3</xdr:col>
      <xdr:colOff>-44450</xdr:colOff>
      <xdr:row>244</xdr:row>
      <xdr:rowOff>1943100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245</xdr:row>
      <xdr:rowOff>142875</xdr:rowOff>
    </xdr:from>
    <xdr:to>
      <xdr:col>3</xdr:col>
      <xdr:colOff>-44450</xdr:colOff>
      <xdr:row>245</xdr:row>
      <xdr:rowOff>1943100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246</xdr:row>
      <xdr:rowOff>142875</xdr:rowOff>
    </xdr:from>
    <xdr:to>
      <xdr:col>3</xdr:col>
      <xdr:colOff>-44450</xdr:colOff>
      <xdr:row>246</xdr:row>
      <xdr:rowOff>1943100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247</xdr:row>
      <xdr:rowOff>142875</xdr:rowOff>
    </xdr:from>
    <xdr:to>
      <xdr:col>3</xdr:col>
      <xdr:colOff>-44450</xdr:colOff>
      <xdr:row>247</xdr:row>
      <xdr:rowOff>1943100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248</xdr:row>
      <xdr:rowOff>142875</xdr:rowOff>
    </xdr:from>
    <xdr:to>
      <xdr:col>3</xdr:col>
      <xdr:colOff>-44450</xdr:colOff>
      <xdr:row>248</xdr:row>
      <xdr:rowOff>1943100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249</xdr:row>
      <xdr:rowOff>142875</xdr:rowOff>
    </xdr:from>
    <xdr:to>
      <xdr:col>3</xdr:col>
      <xdr:colOff>-44450</xdr:colOff>
      <xdr:row>249</xdr:row>
      <xdr:rowOff>1943100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250</xdr:row>
      <xdr:rowOff>142875</xdr:rowOff>
    </xdr:from>
    <xdr:to>
      <xdr:col>3</xdr:col>
      <xdr:colOff>-44450</xdr:colOff>
      <xdr:row>250</xdr:row>
      <xdr:rowOff>1943100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251</xdr:row>
      <xdr:rowOff>142875</xdr:rowOff>
    </xdr:from>
    <xdr:to>
      <xdr:col>3</xdr:col>
      <xdr:colOff>-44450</xdr:colOff>
      <xdr:row>251</xdr:row>
      <xdr:rowOff>1943100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252</xdr:row>
      <xdr:rowOff>142875</xdr:rowOff>
    </xdr:from>
    <xdr:to>
      <xdr:col>3</xdr:col>
      <xdr:colOff>-44450</xdr:colOff>
      <xdr:row>252</xdr:row>
      <xdr:rowOff>1943100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253</xdr:row>
      <xdr:rowOff>142875</xdr:rowOff>
    </xdr:from>
    <xdr:to>
      <xdr:col>3</xdr:col>
      <xdr:colOff>-44450</xdr:colOff>
      <xdr:row>253</xdr:row>
      <xdr:rowOff>1943100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254</xdr:row>
      <xdr:rowOff>142875</xdr:rowOff>
    </xdr:from>
    <xdr:to>
      <xdr:col>3</xdr:col>
      <xdr:colOff>-44450</xdr:colOff>
      <xdr:row>254</xdr:row>
      <xdr:rowOff>1943100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255</xdr:row>
      <xdr:rowOff>142875</xdr:rowOff>
    </xdr:from>
    <xdr:to>
      <xdr:col>3</xdr:col>
      <xdr:colOff>-44450</xdr:colOff>
      <xdr:row>255</xdr:row>
      <xdr:rowOff>1943100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256</xdr:row>
      <xdr:rowOff>142875</xdr:rowOff>
    </xdr:from>
    <xdr:to>
      <xdr:col>3</xdr:col>
      <xdr:colOff>-44450</xdr:colOff>
      <xdr:row>256</xdr:row>
      <xdr:rowOff>1943100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257</xdr:row>
      <xdr:rowOff>142875</xdr:rowOff>
    </xdr:from>
    <xdr:to>
      <xdr:col>3</xdr:col>
      <xdr:colOff>-44450</xdr:colOff>
      <xdr:row>257</xdr:row>
      <xdr:rowOff>1943100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258</xdr:row>
      <xdr:rowOff>142875</xdr:rowOff>
    </xdr:from>
    <xdr:to>
      <xdr:col>3</xdr:col>
      <xdr:colOff>-44450</xdr:colOff>
      <xdr:row>258</xdr:row>
      <xdr:rowOff>1943100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259</xdr:row>
      <xdr:rowOff>142875</xdr:rowOff>
    </xdr:from>
    <xdr:to>
      <xdr:col>3</xdr:col>
      <xdr:colOff>-44450</xdr:colOff>
      <xdr:row>259</xdr:row>
      <xdr:rowOff>1943100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260</xdr:row>
      <xdr:rowOff>142875</xdr:rowOff>
    </xdr:from>
    <xdr:to>
      <xdr:col>3</xdr:col>
      <xdr:colOff>-44450</xdr:colOff>
      <xdr:row>260</xdr:row>
      <xdr:rowOff>1943100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261</xdr:row>
      <xdr:rowOff>142875</xdr:rowOff>
    </xdr:from>
    <xdr:to>
      <xdr:col>3</xdr:col>
      <xdr:colOff>-44450</xdr:colOff>
      <xdr:row>261</xdr:row>
      <xdr:rowOff>1943100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262</xdr:row>
      <xdr:rowOff>142875</xdr:rowOff>
    </xdr:from>
    <xdr:to>
      <xdr:col>3</xdr:col>
      <xdr:colOff>-44450</xdr:colOff>
      <xdr:row>262</xdr:row>
      <xdr:rowOff>1943100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263</xdr:row>
      <xdr:rowOff>142875</xdr:rowOff>
    </xdr:from>
    <xdr:to>
      <xdr:col>3</xdr:col>
      <xdr:colOff>-44450</xdr:colOff>
      <xdr:row>263</xdr:row>
      <xdr:rowOff>1943100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264</xdr:row>
      <xdr:rowOff>142875</xdr:rowOff>
    </xdr:from>
    <xdr:to>
      <xdr:col>3</xdr:col>
      <xdr:colOff>-44450</xdr:colOff>
      <xdr:row>264</xdr:row>
      <xdr:rowOff>1943100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265</xdr:row>
      <xdr:rowOff>142875</xdr:rowOff>
    </xdr:from>
    <xdr:to>
      <xdr:col>3</xdr:col>
      <xdr:colOff>-44450</xdr:colOff>
      <xdr:row>265</xdr:row>
      <xdr:rowOff>1943100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266</xdr:row>
      <xdr:rowOff>142875</xdr:rowOff>
    </xdr:from>
    <xdr:to>
      <xdr:col>3</xdr:col>
      <xdr:colOff>-44450</xdr:colOff>
      <xdr:row>266</xdr:row>
      <xdr:rowOff>1943100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267</xdr:row>
      <xdr:rowOff>142875</xdr:rowOff>
    </xdr:from>
    <xdr:to>
      <xdr:col>3</xdr:col>
      <xdr:colOff>-44450</xdr:colOff>
      <xdr:row>267</xdr:row>
      <xdr:rowOff>1943100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268</xdr:row>
      <xdr:rowOff>142875</xdr:rowOff>
    </xdr:from>
    <xdr:to>
      <xdr:col>3</xdr:col>
      <xdr:colOff>-44450</xdr:colOff>
      <xdr:row>268</xdr:row>
      <xdr:rowOff>1943100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269</xdr:row>
      <xdr:rowOff>142875</xdr:rowOff>
    </xdr:from>
    <xdr:to>
      <xdr:col>3</xdr:col>
      <xdr:colOff>-44450</xdr:colOff>
      <xdr:row>269</xdr:row>
      <xdr:rowOff>1943100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270</xdr:row>
      <xdr:rowOff>142875</xdr:rowOff>
    </xdr:from>
    <xdr:to>
      <xdr:col>3</xdr:col>
      <xdr:colOff>-44450</xdr:colOff>
      <xdr:row>270</xdr:row>
      <xdr:rowOff>1943100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271</xdr:row>
      <xdr:rowOff>142875</xdr:rowOff>
    </xdr:from>
    <xdr:to>
      <xdr:col>3</xdr:col>
      <xdr:colOff>-44450</xdr:colOff>
      <xdr:row>271</xdr:row>
      <xdr:rowOff>1943100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272</xdr:row>
      <xdr:rowOff>142875</xdr:rowOff>
    </xdr:from>
    <xdr:to>
      <xdr:col>3</xdr:col>
      <xdr:colOff>-44450</xdr:colOff>
      <xdr:row>272</xdr:row>
      <xdr:rowOff>1943100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2:P273"/>
  <sheetViews>
    <sheetView tabSelected="1" workbookViewId="0">
      <selection activeCell="A2" sqref="A2"/>
    </sheetView>
  </sheetViews>
  <sheetFormatPr defaultColWidth="10.1640625" defaultRowHeight="11.45" customHeight="1" x14ac:dyDescent="0.2"/>
  <cols>
    <col min="1" max="2" width="7.6640625" style="1" customWidth="1"/>
    <col min="3" max="3" width="27" style="1" customWidth="1"/>
    <col min="4" max="4" width="6.33203125" style="1" customWidth="1"/>
    <col min="5" max="5" width="16.33203125" style="1" customWidth="1"/>
    <col min="6" max="6" width="38.33203125" style="1" customWidth="1"/>
    <col min="7" max="7" width="11.33203125" style="1" customWidth="1"/>
    <col min="8" max="8" width="15.83203125" style="1" customWidth="1"/>
    <col min="9" max="9" width="12.83203125" style="1" customWidth="1"/>
    <col min="10" max="11" width="10.1640625" style="1" hidden="1" customWidth="1"/>
    <col min="12" max="12" width="10.1640625" style="13" customWidth="1"/>
    <col min="13" max="13" width="10.1640625" style="19" customWidth="1"/>
    <col min="14" max="14" width="15" style="1" customWidth="1"/>
    <col min="15" max="16" width="10.1640625" style="1" customWidth="1"/>
  </cols>
  <sheetData>
    <row r="2" spans="1:16" s="17" customFormat="1" ht="38.1" customHeight="1" x14ac:dyDescent="0.2">
      <c r="A2" s="14" t="s">
        <v>0</v>
      </c>
      <c r="B2" s="15" t="s">
        <v>1</v>
      </c>
      <c r="C2" s="15"/>
      <c r="D2" s="15"/>
      <c r="E2" s="14" t="s">
        <v>2</v>
      </c>
      <c r="F2" s="14" t="s">
        <v>3</v>
      </c>
      <c r="G2" s="14" t="s">
        <v>4</v>
      </c>
      <c r="H2" s="12" t="s">
        <v>5</v>
      </c>
      <c r="I2" s="12" t="s">
        <v>6</v>
      </c>
      <c r="J2" s="14" t="s">
        <v>7</v>
      </c>
      <c r="K2" s="14" t="s">
        <v>8</v>
      </c>
      <c r="L2" s="14" t="s">
        <v>7</v>
      </c>
      <c r="M2" s="18" t="s">
        <v>9</v>
      </c>
      <c r="N2" s="12" t="s">
        <v>10</v>
      </c>
      <c r="O2" s="12" t="s">
        <v>243</v>
      </c>
      <c r="P2" s="16"/>
    </row>
    <row r="3" spans="1:16" s="1" customFormat="1" ht="165.95" customHeight="1" x14ac:dyDescent="0.2">
      <c r="A3" s="2">
        <v>1</v>
      </c>
      <c r="B3" s="11" t="s">
        <v>11</v>
      </c>
      <c r="C3" s="11"/>
      <c r="D3" s="10" t="str">
        <f>HYPERLINK("http://7flowers-decor.ru/upload/1c_catalog/import_files/4606500501793.jpg")</f>
        <v>http://7flowers-decor.ru/upload/1c_catalog/import_files/4606500501793.jpg</v>
      </c>
      <c r="E3" s="2">
        <v>4606500501793</v>
      </c>
      <c r="F3" s="5" t="s">
        <v>12</v>
      </c>
      <c r="G3" s="6" t="s">
        <v>13</v>
      </c>
      <c r="H3" s="2">
        <v>1</v>
      </c>
      <c r="I3" s="2">
        <v>72</v>
      </c>
      <c r="J3" s="2">
        <v>288</v>
      </c>
      <c r="K3" s="3"/>
      <c r="L3" s="21">
        <f>J3+K3</f>
        <v>288</v>
      </c>
      <c r="M3" s="20">
        <v>706</v>
      </c>
      <c r="N3" s="7"/>
      <c r="O3" s="2"/>
    </row>
    <row r="4" spans="1:16" s="1" customFormat="1" ht="165.95" customHeight="1" x14ac:dyDescent="0.2">
      <c r="A4" s="2">
        <v>2</v>
      </c>
      <c r="B4" s="11" t="s">
        <v>11</v>
      </c>
      <c r="C4" s="11"/>
      <c r="D4" s="10" t="str">
        <f>HYPERLINK("http://7flowers-decor.ru/upload/1c_catalog/import_files/4606500501809.jpg")</f>
        <v>http://7flowers-decor.ru/upload/1c_catalog/import_files/4606500501809.jpg</v>
      </c>
      <c r="E4" s="2">
        <v>4606500501809</v>
      </c>
      <c r="F4" s="5" t="s">
        <v>14</v>
      </c>
      <c r="G4" s="6" t="s">
        <v>15</v>
      </c>
      <c r="H4" s="2">
        <v>1</v>
      </c>
      <c r="I4" s="2">
        <v>72</v>
      </c>
      <c r="J4" s="2">
        <v>288</v>
      </c>
      <c r="K4" s="3"/>
      <c r="L4" s="21">
        <f t="shared" ref="L4:L67" si="0">J4+K4</f>
        <v>288</v>
      </c>
      <c r="M4" s="20">
        <v>671</v>
      </c>
      <c r="N4" s="7"/>
      <c r="O4" s="2"/>
    </row>
    <row r="5" spans="1:16" s="1" customFormat="1" ht="165.95" customHeight="1" x14ac:dyDescent="0.2">
      <c r="A5" s="2">
        <v>3</v>
      </c>
      <c r="B5" s="11" t="s">
        <v>11</v>
      </c>
      <c r="C5" s="11"/>
      <c r="D5" s="10" t="str">
        <f>HYPERLINK("http://7flowers-decor.ru/upload/1c_catalog/import_files/4606500501847.jpg")</f>
        <v>http://7flowers-decor.ru/upload/1c_catalog/import_files/4606500501847.jpg</v>
      </c>
      <c r="E5" s="2">
        <v>4606500501847</v>
      </c>
      <c r="F5" s="5" t="s">
        <v>16</v>
      </c>
      <c r="G5" s="6" t="s">
        <v>17</v>
      </c>
      <c r="H5" s="2">
        <v>1</v>
      </c>
      <c r="I5" s="2">
        <v>60</v>
      </c>
      <c r="J5" s="2">
        <v>272</v>
      </c>
      <c r="K5" s="3"/>
      <c r="L5" s="21">
        <f t="shared" si="0"/>
        <v>272</v>
      </c>
      <c r="M5" s="20">
        <v>566</v>
      </c>
      <c r="N5" s="7"/>
      <c r="O5" s="2"/>
    </row>
    <row r="6" spans="1:16" s="1" customFormat="1" ht="165.95" customHeight="1" x14ac:dyDescent="0.2">
      <c r="A6" s="2">
        <v>4</v>
      </c>
      <c r="B6" s="11" t="s">
        <v>11</v>
      </c>
      <c r="C6" s="11"/>
      <c r="D6" s="10" t="str">
        <f>HYPERLINK("http://7flowers-decor.ru/upload/1c_catalog/import_files/4606500501823.jpg")</f>
        <v>http://7flowers-decor.ru/upload/1c_catalog/import_files/4606500501823.jpg</v>
      </c>
      <c r="E6" s="2">
        <v>4606500501823</v>
      </c>
      <c r="F6" s="5" t="s">
        <v>18</v>
      </c>
      <c r="G6" s="6" t="s">
        <v>19</v>
      </c>
      <c r="H6" s="2">
        <v>1</v>
      </c>
      <c r="I6" s="2">
        <v>144</v>
      </c>
      <c r="J6" s="2">
        <v>571</v>
      </c>
      <c r="K6" s="3"/>
      <c r="L6" s="21">
        <f t="shared" si="0"/>
        <v>571</v>
      </c>
      <c r="M6" s="20">
        <v>302</v>
      </c>
      <c r="N6" s="7"/>
      <c r="O6" s="2"/>
    </row>
    <row r="7" spans="1:16" s="1" customFormat="1" ht="165.95" customHeight="1" x14ac:dyDescent="0.2">
      <c r="A7" s="2">
        <v>5</v>
      </c>
      <c r="B7" s="11" t="s">
        <v>11</v>
      </c>
      <c r="C7" s="11"/>
      <c r="D7" s="10" t="str">
        <f>HYPERLINK("http://7flowers-decor.ru/upload/1c_catalog/import_files/4606500501786.jpg")</f>
        <v>http://7flowers-decor.ru/upload/1c_catalog/import_files/4606500501786.jpg</v>
      </c>
      <c r="E7" s="2">
        <v>4606500501786</v>
      </c>
      <c r="F7" s="5" t="s">
        <v>20</v>
      </c>
      <c r="G7" s="6" t="s">
        <v>21</v>
      </c>
      <c r="H7" s="2">
        <v>1</v>
      </c>
      <c r="I7" s="2">
        <v>96</v>
      </c>
      <c r="J7" s="2">
        <v>383</v>
      </c>
      <c r="K7" s="3"/>
      <c r="L7" s="21">
        <f t="shared" si="0"/>
        <v>383</v>
      </c>
      <c r="M7" s="20">
        <v>495</v>
      </c>
      <c r="N7" s="7"/>
      <c r="O7" s="2"/>
    </row>
    <row r="8" spans="1:16" s="1" customFormat="1" ht="165.95" customHeight="1" x14ac:dyDescent="0.2">
      <c r="A8" s="2">
        <v>6</v>
      </c>
      <c r="B8" s="11" t="s">
        <v>11</v>
      </c>
      <c r="C8" s="11"/>
      <c r="D8" s="10" t="str">
        <f>HYPERLINK("http://7flowers-decor.ru/upload/1c_catalog/import_files/3661864017442.jpg")</f>
        <v>http://7flowers-decor.ru/upload/1c_catalog/import_files/3661864017442.jpg</v>
      </c>
      <c r="E8" s="2">
        <v>3661864017442</v>
      </c>
      <c r="F8" s="5" t="s">
        <v>22</v>
      </c>
      <c r="G8" s="6" t="s">
        <v>23</v>
      </c>
      <c r="H8" s="2">
        <v>1</v>
      </c>
      <c r="I8" s="2">
        <v>48</v>
      </c>
      <c r="J8" s="2">
        <v>189</v>
      </c>
      <c r="K8" s="3"/>
      <c r="L8" s="21">
        <f t="shared" si="0"/>
        <v>189</v>
      </c>
      <c r="M8" s="20">
        <v>733</v>
      </c>
      <c r="N8" s="7"/>
      <c r="O8" s="2"/>
    </row>
    <row r="9" spans="1:16" s="1" customFormat="1" ht="165.95" customHeight="1" x14ac:dyDescent="0.2">
      <c r="A9" s="2">
        <v>7</v>
      </c>
      <c r="B9" s="11" t="s">
        <v>11</v>
      </c>
      <c r="C9" s="11"/>
      <c r="D9" s="10" t="str">
        <f>HYPERLINK("http://7flowers-decor.ru/upload/1c_catalog/import_files/3661864017305.jpg")</f>
        <v>http://7flowers-decor.ru/upload/1c_catalog/import_files/3661864017305.jpg</v>
      </c>
      <c r="E9" s="2">
        <v>3661864017305</v>
      </c>
      <c r="F9" s="5" t="s">
        <v>22</v>
      </c>
      <c r="G9" s="6" t="s">
        <v>24</v>
      </c>
      <c r="H9" s="2">
        <v>1</v>
      </c>
      <c r="I9" s="2">
        <v>48</v>
      </c>
      <c r="J9" s="2">
        <v>189</v>
      </c>
      <c r="K9" s="3"/>
      <c r="L9" s="21">
        <f t="shared" si="0"/>
        <v>189</v>
      </c>
      <c r="M9" s="20">
        <v>733</v>
      </c>
      <c r="N9" s="7"/>
      <c r="O9" s="2"/>
    </row>
    <row r="10" spans="1:16" s="1" customFormat="1" ht="165.95" customHeight="1" x14ac:dyDescent="0.2">
      <c r="A10" s="2">
        <v>8</v>
      </c>
      <c r="B10" s="11" t="s">
        <v>11</v>
      </c>
      <c r="C10" s="11"/>
      <c r="D10" s="10" t="str">
        <f>HYPERLINK("http://7flowers-decor.ru/upload/1c_catalog/import_files/3661864017312.jpg")</f>
        <v>http://7flowers-decor.ru/upload/1c_catalog/import_files/3661864017312.jpg</v>
      </c>
      <c r="E10" s="2">
        <v>3661864017312</v>
      </c>
      <c r="F10" s="5" t="s">
        <v>25</v>
      </c>
      <c r="G10" s="6" t="s">
        <v>23</v>
      </c>
      <c r="H10" s="2">
        <v>1</v>
      </c>
      <c r="I10" s="2">
        <v>192</v>
      </c>
      <c r="J10" s="2">
        <v>134</v>
      </c>
      <c r="K10" s="3"/>
      <c r="L10" s="21">
        <f t="shared" si="0"/>
        <v>134</v>
      </c>
      <c r="M10" s="20">
        <v>195</v>
      </c>
      <c r="N10" s="7"/>
      <c r="O10" s="2"/>
    </row>
    <row r="11" spans="1:16" s="1" customFormat="1" ht="165.95" customHeight="1" x14ac:dyDescent="0.2">
      <c r="A11" s="2">
        <v>9</v>
      </c>
      <c r="B11" s="11" t="s">
        <v>11</v>
      </c>
      <c r="C11" s="11"/>
      <c r="D11" s="10" t="str">
        <f>HYPERLINK("http://7flowers-decor.ru/upload/1c_catalog/import_files/4606500501779.jpg")</f>
        <v>http://7flowers-decor.ru/upload/1c_catalog/import_files/4606500501779.jpg</v>
      </c>
      <c r="E11" s="2">
        <v>4606500501779</v>
      </c>
      <c r="F11" s="5" t="s">
        <v>26</v>
      </c>
      <c r="G11" s="6" t="s">
        <v>23</v>
      </c>
      <c r="H11" s="2">
        <v>1</v>
      </c>
      <c r="I11" s="2">
        <v>96</v>
      </c>
      <c r="J11" s="2">
        <v>477</v>
      </c>
      <c r="K11" s="3"/>
      <c r="L11" s="21">
        <f t="shared" si="0"/>
        <v>477</v>
      </c>
      <c r="M11" s="20">
        <v>386</v>
      </c>
      <c r="N11" s="7"/>
      <c r="O11" s="2"/>
    </row>
    <row r="12" spans="1:16" s="1" customFormat="1" ht="165.95" customHeight="1" x14ac:dyDescent="0.2">
      <c r="A12" s="2">
        <v>10</v>
      </c>
      <c r="B12" s="11" t="s">
        <v>11</v>
      </c>
      <c r="C12" s="11"/>
      <c r="D12" s="10" t="str">
        <f>HYPERLINK("http://7flowers-decor.ru/upload/1c_catalog/import_files/3661864006835.jpg")</f>
        <v>http://7flowers-decor.ru/upload/1c_catalog/import_files/3661864006835.jpg</v>
      </c>
      <c r="E12" s="2">
        <v>3661864006835</v>
      </c>
      <c r="F12" s="5" t="s">
        <v>27</v>
      </c>
      <c r="G12" s="6" t="s">
        <v>17</v>
      </c>
      <c r="H12" s="2">
        <v>1</v>
      </c>
      <c r="I12" s="2">
        <v>96</v>
      </c>
      <c r="J12" s="2">
        <v>50</v>
      </c>
      <c r="K12" s="3"/>
      <c r="L12" s="21">
        <f t="shared" si="0"/>
        <v>50</v>
      </c>
      <c r="M12" s="20">
        <v>483</v>
      </c>
      <c r="N12" s="7"/>
      <c r="O12" s="2"/>
    </row>
    <row r="13" spans="1:16" s="1" customFormat="1" ht="165.95" customHeight="1" x14ac:dyDescent="0.2">
      <c r="A13" s="2">
        <v>11</v>
      </c>
      <c r="B13" s="11" t="s">
        <v>11</v>
      </c>
      <c r="C13" s="11"/>
      <c r="D13" s="10" t="str">
        <f>HYPERLINK("http://7flowers-decor.ru/upload/1c_catalog/import_files/3661864017404.jpg")</f>
        <v>http://7flowers-decor.ru/upload/1c_catalog/import_files/3661864017404.jpg</v>
      </c>
      <c r="E13" s="2">
        <v>3661864017404</v>
      </c>
      <c r="F13" s="5" t="s">
        <v>28</v>
      </c>
      <c r="G13" s="6" t="s">
        <v>29</v>
      </c>
      <c r="H13" s="2">
        <v>1</v>
      </c>
      <c r="I13" s="2">
        <v>144</v>
      </c>
      <c r="J13" s="2">
        <v>576</v>
      </c>
      <c r="K13" s="3"/>
      <c r="L13" s="21">
        <f t="shared" si="0"/>
        <v>576</v>
      </c>
      <c r="M13" s="20">
        <v>252</v>
      </c>
      <c r="N13" s="7"/>
      <c r="O13" s="2"/>
    </row>
    <row r="14" spans="1:16" s="1" customFormat="1" ht="165.95" customHeight="1" x14ac:dyDescent="0.2">
      <c r="A14" s="2">
        <v>12</v>
      </c>
      <c r="B14" s="11" t="s">
        <v>11</v>
      </c>
      <c r="C14" s="11"/>
      <c r="D14" s="10" t="str">
        <f>HYPERLINK("http://7flowers-decor.ru/upload/1c_catalog/import_files/3661864013208.jpg")</f>
        <v>http://7flowers-decor.ru/upload/1c_catalog/import_files/3661864013208.jpg</v>
      </c>
      <c r="E14" s="2">
        <v>3661864013208</v>
      </c>
      <c r="F14" s="5" t="s">
        <v>30</v>
      </c>
      <c r="G14" s="6" t="s">
        <v>31</v>
      </c>
      <c r="H14" s="2">
        <v>1</v>
      </c>
      <c r="I14" s="2">
        <v>96</v>
      </c>
      <c r="J14" s="2">
        <v>468</v>
      </c>
      <c r="K14" s="3"/>
      <c r="L14" s="21">
        <f t="shared" si="0"/>
        <v>468</v>
      </c>
      <c r="M14" s="20">
        <v>259</v>
      </c>
      <c r="N14" s="7"/>
      <c r="O14" s="2"/>
    </row>
    <row r="15" spans="1:16" s="1" customFormat="1" ht="165.95" customHeight="1" x14ac:dyDescent="0.2">
      <c r="A15" s="2">
        <v>13</v>
      </c>
      <c r="B15" s="11" t="s">
        <v>11</v>
      </c>
      <c r="C15" s="11"/>
      <c r="D15" s="10" t="str">
        <f>HYPERLINK("http://7flowers-decor.ru/upload/1c_catalog/import_files/3661864017435.jpg")</f>
        <v>http://7flowers-decor.ru/upload/1c_catalog/import_files/3661864017435.jpg</v>
      </c>
      <c r="E15" s="2">
        <v>3661864017435</v>
      </c>
      <c r="F15" s="5" t="s">
        <v>32</v>
      </c>
      <c r="G15" s="6" t="s">
        <v>24</v>
      </c>
      <c r="H15" s="2">
        <v>1</v>
      </c>
      <c r="I15" s="2">
        <v>144</v>
      </c>
      <c r="J15" s="2">
        <v>220</v>
      </c>
      <c r="K15" s="3"/>
      <c r="L15" s="21">
        <f t="shared" si="0"/>
        <v>220</v>
      </c>
      <c r="M15" s="20">
        <v>342</v>
      </c>
      <c r="N15" s="7"/>
      <c r="O15" s="2"/>
    </row>
    <row r="16" spans="1:16" s="1" customFormat="1" ht="165.95" customHeight="1" x14ac:dyDescent="0.2">
      <c r="A16" s="2">
        <v>14</v>
      </c>
      <c r="B16" s="11" t="s">
        <v>11</v>
      </c>
      <c r="C16" s="11"/>
      <c r="D16" s="10" t="str">
        <f>HYPERLINK("http://7flowers-decor.ru/upload/1c_catalog/import_files/4606500502011.jpg")</f>
        <v>http://7flowers-decor.ru/upload/1c_catalog/import_files/4606500502011.jpg</v>
      </c>
      <c r="E16" s="2">
        <v>4606500502011</v>
      </c>
      <c r="F16" s="5" t="s">
        <v>33</v>
      </c>
      <c r="G16" s="6" t="s">
        <v>13</v>
      </c>
      <c r="H16" s="2">
        <v>1</v>
      </c>
      <c r="I16" s="2">
        <v>36</v>
      </c>
      <c r="J16" s="2">
        <v>102</v>
      </c>
      <c r="K16" s="3"/>
      <c r="L16" s="21">
        <f t="shared" si="0"/>
        <v>102</v>
      </c>
      <c r="M16" s="20">
        <v>573</v>
      </c>
      <c r="N16" s="7"/>
      <c r="O16" s="2"/>
    </row>
    <row r="17" spans="1:15" s="1" customFormat="1" ht="165.95" customHeight="1" x14ac:dyDescent="0.2">
      <c r="A17" s="2">
        <v>15</v>
      </c>
      <c r="B17" s="11" t="s">
        <v>11</v>
      </c>
      <c r="C17" s="11"/>
      <c r="D17" s="10" t="str">
        <f>HYPERLINK("http://7flowers-decor.ru/upload/1c_catalog/import_files/3661864017299.jpg")</f>
        <v>http://7flowers-decor.ru/upload/1c_catalog/import_files/3661864017299.jpg</v>
      </c>
      <c r="E17" s="2">
        <v>3661864017299</v>
      </c>
      <c r="F17" s="5" t="s">
        <v>34</v>
      </c>
      <c r="G17" s="6" t="s">
        <v>35</v>
      </c>
      <c r="H17" s="2">
        <v>1</v>
      </c>
      <c r="I17" s="2">
        <v>96</v>
      </c>
      <c r="J17" s="2">
        <v>376</v>
      </c>
      <c r="K17" s="3"/>
      <c r="L17" s="21">
        <f t="shared" si="0"/>
        <v>376</v>
      </c>
      <c r="M17" s="20">
        <v>580</v>
      </c>
      <c r="N17" s="7"/>
      <c r="O17" s="2"/>
    </row>
    <row r="18" spans="1:15" s="1" customFormat="1" ht="165.95" customHeight="1" x14ac:dyDescent="0.2">
      <c r="A18" s="2">
        <v>16</v>
      </c>
      <c r="B18" s="11" t="s">
        <v>11</v>
      </c>
      <c r="C18" s="11"/>
      <c r="D18" s="10" t="str">
        <f>HYPERLINK("http://7flowers-decor.ru/upload/1c_catalog/import_files/3661864017534.jpg")</f>
        <v>http://7flowers-decor.ru/upload/1c_catalog/import_files/3661864017534.jpg</v>
      </c>
      <c r="E18" s="2">
        <v>3661864017534</v>
      </c>
      <c r="F18" s="5" t="s">
        <v>36</v>
      </c>
      <c r="G18" s="6" t="s">
        <v>17</v>
      </c>
      <c r="H18" s="2">
        <v>1</v>
      </c>
      <c r="I18" s="2">
        <v>48</v>
      </c>
      <c r="J18" s="2">
        <v>146</v>
      </c>
      <c r="K18" s="3"/>
      <c r="L18" s="21">
        <f t="shared" si="0"/>
        <v>146</v>
      </c>
      <c r="M18" s="20">
        <v>558</v>
      </c>
      <c r="N18" s="7"/>
      <c r="O18" s="2"/>
    </row>
    <row r="19" spans="1:15" s="1" customFormat="1" ht="165.95" customHeight="1" x14ac:dyDescent="0.2">
      <c r="A19" s="2">
        <v>17</v>
      </c>
      <c r="B19" s="11" t="s">
        <v>11</v>
      </c>
      <c r="C19" s="11"/>
      <c r="D19" s="10" t="str">
        <f>HYPERLINK("http://7flowers-decor.ru/upload/1c_catalog/import_files/4606500502080.jpg")</f>
        <v>http://7flowers-decor.ru/upload/1c_catalog/import_files/4606500502080.jpg</v>
      </c>
      <c r="E19" s="2">
        <v>4606500502080</v>
      </c>
      <c r="F19" s="5" t="s">
        <v>37</v>
      </c>
      <c r="G19" s="6" t="s">
        <v>38</v>
      </c>
      <c r="H19" s="2">
        <v>1</v>
      </c>
      <c r="I19" s="2">
        <v>96</v>
      </c>
      <c r="J19" s="2">
        <v>576</v>
      </c>
      <c r="K19" s="3"/>
      <c r="L19" s="21">
        <f t="shared" si="0"/>
        <v>576</v>
      </c>
      <c r="M19" s="20">
        <v>324</v>
      </c>
      <c r="N19" s="7"/>
      <c r="O19" s="2"/>
    </row>
    <row r="20" spans="1:15" s="1" customFormat="1" ht="165.95" customHeight="1" x14ac:dyDescent="0.2">
      <c r="A20" s="2">
        <v>18</v>
      </c>
      <c r="B20" s="11" t="s">
        <v>11</v>
      </c>
      <c r="C20" s="11"/>
      <c r="D20" s="10" t="str">
        <f>HYPERLINK("http://7flowers-decor.ru/upload/1c_catalog/import_files/3661864013161.jpg")</f>
        <v>http://7flowers-decor.ru/upload/1c_catalog/import_files/3661864013161.jpg</v>
      </c>
      <c r="E20" s="2">
        <v>3661864013161</v>
      </c>
      <c r="F20" s="5" t="s">
        <v>39</v>
      </c>
      <c r="G20" s="6" t="s">
        <v>17</v>
      </c>
      <c r="H20" s="2">
        <v>1</v>
      </c>
      <c r="I20" s="2">
        <v>192</v>
      </c>
      <c r="J20" s="2">
        <v>676</v>
      </c>
      <c r="K20" s="3"/>
      <c r="L20" s="21">
        <f t="shared" si="0"/>
        <v>676</v>
      </c>
      <c r="M20" s="20">
        <v>227</v>
      </c>
      <c r="N20" s="7"/>
      <c r="O20" s="2"/>
    </row>
    <row r="21" spans="1:15" s="1" customFormat="1" ht="165.95" customHeight="1" x14ac:dyDescent="0.2">
      <c r="A21" s="2">
        <v>19</v>
      </c>
      <c r="B21" s="11" t="s">
        <v>11</v>
      </c>
      <c r="C21" s="11"/>
      <c r="D21" s="10" t="str">
        <f>HYPERLINK("http://7flowers-decor.ru/upload/1c_catalog/import_files/4606500501991.jpg")</f>
        <v>http://7flowers-decor.ru/upload/1c_catalog/import_files/4606500501991.jpg</v>
      </c>
      <c r="E21" s="2">
        <v>4606500501991</v>
      </c>
      <c r="F21" s="5" t="s">
        <v>40</v>
      </c>
      <c r="G21" s="6" t="s">
        <v>13</v>
      </c>
      <c r="H21" s="2">
        <v>1</v>
      </c>
      <c r="I21" s="2">
        <v>48</v>
      </c>
      <c r="J21" s="2">
        <v>327</v>
      </c>
      <c r="K21" s="3"/>
      <c r="L21" s="21">
        <f t="shared" si="0"/>
        <v>327</v>
      </c>
      <c r="M21" s="20">
        <v>538</v>
      </c>
      <c r="N21" s="7"/>
      <c r="O21" s="2"/>
    </row>
    <row r="22" spans="1:15" s="1" customFormat="1" ht="165.95" customHeight="1" x14ac:dyDescent="0.2">
      <c r="A22" s="2">
        <v>20</v>
      </c>
      <c r="B22" s="11" t="s">
        <v>11</v>
      </c>
      <c r="C22" s="11"/>
      <c r="D22" s="10" t="str">
        <f>HYPERLINK("http://7flowers-decor.ru/upload/1c_catalog/import_files/3661864017367.jpg")</f>
        <v>http://7flowers-decor.ru/upload/1c_catalog/import_files/3661864017367.jpg</v>
      </c>
      <c r="E22" s="2">
        <v>3661864017367</v>
      </c>
      <c r="F22" s="5" t="s">
        <v>41</v>
      </c>
      <c r="G22" s="6" t="s">
        <v>19</v>
      </c>
      <c r="H22" s="2">
        <v>1</v>
      </c>
      <c r="I22" s="2">
        <v>144</v>
      </c>
      <c r="J22" s="2">
        <v>473</v>
      </c>
      <c r="K22" s="3"/>
      <c r="L22" s="21">
        <f t="shared" si="0"/>
        <v>473</v>
      </c>
      <c r="M22" s="20">
        <v>239</v>
      </c>
      <c r="N22" s="7"/>
      <c r="O22" s="2"/>
    </row>
    <row r="23" spans="1:15" s="1" customFormat="1" ht="165.95" customHeight="1" x14ac:dyDescent="0.2">
      <c r="A23" s="2">
        <v>21</v>
      </c>
      <c r="B23" s="11" t="s">
        <v>11</v>
      </c>
      <c r="C23" s="11"/>
      <c r="D23" s="10" t="str">
        <f>HYPERLINK("http://7flowers-decor.ru/upload/1c_catalog/import_files/3661864017336.jpg")</f>
        <v>http://7flowers-decor.ru/upload/1c_catalog/import_files/3661864017336.jpg</v>
      </c>
      <c r="E23" s="2">
        <v>3661864017336</v>
      </c>
      <c r="F23" s="5" t="s">
        <v>41</v>
      </c>
      <c r="G23" s="6" t="s">
        <v>42</v>
      </c>
      <c r="H23" s="2">
        <v>1</v>
      </c>
      <c r="I23" s="2">
        <v>144</v>
      </c>
      <c r="J23" s="2">
        <v>576</v>
      </c>
      <c r="K23" s="3"/>
      <c r="L23" s="21">
        <f t="shared" si="0"/>
        <v>576</v>
      </c>
      <c r="M23" s="20">
        <v>239</v>
      </c>
      <c r="N23" s="7"/>
      <c r="O23" s="2"/>
    </row>
    <row r="24" spans="1:15" s="1" customFormat="1" ht="165.95" customHeight="1" x14ac:dyDescent="0.2">
      <c r="A24" s="2">
        <v>22</v>
      </c>
      <c r="B24" s="11" t="s">
        <v>11</v>
      </c>
      <c r="C24" s="11"/>
      <c r="D24" s="10" t="str">
        <f>HYPERLINK("http://7flowers-decor.ru/upload/1c_catalog/import_files/3661864017350.jpg")</f>
        <v>http://7flowers-decor.ru/upload/1c_catalog/import_files/3661864017350.jpg</v>
      </c>
      <c r="E24" s="2">
        <v>3661864017350</v>
      </c>
      <c r="F24" s="5" t="s">
        <v>41</v>
      </c>
      <c r="G24" s="6" t="s">
        <v>24</v>
      </c>
      <c r="H24" s="2">
        <v>1</v>
      </c>
      <c r="I24" s="2">
        <v>144</v>
      </c>
      <c r="J24" s="2">
        <v>430</v>
      </c>
      <c r="K24" s="3"/>
      <c r="L24" s="21">
        <f t="shared" si="0"/>
        <v>430</v>
      </c>
      <c r="M24" s="20">
        <v>239</v>
      </c>
      <c r="N24" s="7"/>
      <c r="O24" s="2"/>
    </row>
    <row r="25" spans="1:15" s="1" customFormat="1" ht="165.95" customHeight="1" x14ac:dyDescent="0.2">
      <c r="A25" s="2">
        <v>23</v>
      </c>
      <c r="B25" s="11" t="s">
        <v>11</v>
      </c>
      <c r="C25" s="11"/>
      <c r="D25" s="10" t="str">
        <f>HYPERLINK("http://7flowers-decor.ru/upload/1c_catalog/import_files/3661864017596.jpg")</f>
        <v>http://7flowers-decor.ru/upload/1c_catalog/import_files/3661864017596.jpg</v>
      </c>
      <c r="E25" s="2">
        <v>3661864017596</v>
      </c>
      <c r="F25" s="5" t="s">
        <v>43</v>
      </c>
      <c r="G25" s="6" t="s">
        <v>44</v>
      </c>
      <c r="H25" s="2">
        <v>1</v>
      </c>
      <c r="I25" s="2">
        <v>36</v>
      </c>
      <c r="J25" s="2">
        <v>181</v>
      </c>
      <c r="K25" s="3"/>
      <c r="L25" s="21">
        <f t="shared" si="0"/>
        <v>181</v>
      </c>
      <c r="M25" s="20">
        <v>410</v>
      </c>
      <c r="N25" s="7"/>
      <c r="O25" s="2"/>
    </row>
    <row r="26" spans="1:15" s="1" customFormat="1" ht="165.95" customHeight="1" x14ac:dyDescent="0.2">
      <c r="A26" s="2">
        <v>24</v>
      </c>
      <c r="B26" s="11" t="s">
        <v>11</v>
      </c>
      <c r="C26" s="11"/>
      <c r="D26" s="10" t="str">
        <f>HYPERLINK("http://7flowers-decor.ru/upload/1c_catalog/import_files/3661864017589.jpg")</f>
        <v>http://7flowers-decor.ru/upload/1c_catalog/import_files/3661864017589.jpg</v>
      </c>
      <c r="E26" s="2">
        <v>3661864017589</v>
      </c>
      <c r="F26" s="5" t="s">
        <v>43</v>
      </c>
      <c r="G26" s="6" t="s">
        <v>45</v>
      </c>
      <c r="H26" s="2">
        <v>1</v>
      </c>
      <c r="I26" s="2">
        <v>36</v>
      </c>
      <c r="J26" s="2">
        <v>217</v>
      </c>
      <c r="K26" s="3"/>
      <c r="L26" s="21">
        <f t="shared" si="0"/>
        <v>217</v>
      </c>
      <c r="M26" s="20">
        <v>410</v>
      </c>
      <c r="N26" s="7"/>
      <c r="O26" s="2"/>
    </row>
    <row r="27" spans="1:15" s="1" customFormat="1" ht="165.95" customHeight="1" x14ac:dyDescent="0.2">
      <c r="A27" s="2">
        <v>25</v>
      </c>
      <c r="B27" s="11" t="s">
        <v>11</v>
      </c>
      <c r="C27" s="11"/>
      <c r="D27" s="10" t="str">
        <f>HYPERLINK("http://7flowers-decor.ru/upload/1c_catalog/import_files/3661864007078.jpg")</f>
        <v>http://7flowers-decor.ru/upload/1c_catalog/import_files/3661864007078.jpg</v>
      </c>
      <c r="E27" s="2">
        <v>3661864007078</v>
      </c>
      <c r="F27" s="5" t="s">
        <v>46</v>
      </c>
      <c r="G27" s="6" t="s">
        <v>23</v>
      </c>
      <c r="H27" s="2">
        <v>1</v>
      </c>
      <c r="I27" s="2">
        <v>36</v>
      </c>
      <c r="J27" s="2">
        <v>361</v>
      </c>
      <c r="K27" s="3"/>
      <c r="L27" s="21">
        <f t="shared" si="0"/>
        <v>361</v>
      </c>
      <c r="M27" s="20">
        <v>798</v>
      </c>
      <c r="N27" s="7"/>
      <c r="O27" s="2"/>
    </row>
    <row r="28" spans="1:15" s="1" customFormat="1" ht="165.95" customHeight="1" x14ac:dyDescent="0.2">
      <c r="A28" s="2">
        <v>26</v>
      </c>
      <c r="B28" s="11" t="s">
        <v>11</v>
      </c>
      <c r="C28" s="11"/>
      <c r="D28" s="10" t="str">
        <f>HYPERLINK("http://7flowers-decor.ru/upload/1c_catalog/import_files/3661864007085.jpg")</f>
        <v>http://7flowers-decor.ru/upload/1c_catalog/import_files/3661864007085.jpg</v>
      </c>
      <c r="E28" s="2">
        <v>3661864007085</v>
      </c>
      <c r="F28" s="5" t="s">
        <v>46</v>
      </c>
      <c r="G28" s="6" t="s">
        <v>17</v>
      </c>
      <c r="H28" s="2">
        <v>1</v>
      </c>
      <c r="I28" s="2">
        <v>36</v>
      </c>
      <c r="J28" s="2">
        <v>385</v>
      </c>
      <c r="K28" s="3"/>
      <c r="L28" s="21">
        <f t="shared" si="0"/>
        <v>385</v>
      </c>
      <c r="M28" s="20">
        <v>798</v>
      </c>
      <c r="N28" s="7"/>
      <c r="O28" s="2"/>
    </row>
    <row r="29" spans="1:15" s="1" customFormat="1" ht="165.95" customHeight="1" x14ac:dyDescent="0.2">
      <c r="A29" s="2">
        <v>27</v>
      </c>
      <c r="B29" s="11" t="s">
        <v>11</v>
      </c>
      <c r="C29" s="11"/>
      <c r="D29" s="10" t="str">
        <f>HYPERLINK("http://7flowers-decor.ru/upload/1c_catalog/import_files/3661864017220.jpg")</f>
        <v>http://7flowers-decor.ru/upload/1c_catalog/import_files/3661864017220.jpg</v>
      </c>
      <c r="E29" s="2">
        <v>3661864017220</v>
      </c>
      <c r="F29" s="5" t="s">
        <v>47</v>
      </c>
      <c r="G29" s="6" t="s">
        <v>48</v>
      </c>
      <c r="H29" s="2">
        <v>1</v>
      </c>
      <c r="I29" s="2">
        <v>16</v>
      </c>
      <c r="J29" s="2">
        <v>300</v>
      </c>
      <c r="K29" s="3"/>
      <c r="L29" s="21">
        <f t="shared" si="0"/>
        <v>300</v>
      </c>
      <c r="M29" s="20">
        <v>1212</v>
      </c>
      <c r="N29" s="7"/>
      <c r="O29" s="8"/>
    </row>
    <row r="30" spans="1:15" s="1" customFormat="1" ht="165.95" customHeight="1" x14ac:dyDescent="0.2">
      <c r="A30" s="2">
        <v>28</v>
      </c>
      <c r="B30" s="11" t="s">
        <v>11</v>
      </c>
      <c r="C30" s="11"/>
      <c r="D30" s="10" t="str">
        <f>HYPERLINK("http://7flowers-decor.ru/upload/1c_catalog/import_files/3661864013369.jpg")</f>
        <v>http://7flowers-decor.ru/upload/1c_catalog/import_files/3661864013369.jpg</v>
      </c>
      <c r="E30" s="2">
        <v>3661864013369</v>
      </c>
      <c r="F30" s="5" t="s">
        <v>49</v>
      </c>
      <c r="G30" s="6" t="s">
        <v>17</v>
      </c>
      <c r="H30" s="2">
        <v>1</v>
      </c>
      <c r="I30" s="2">
        <v>24</v>
      </c>
      <c r="J30" s="2">
        <v>252</v>
      </c>
      <c r="K30" s="3"/>
      <c r="L30" s="21">
        <f t="shared" si="0"/>
        <v>252</v>
      </c>
      <c r="M30" s="20">
        <v>862</v>
      </c>
      <c r="N30" s="7"/>
      <c r="O30" s="2"/>
    </row>
    <row r="31" spans="1:15" s="1" customFormat="1" ht="165.95" customHeight="1" x14ac:dyDescent="0.2">
      <c r="A31" s="2">
        <v>29</v>
      </c>
      <c r="B31" s="11" t="s">
        <v>11</v>
      </c>
      <c r="C31" s="11"/>
      <c r="D31" s="10" t="str">
        <f>HYPERLINK("http://7flowers-decor.ru/upload/1c_catalog/import_files/3661864017862.jpg")</f>
        <v>http://7flowers-decor.ru/upload/1c_catalog/import_files/3661864017862.jpg</v>
      </c>
      <c r="E31" s="2">
        <v>3661864017862</v>
      </c>
      <c r="F31" s="5" t="s">
        <v>50</v>
      </c>
      <c r="G31" s="6" t="s">
        <v>35</v>
      </c>
      <c r="H31" s="2">
        <v>1</v>
      </c>
      <c r="I31" s="2">
        <v>144</v>
      </c>
      <c r="J31" s="2">
        <v>6</v>
      </c>
      <c r="K31" s="3"/>
      <c r="L31" s="21">
        <f t="shared" si="0"/>
        <v>6</v>
      </c>
      <c r="M31" s="20">
        <v>253</v>
      </c>
      <c r="N31" s="7"/>
      <c r="O31" s="2"/>
    </row>
    <row r="32" spans="1:15" s="1" customFormat="1" ht="165.95" customHeight="1" x14ac:dyDescent="0.2">
      <c r="A32" s="2">
        <v>30</v>
      </c>
      <c r="B32" s="11" t="s">
        <v>11</v>
      </c>
      <c r="C32" s="11"/>
      <c r="D32" s="10" t="str">
        <f>HYPERLINK("http://7flowers-decor.ru/upload/1c_catalog/import_files/4606500501984.jpg")</f>
        <v>http://7flowers-decor.ru/upload/1c_catalog/import_files/4606500501984.jpg</v>
      </c>
      <c r="E32" s="2">
        <v>4606500501984</v>
      </c>
      <c r="F32" s="5" t="s">
        <v>51</v>
      </c>
      <c r="G32" s="6" t="s">
        <v>13</v>
      </c>
      <c r="H32" s="2">
        <v>1</v>
      </c>
      <c r="I32" s="2">
        <v>96</v>
      </c>
      <c r="J32" s="2">
        <v>384</v>
      </c>
      <c r="K32" s="3"/>
      <c r="L32" s="21">
        <f t="shared" si="0"/>
        <v>384</v>
      </c>
      <c r="M32" s="20">
        <v>341</v>
      </c>
      <c r="N32" s="7"/>
      <c r="O32" s="2"/>
    </row>
    <row r="33" spans="1:15" s="1" customFormat="1" ht="165.95" customHeight="1" x14ac:dyDescent="0.2">
      <c r="A33" s="2">
        <v>31</v>
      </c>
      <c r="B33" s="11" t="s">
        <v>11</v>
      </c>
      <c r="C33" s="11"/>
      <c r="D33" s="10" t="str">
        <f>HYPERLINK("http://7flowers-decor.ru/upload/1c_catalog/import_files/4606500502202.jpg")</f>
        <v>http://7flowers-decor.ru/upload/1c_catalog/import_files/4606500502202.jpg</v>
      </c>
      <c r="E33" s="2">
        <v>4606500502202</v>
      </c>
      <c r="F33" s="5" t="s">
        <v>52</v>
      </c>
      <c r="G33" s="6" t="s">
        <v>35</v>
      </c>
      <c r="H33" s="2">
        <v>1</v>
      </c>
      <c r="I33" s="2">
        <v>144</v>
      </c>
      <c r="J33" s="2">
        <v>420</v>
      </c>
      <c r="K33" s="3"/>
      <c r="L33" s="21">
        <f t="shared" si="0"/>
        <v>420</v>
      </c>
      <c r="M33" s="20">
        <v>292</v>
      </c>
      <c r="N33" s="7"/>
      <c r="O33" s="2"/>
    </row>
    <row r="34" spans="1:15" s="1" customFormat="1" ht="165.95" customHeight="1" x14ac:dyDescent="0.2">
      <c r="A34" s="2">
        <v>32</v>
      </c>
      <c r="B34" s="11" t="s">
        <v>11</v>
      </c>
      <c r="C34" s="11"/>
      <c r="D34" s="10" t="str">
        <f>HYPERLINK("http://7flowers-decor.ru/upload/1c_catalog/import_files/4606500502219.jpg")</f>
        <v>http://7flowers-decor.ru/upload/1c_catalog/import_files/4606500502219.jpg</v>
      </c>
      <c r="E34" s="2">
        <v>4606500502219</v>
      </c>
      <c r="F34" s="5" t="s">
        <v>53</v>
      </c>
      <c r="G34" s="6" t="s">
        <v>35</v>
      </c>
      <c r="H34" s="2">
        <v>1</v>
      </c>
      <c r="I34" s="2">
        <v>336</v>
      </c>
      <c r="J34" s="2">
        <v>582</v>
      </c>
      <c r="K34" s="3"/>
      <c r="L34" s="21">
        <f t="shared" si="0"/>
        <v>582</v>
      </c>
      <c r="M34" s="20">
        <v>145</v>
      </c>
      <c r="N34" s="7"/>
      <c r="O34" s="2"/>
    </row>
    <row r="35" spans="1:15" s="1" customFormat="1" ht="165.95" customHeight="1" x14ac:dyDescent="0.2">
      <c r="A35" s="2">
        <v>33</v>
      </c>
      <c r="B35" s="11" t="s">
        <v>11</v>
      </c>
      <c r="C35" s="11"/>
      <c r="D35" s="10" t="str">
        <f>HYPERLINK("http://7flowers-decor.ru/upload/1c_catalog/import_files/4606500502165.jpg")</f>
        <v>http://7flowers-decor.ru/upload/1c_catalog/import_files/4606500502165.jpg</v>
      </c>
      <c r="E35" s="2">
        <v>4606500502165</v>
      </c>
      <c r="F35" s="5" t="s">
        <v>54</v>
      </c>
      <c r="G35" s="6" t="s">
        <v>35</v>
      </c>
      <c r="H35" s="2">
        <v>1</v>
      </c>
      <c r="I35" s="2">
        <v>36</v>
      </c>
      <c r="J35" s="2">
        <v>180</v>
      </c>
      <c r="K35" s="3"/>
      <c r="L35" s="21">
        <f t="shared" si="0"/>
        <v>180</v>
      </c>
      <c r="M35" s="20">
        <v>1120</v>
      </c>
      <c r="N35" s="7"/>
      <c r="O35" s="8"/>
    </row>
    <row r="36" spans="1:15" s="1" customFormat="1" ht="165.95" customHeight="1" x14ac:dyDescent="0.2">
      <c r="A36" s="2">
        <v>34</v>
      </c>
      <c r="B36" s="11" t="s">
        <v>11</v>
      </c>
      <c r="C36" s="11"/>
      <c r="D36" s="10" t="str">
        <f>HYPERLINK("http://7flowers-decor.ru/upload/1c_catalog/import_files/3661864012959.jpg")</f>
        <v>http://7flowers-decor.ru/upload/1c_catalog/import_files/3661864012959.jpg</v>
      </c>
      <c r="E36" s="2">
        <v>3661864012959</v>
      </c>
      <c r="F36" s="5" t="s">
        <v>55</v>
      </c>
      <c r="G36" s="6" t="s">
        <v>23</v>
      </c>
      <c r="H36" s="2">
        <v>1</v>
      </c>
      <c r="I36" s="2">
        <v>36</v>
      </c>
      <c r="J36" s="2">
        <v>108</v>
      </c>
      <c r="K36" s="3"/>
      <c r="L36" s="21">
        <f t="shared" si="0"/>
        <v>108</v>
      </c>
      <c r="M36" s="20">
        <v>1025</v>
      </c>
      <c r="N36" s="7"/>
      <c r="O36" s="8"/>
    </row>
    <row r="37" spans="1:15" s="1" customFormat="1" ht="165.95" customHeight="1" x14ac:dyDescent="0.2">
      <c r="A37" s="2">
        <v>35</v>
      </c>
      <c r="B37" s="11" t="s">
        <v>11</v>
      </c>
      <c r="C37" s="11"/>
      <c r="D37" s="10" t="str">
        <f>HYPERLINK("http://7flowers-decor.ru/upload/1c_catalog/import_files/3661864017268.jpg")</f>
        <v>http://7flowers-decor.ru/upload/1c_catalog/import_files/3661864017268.jpg</v>
      </c>
      <c r="E37" s="2">
        <v>3661864017268</v>
      </c>
      <c r="F37" s="5" t="s">
        <v>56</v>
      </c>
      <c r="G37" s="6" t="s">
        <v>24</v>
      </c>
      <c r="H37" s="2">
        <v>1</v>
      </c>
      <c r="I37" s="2">
        <v>120</v>
      </c>
      <c r="J37" s="2">
        <v>979</v>
      </c>
      <c r="K37" s="3"/>
      <c r="L37" s="21">
        <f t="shared" si="0"/>
        <v>979</v>
      </c>
      <c r="M37" s="20">
        <v>328</v>
      </c>
      <c r="N37" s="7"/>
      <c r="O37" s="2"/>
    </row>
    <row r="38" spans="1:15" s="1" customFormat="1" ht="165.95" customHeight="1" x14ac:dyDescent="0.2">
      <c r="A38" s="2">
        <v>36</v>
      </c>
      <c r="B38" s="11" t="s">
        <v>11</v>
      </c>
      <c r="C38" s="11"/>
      <c r="D38" s="10" t="str">
        <f>HYPERLINK("http://7flowers-decor.ru/upload/1c_catalog/import_files/3661864017251.jpg")</f>
        <v>http://7flowers-decor.ru/upload/1c_catalog/import_files/3661864017251.jpg</v>
      </c>
      <c r="E38" s="2">
        <v>3661864017251</v>
      </c>
      <c r="F38" s="5" t="s">
        <v>56</v>
      </c>
      <c r="G38" s="6" t="s">
        <v>57</v>
      </c>
      <c r="H38" s="2">
        <v>1</v>
      </c>
      <c r="I38" s="2">
        <v>120</v>
      </c>
      <c r="J38" s="2">
        <v>593</v>
      </c>
      <c r="K38" s="3"/>
      <c r="L38" s="21">
        <f t="shared" si="0"/>
        <v>593</v>
      </c>
      <c r="M38" s="20">
        <v>328</v>
      </c>
      <c r="N38" s="7"/>
      <c r="O38" s="2"/>
    </row>
    <row r="39" spans="1:15" s="1" customFormat="1" ht="165.95" customHeight="1" x14ac:dyDescent="0.2">
      <c r="A39" s="2">
        <v>37</v>
      </c>
      <c r="B39" s="11" t="s">
        <v>11</v>
      </c>
      <c r="C39" s="11"/>
      <c r="D39" s="10" t="str">
        <f>HYPERLINK("http://7flowers-decor.ru/upload/1c_catalog/import_files/3661864017756.jpg")</f>
        <v>http://7flowers-decor.ru/upload/1c_catalog/import_files/3661864017756.jpg</v>
      </c>
      <c r="E39" s="2">
        <v>3661864017756</v>
      </c>
      <c r="F39" s="5" t="s">
        <v>58</v>
      </c>
      <c r="G39" s="6" t="s">
        <v>59</v>
      </c>
      <c r="H39" s="2">
        <v>1</v>
      </c>
      <c r="I39" s="2">
        <v>24</v>
      </c>
      <c r="J39" s="2">
        <v>140</v>
      </c>
      <c r="K39" s="3"/>
      <c r="L39" s="21">
        <f t="shared" si="0"/>
        <v>140</v>
      </c>
      <c r="M39" s="20">
        <v>1051</v>
      </c>
      <c r="N39" s="7"/>
      <c r="O39" s="8"/>
    </row>
    <row r="40" spans="1:15" s="1" customFormat="1" ht="165.95" customHeight="1" x14ac:dyDescent="0.2">
      <c r="A40" s="2">
        <v>38</v>
      </c>
      <c r="B40" s="11" t="s">
        <v>11</v>
      </c>
      <c r="C40" s="11"/>
      <c r="D40" s="10" t="str">
        <f>HYPERLINK("http://7flowers-decor.ru/upload/1c_catalog/import_files/3661864012973.jpg")</f>
        <v>http://7flowers-decor.ru/upload/1c_catalog/import_files/3661864012973.jpg</v>
      </c>
      <c r="E40" s="2">
        <v>3661864012973</v>
      </c>
      <c r="F40" s="5" t="s">
        <v>60</v>
      </c>
      <c r="G40" s="6" t="s">
        <v>17</v>
      </c>
      <c r="H40" s="2">
        <v>1</v>
      </c>
      <c r="I40" s="2">
        <v>48</v>
      </c>
      <c r="J40" s="2">
        <v>91</v>
      </c>
      <c r="K40" s="3"/>
      <c r="L40" s="21">
        <f t="shared" si="0"/>
        <v>91</v>
      </c>
      <c r="M40" s="20">
        <v>671</v>
      </c>
      <c r="N40" s="7"/>
      <c r="O40" s="2"/>
    </row>
    <row r="41" spans="1:15" s="1" customFormat="1" ht="165.95" customHeight="1" x14ac:dyDescent="0.2">
      <c r="A41" s="2">
        <v>39</v>
      </c>
      <c r="B41" s="11" t="s">
        <v>11</v>
      </c>
      <c r="C41" s="11"/>
      <c r="D41" s="10" t="str">
        <f>HYPERLINK("http://7flowers-decor.ru/upload/1c_catalog/import_files/3661864012966.jpg")</f>
        <v>http://7flowers-decor.ru/upload/1c_catalog/import_files/3661864012966.jpg</v>
      </c>
      <c r="E41" s="2">
        <v>3661864012966</v>
      </c>
      <c r="F41" s="5" t="s">
        <v>60</v>
      </c>
      <c r="G41" s="6" t="s">
        <v>61</v>
      </c>
      <c r="H41" s="2">
        <v>1</v>
      </c>
      <c r="I41" s="2">
        <v>48</v>
      </c>
      <c r="J41" s="2">
        <v>25</v>
      </c>
      <c r="K41" s="3"/>
      <c r="L41" s="21">
        <f t="shared" si="0"/>
        <v>25</v>
      </c>
      <c r="M41" s="20">
        <v>671</v>
      </c>
      <c r="N41" s="7"/>
      <c r="O41" s="2"/>
    </row>
    <row r="42" spans="1:15" s="1" customFormat="1" ht="165.95" customHeight="1" x14ac:dyDescent="0.2">
      <c r="A42" s="2">
        <v>40</v>
      </c>
      <c r="B42" s="11" t="s">
        <v>11</v>
      </c>
      <c r="C42" s="11"/>
      <c r="D42" s="10" t="str">
        <f>HYPERLINK("http://7flowers-decor.ru/upload/1c_catalog/import_files/4606500380398.jpg")</f>
        <v>http://7flowers-decor.ru/upload/1c_catalog/import_files/4606500380398.jpg</v>
      </c>
      <c r="E42" s="2">
        <v>4606500380398</v>
      </c>
      <c r="F42" s="5" t="s">
        <v>62</v>
      </c>
      <c r="G42" s="6" t="s">
        <v>35</v>
      </c>
      <c r="H42" s="2">
        <v>1</v>
      </c>
      <c r="I42" s="2">
        <v>432</v>
      </c>
      <c r="J42" s="8">
        <v>1098</v>
      </c>
      <c r="K42" s="3"/>
      <c r="L42" s="21">
        <f t="shared" si="0"/>
        <v>1098</v>
      </c>
      <c r="M42" s="20">
        <v>97</v>
      </c>
      <c r="N42" s="7"/>
      <c r="O42" s="2"/>
    </row>
    <row r="43" spans="1:15" s="1" customFormat="1" ht="165.95" customHeight="1" x14ac:dyDescent="0.2">
      <c r="A43" s="2">
        <v>41</v>
      </c>
      <c r="B43" s="11" t="s">
        <v>11</v>
      </c>
      <c r="C43" s="11"/>
      <c r="D43" s="10" t="str">
        <f>HYPERLINK("http://7flowers-decor.ru/upload/1c_catalog/import_files/4606500380374.jpg")</f>
        <v>http://7flowers-decor.ru/upload/1c_catalog/import_files/4606500380374.jpg</v>
      </c>
      <c r="E43" s="2">
        <v>4606500380374</v>
      </c>
      <c r="F43" s="5" t="s">
        <v>62</v>
      </c>
      <c r="G43" s="6" t="s">
        <v>17</v>
      </c>
      <c r="H43" s="2">
        <v>1</v>
      </c>
      <c r="I43" s="2">
        <v>432</v>
      </c>
      <c r="J43" s="2">
        <v>754</v>
      </c>
      <c r="K43" s="3"/>
      <c r="L43" s="21">
        <f t="shared" si="0"/>
        <v>754</v>
      </c>
      <c r="M43" s="20">
        <v>49</v>
      </c>
      <c r="N43" s="9" t="s">
        <v>63</v>
      </c>
      <c r="O43" s="2"/>
    </row>
    <row r="44" spans="1:15" s="1" customFormat="1" ht="165.95" customHeight="1" x14ac:dyDescent="0.2">
      <c r="A44" s="2">
        <v>42</v>
      </c>
      <c r="B44" s="11" t="s">
        <v>11</v>
      </c>
      <c r="C44" s="11"/>
      <c r="D44" s="10" t="str">
        <f>HYPERLINK("http://7flowers-decor.ru/upload/1c_catalog/import_files/4606500380367.jpg")</f>
        <v>http://7flowers-decor.ru/upload/1c_catalog/import_files/4606500380367.jpg</v>
      </c>
      <c r="E44" s="2">
        <v>4606500380367</v>
      </c>
      <c r="F44" s="5" t="s">
        <v>62</v>
      </c>
      <c r="G44" s="6" t="s">
        <v>31</v>
      </c>
      <c r="H44" s="2">
        <v>1</v>
      </c>
      <c r="I44" s="2">
        <v>432</v>
      </c>
      <c r="J44" s="8">
        <v>1825</v>
      </c>
      <c r="K44" s="3"/>
      <c r="L44" s="21">
        <f t="shared" si="0"/>
        <v>1825</v>
      </c>
      <c r="M44" s="20">
        <v>97</v>
      </c>
      <c r="N44" s="7"/>
      <c r="O44" s="2"/>
    </row>
    <row r="45" spans="1:15" s="1" customFormat="1" ht="165.95" customHeight="1" x14ac:dyDescent="0.2">
      <c r="A45" s="2">
        <v>43</v>
      </c>
      <c r="B45" s="11" t="s">
        <v>11</v>
      </c>
      <c r="C45" s="11"/>
      <c r="D45" s="10" t="str">
        <f>HYPERLINK("http://7flowers-decor.ru/upload/1c_catalog/import_files/4606500380381.jpg")</f>
        <v>http://7flowers-decor.ru/upload/1c_catalog/import_files/4606500380381.jpg</v>
      </c>
      <c r="E45" s="2">
        <v>4606500380381</v>
      </c>
      <c r="F45" s="5" t="s">
        <v>62</v>
      </c>
      <c r="G45" s="6" t="s">
        <v>61</v>
      </c>
      <c r="H45" s="2">
        <v>1</v>
      </c>
      <c r="I45" s="2">
        <v>432</v>
      </c>
      <c r="J45" s="2">
        <v>956</v>
      </c>
      <c r="K45" s="3"/>
      <c r="L45" s="21">
        <f t="shared" si="0"/>
        <v>956</v>
      </c>
      <c r="M45" s="20">
        <v>49</v>
      </c>
      <c r="N45" s="9" t="s">
        <v>63</v>
      </c>
      <c r="O45" s="2"/>
    </row>
    <row r="46" spans="1:15" s="1" customFormat="1" ht="165.95" customHeight="1" x14ac:dyDescent="0.2">
      <c r="A46" s="2">
        <v>44</v>
      </c>
      <c r="B46" s="11" t="s">
        <v>11</v>
      </c>
      <c r="C46" s="11"/>
      <c r="D46" s="10" t="str">
        <f>HYPERLINK("http://7flowers-decor.ru/upload/1c_catalog/import_files/4606500380428.jpg")</f>
        <v>http://7flowers-decor.ru/upload/1c_catalog/import_files/4606500380428.jpg</v>
      </c>
      <c r="E46" s="2">
        <v>4606500380428</v>
      </c>
      <c r="F46" s="5" t="s">
        <v>64</v>
      </c>
      <c r="G46" s="6" t="s">
        <v>17</v>
      </c>
      <c r="H46" s="2">
        <v>1</v>
      </c>
      <c r="I46" s="2">
        <v>432</v>
      </c>
      <c r="J46" s="2">
        <v>271</v>
      </c>
      <c r="K46" s="3"/>
      <c r="L46" s="21">
        <f t="shared" si="0"/>
        <v>271</v>
      </c>
      <c r="M46" s="20">
        <v>78</v>
      </c>
      <c r="N46" s="9" t="s">
        <v>63</v>
      </c>
      <c r="O46" s="2"/>
    </row>
    <row r="47" spans="1:15" s="1" customFormat="1" ht="165.95" customHeight="1" x14ac:dyDescent="0.2">
      <c r="A47" s="2">
        <v>45</v>
      </c>
      <c r="B47" s="11" t="s">
        <v>11</v>
      </c>
      <c r="C47" s="11"/>
      <c r="D47" s="10" t="str">
        <f>HYPERLINK("http://7flowers-decor.ru/upload/1c_catalog/import_files/4606500380435.jpg")</f>
        <v>http://7flowers-decor.ru/upload/1c_catalog/import_files/4606500380435.jpg</v>
      </c>
      <c r="E47" s="2">
        <v>4606500380435</v>
      </c>
      <c r="F47" s="5" t="s">
        <v>64</v>
      </c>
      <c r="G47" s="6" t="s">
        <v>42</v>
      </c>
      <c r="H47" s="2">
        <v>1</v>
      </c>
      <c r="I47" s="2">
        <v>432</v>
      </c>
      <c r="J47" s="2">
        <v>248</v>
      </c>
      <c r="K47" s="3"/>
      <c r="L47" s="21">
        <f t="shared" si="0"/>
        <v>248</v>
      </c>
      <c r="M47" s="20">
        <v>78</v>
      </c>
      <c r="N47" s="9" t="s">
        <v>63</v>
      </c>
      <c r="O47" s="2"/>
    </row>
    <row r="48" spans="1:15" s="1" customFormat="1" ht="165.95" customHeight="1" x14ac:dyDescent="0.2">
      <c r="A48" s="2">
        <v>46</v>
      </c>
      <c r="B48" s="11" t="s">
        <v>11</v>
      </c>
      <c r="C48" s="11"/>
      <c r="D48" s="10" t="str">
        <f>HYPERLINK("http://7flowers-decor.ru/upload/1c_catalog/import_files/4606500380404.jpg")</f>
        <v>http://7flowers-decor.ru/upload/1c_catalog/import_files/4606500380404.jpg</v>
      </c>
      <c r="E48" s="2">
        <v>4606500380404</v>
      </c>
      <c r="F48" s="5" t="s">
        <v>65</v>
      </c>
      <c r="G48" s="6" t="s">
        <v>31</v>
      </c>
      <c r="H48" s="2">
        <v>1</v>
      </c>
      <c r="I48" s="2">
        <v>576</v>
      </c>
      <c r="J48" s="2">
        <v>503</v>
      </c>
      <c r="K48" s="3"/>
      <c r="L48" s="21">
        <f t="shared" si="0"/>
        <v>503</v>
      </c>
      <c r="M48" s="20">
        <v>86</v>
      </c>
      <c r="N48" s="9" t="s">
        <v>63</v>
      </c>
      <c r="O48" s="2"/>
    </row>
    <row r="49" spans="1:15" s="1" customFormat="1" ht="165.95" customHeight="1" x14ac:dyDescent="0.2">
      <c r="A49" s="2">
        <v>47</v>
      </c>
      <c r="B49" s="11" t="s">
        <v>11</v>
      </c>
      <c r="C49" s="11"/>
      <c r="D49" s="10" t="str">
        <f>HYPERLINK("http://7flowers-decor.ru/upload/1c_catalog/import_files/4606500380411.jpg")</f>
        <v>http://7flowers-decor.ru/upload/1c_catalog/import_files/4606500380411.jpg</v>
      </c>
      <c r="E49" s="2">
        <v>4606500380411</v>
      </c>
      <c r="F49" s="5" t="s">
        <v>65</v>
      </c>
      <c r="G49" s="6" t="s">
        <v>61</v>
      </c>
      <c r="H49" s="2">
        <v>1</v>
      </c>
      <c r="I49" s="2">
        <v>576</v>
      </c>
      <c r="J49" s="2">
        <v>991</v>
      </c>
      <c r="K49" s="3"/>
      <c r="L49" s="21">
        <f t="shared" si="0"/>
        <v>991</v>
      </c>
      <c r="M49" s="20">
        <v>86</v>
      </c>
      <c r="N49" s="9" t="s">
        <v>63</v>
      </c>
      <c r="O49" s="2"/>
    </row>
    <row r="50" spans="1:15" s="1" customFormat="1" ht="165.95" customHeight="1" x14ac:dyDescent="0.2">
      <c r="A50" s="2">
        <v>48</v>
      </c>
      <c r="B50" s="11" t="s">
        <v>11</v>
      </c>
      <c r="C50" s="11"/>
      <c r="D50" s="10" t="str">
        <f>HYPERLINK("http://7flowers-decor.ru/upload/1c_catalog/import_files/4606500380442.jpg")</f>
        <v>http://7flowers-decor.ru/upload/1c_catalog/import_files/4606500380442.jpg</v>
      </c>
      <c r="E50" s="2">
        <v>4606500380442</v>
      </c>
      <c r="F50" s="5" t="s">
        <v>66</v>
      </c>
      <c r="G50" s="6" t="s">
        <v>61</v>
      </c>
      <c r="H50" s="2">
        <v>1</v>
      </c>
      <c r="I50" s="2">
        <v>288</v>
      </c>
      <c r="J50" s="2">
        <v>161</v>
      </c>
      <c r="K50" s="3"/>
      <c r="L50" s="21">
        <f t="shared" si="0"/>
        <v>161</v>
      </c>
      <c r="M50" s="20">
        <v>93</v>
      </c>
      <c r="N50" s="9" t="s">
        <v>63</v>
      </c>
      <c r="O50" s="2"/>
    </row>
    <row r="51" spans="1:15" s="1" customFormat="1" ht="165.95" customHeight="1" x14ac:dyDescent="0.2">
      <c r="A51" s="2">
        <v>49</v>
      </c>
      <c r="B51" s="11" t="s">
        <v>11</v>
      </c>
      <c r="C51" s="11"/>
      <c r="D51" s="10" t="str">
        <f>HYPERLINK("http://7flowers-decor.ru/upload/1c_catalog/import_files/4606500380459.jpg")</f>
        <v>http://7flowers-decor.ru/upload/1c_catalog/import_files/4606500380459.jpg</v>
      </c>
      <c r="E51" s="2">
        <v>4606500380459</v>
      </c>
      <c r="F51" s="5" t="s">
        <v>66</v>
      </c>
      <c r="G51" s="6" t="s">
        <v>31</v>
      </c>
      <c r="H51" s="2">
        <v>1</v>
      </c>
      <c r="I51" s="2">
        <v>288</v>
      </c>
      <c r="J51" s="2">
        <v>852</v>
      </c>
      <c r="K51" s="3"/>
      <c r="L51" s="21">
        <f t="shared" si="0"/>
        <v>852</v>
      </c>
      <c r="M51" s="20">
        <v>93</v>
      </c>
      <c r="N51" s="9" t="s">
        <v>63</v>
      </c>
      <c r="O51" s="2"/>
    </row>
    <row r="52" spans="1:15" s="1" customFormat="1" ht="165.95" customHeight="1" x14ac:dyDescent="0.2">
      <c r="A52" s="2">
        <v>50</v>
      </c>
      <c r="B52" s="11" t="s">
        <v>11</v>
      </c>
      <c r="C52" s="11"/>
      <c r="D52" s="10" t="str">
        <f>HYPERLINK("http://7flowers-decor.ru/upload/1c_catalog/import_files/4606500380466.jpg")</f>
        <v>http://7flowers-decor.ru/upload/1c_catalog/import_files/4606500380466.jpg</v>
      </c>
      <c r="E52" s="2">
        <v>4606500380466</v>
      </c>
      <c r="F52" s="5" t="s">
        <v>67</v>
      </c>
      <c r="G52" s="6" t="s">
        <v>31</v>
      </c>
      <c r="H52" s="2">
        <v>1</v>
      </c>
      <c r="I52" s="2">
        <v>144</v>
      </c>
      <c r="J52" s="2">
        <v>434</v>
      </c>
      <c r="K52" s="3"/>
      <c r="L52" s="21">
        <f t="shared" si="0"/>
        <v>434</v>
      </c>
      <c r="M52" s="20">
        <v>149</v>
      </c>
      <c r="N52" s="9" t="s">
        <v>63</v>
      </c>
      <c r="O52" s="2"/>
    </row>
    <row r="53" spans="1:15" s="1" customFormat="1" ht="165.95" customHeight="1" x14ac:dyDescent="0.2">
      <c r="A53" s="2">
        <v>51</v>
      </c>
      <c r="B53" s="11" t="s">
        <v>11</v>
      </c>
      <c r="C53" s="11"/>
      <c r="D53" s="10" t="str">
        <f>HYPERLINK("http://7flowers-decor.ru/upload/1c_catalog/import_files/4606500479214.jpg")</f>
        <v>http://7flowers-decor.ru/upload/1c_catalog/import_files/4606500479214.jpg</v>
      </c>
      <c r="E53" s="2">
        <v>4606500479214</v>
      </c>
      <c r="F53" s="5" t="s">
        <v>68</v>
      </c>
      <c r="G53" s="6" t="s">
        <v>61</v>
      </c>
      <c r="H53" s="2">
        <v>1</v>
      </c>
      <c r="I53" s="2">
        <v>144</v>
      </c>
      <c r="J53" s="2">
        <v>28</v>
      </c>
      <c r="K53" s="3"/>
      <c r="L53" s="21">
        <f t="shared" si="0"/>
        <v>28</v>
      </c>
      <c r="M53" s="20">
        <v>149</v>
      </c>
      <c r="N53" s="9" t="s">
        <v>63</v>
      </c>
      <c r="O53" s="2"/>
    </row>
    <row r="54" spans="1:15" s="1" customFormat="1" ht="165.95" customHeight="1" x14ac:dyDescent="0.2">
      <c r="A54" s="2">
        <v>52</v>
      </c>
      <c r="B54" s="11" t="s">
        <v>11</v>
      </c>
      <c r="C54" s="11"/>
      <c r="D54" s="10" t="str">
        <f>HYPERLINK("http://7flowers-decor.ru/upload/1c_catalog/import_files/4606500479191.jpg")</f>
        <v>http://7flowers-decor.ru/upload/1c_catalog/import_files/4606500479191.jpg</v>
      </c>
      <c r="E54" s="2">
        <v>4606500479191</v>
      </c>
      <c r="F54" s="5" t="s">
        <v>69</v>
      </c>
      <c r="G54" s="6" t="s">
        <v>61</v>
      </c>
      <c r="H54" s="2">
        <v>1</v>
      </c>
      <c r="I54" s="2">
        <v>144</v>
      </c>
      <c r="J54" s="2">
        <v>30</v>
      </c>
      <c r="K54" s="3"/>
      <c r="L54" s="21">
        <f t="shared" si="0"/>
        <v>30</v>
      </c>
      <c r="M54" s="20">
        <v>205</v>
      </c>
      <c r="N54" s="9" t="s">
        <v>63</v>
      </c>
      <c r="O54" s="2"/>
    </row>
    <row r="55" spans="1:15" s="1" customFormat="1" ht="165.95" customHeight="1" x14ac:dyDescent="0.2">
      <c r="A55" s="2">
        <v>53</v>
      </c>
      <c r="B55" s="11" t="s">
        <v>11</v>
      </c>
      <c r="C55" s="11"/>
      <c r="D55" s="10" t="str">
        <f>HYPERLINK("http://7flowers-decor.ru/upload/1c_catalog/import_files/3661864012843.jpg")</f>
        <v>http://7flowers-decor.ru/upload/1c_catalog/import_files/3661864012843.jpg</v>
      </c>
      <c r="E55" s="2">
        <v>3661864012843</v>
      </c>
      <c r="F55" s="5" t="s">
        <v>70</v>
      </c>
      <c r="G55" s="6" t="s">
        <v>17</v>
      </c>
      <c r="H55" s="2">
        <v>1</v>
      </c>
      <c r="I55" s="2">
        <v>30</v>
      </c>
      <c r="J55" s="2">
        <v>267</v>
      </c>
      <c r="K55" s="3"/>
      <c r="L55" s="21">
        <f t="shared" si="0"/>
        <v>267</v>
      </c>
      <c r="M55" s="20">
        <v>959</v>
      </c>
      <c r="N55" s="7"/>
      <c r="O55" s="2"/>
    </row>
    <row r="56" spans="1:15" s="1" customFormat="1" ht="165.95" customHeight="1" x14ac:dyDescent="0.2">
      <c r="A56" s="2">
        <v>54</v>
      </c>
      <c r="B56" s="11" t="s">
        <v>11</v>
      </c>
      <c r="C56" s="11"/>
      <c r="D56" s="10" t="str">
        <f>HYPERLINK("http://7flowers-decor.ru/upload/1c_catalog/import_files/3661864012836.jpg")</f>
        <v>http://7flowers-decor.ru/upload/1c_catalog/import_files/3661864012836.jpg</v>
      </c>
      <c r="E56" s="2">
        <v>3661864012836</v>
      </c>
      <c r="F56" s="5" t="s">
        <v>70</v>
      </c>
      <c r="G56" s="6" t="s">
        <v>71</v>
      </c>
      <c r="H56" s="2">
        <v>1</v>
      </c>
      <c r="I56" s="2">
        <v>30</v>
      </c>
      <c r="J56" s="2">
        <v>384</v>
      </c>
      <c r="K56" s="3"/>
      <c r="L56" s="21">
        <f t="shared" si="0"/>
        <v>384</v>
      </c>
      <c r="M56" s="20">
        <v>959</v>
      </c>
      <c r="N56" s="7"/>
      <c r="O56" s="2"/>
    </row>
    <row r="57" spans="1:15" s="1" customFormat="1" ht="165.95" customHeight="1" x14ac:dyDescent="0.2">
      <c r="A57" s="2">
        <v>55</v>
      </c>
      <c r="B57" s="11" t="s">
        <v>11</v>
      </c>
      <c r="C57" s="11"/>
      <c r="D57" s="10" t="str">
        <f>HYPERLINK("http://7flowers-decor.ru/upload/1c_catalog/import_files/3661864012898.jpg")</f>
        <v>http://7flowers-decor.ru/upload/1c_catalog/import_files/3661864012898.jpg</v>
      </c>
      <c r="E57" s="2">
        <v>3661864012898</v>
      </c>
      <c r="F57" s="5" t="s">
        <v>72</v>
      </c>
      <c r="G57" s="6" t="s">
        <v>35</v>
      </c>
      <c r="H57" s="2">
        <v>1</v>
      </c>
      <c r="I57" s="2">
        <v>60</v>
      </c>
      <c r="J57" s="2">
        <v>304</v>
      </c>
      <c r="K57" s="2">
        <v>150</v>
      </c>
      <c r="L57" s="21">
        <f t="shared" si="0"/>
        <v>454</v>
      </c>
      <c r="M57" s="20">
        <v>453</v>
      </c>
      <c r="N57" s="7"/>
      <c r="O57" s="2"/>
    </row>
    <row r="58" spans="1:15" s="1" customFormat="1" ht="165.95" customHeight="1" x14ac:dyDescent="0.2">
      <c r="A58" s="2">
        <v>56</v>
      </c>
      <c r="B58" s="11" t="s">
        <v>11</v>
      </c>
      <c r="C58" s="11"/>
      <c r="D58" s="10" t="str">
        <f>HYPERLINK("http://7flowers-decor.ru/upload/1c_catalog/import_files/4606500479207.jpg")</f>
        <v>http://7flowers-decor.ru/upload/1c_catalog/import_files/4606500479207.jpg</v>
      </c>
      <c r="E58" s="2">
        <v>4606500479207</v>
      </c>
      <c r="F58" s="5" t="s">
        <v>73</v>
      </c>
      <c r="G58" s="6" t="s">
        <v>35</v>
      </c>
      <c r="H58" s="2">
        <v>1</v>
      </c>
      <c r="I58" s="2">
        <v>288</v>
      </c>
      <c r="J58" s="2">
        <v>362</v>
      </c>
      <c r="K58" s="3"/>
      <c r="L58" s="21">
        <f t="shared" si="0"/>
        <v>362</v>
      </c>
      <c r="M58" s="20">
        <v>199</v>
      </c>
      <c r="N58" s="7"/>
      <c r="O58" s="2"/>
    </row>
    <row r="59" spans="1:15" s="1" customFormat="1" ht="165.95" customHeight="1" x14ac:dyDescent="0.2">
      <c r="A59" s="2">
        <v>57</v>
      </c>
      <c r="B59" s="11" t="s">
        <v>11</v>
      </c>
      <c r="C59" s="11"/>
      <c r="D59" s="10" t="str">
        <f>HYPERLINK("http://7flowers-decor.ru/upload/1c_catalog/import_files/4606500323425.jpg")</f>
        <v>http://7flowers-decor.ru/upload/1c_catalog/import_files/4606500323425.jpg</v>
      </c>
      <c r="E59" s="2">
        <v>4606500323425</v>
      </c>
      <c r="F59" s="5" t="s">
        <v>74</v>
      </c>
      <c r="G59" s="6" t="s">
        <v>35</v>
      </c>
      <c r="H59" s="2">
        <v>1</v>
      </c>
      <c r="I59" s="2">
        <v>144</v>
      </c>
      <c r="J59" s="2">
        <v>189</v>
      </c>
      <c r="K59" s="3"/>
      <c r="L59" s="21">
        <f t="shared" si="0"/>
        <v>189</v>
      </c>
      <c r="M59" s="20">
        <v>303</v>
      </c>
      <c r="N59" s="7"/>
      <c r="O59" s="2"/>
    </row>
    <row r="60" spans="1:15" s="1" customFormat="1" ht="165.95" customHeight="1" x14ac:dyDescent="0.2">
      <c r="A60" s="2">
        <v>58</v>
      </c>
      <c r="B60" s="11" t="s">
        <v>11</v>
      </c>
      <c r="C60" s="11"/>
      <c r="D60" s="10" t="str">
        <f>HYPERLINK("http://7flowers-decor.ru/upload/1c_catalog/import_files/4606500323432.jpg")</f>
        <v>http://7flowers-decor.ru/upload/1c_catalog/import_files/4606500323432.jpg</v>
      </c>
      <c r="E60" s="2">
        <v>4606500323432</v>
      </c>
      <c r="F60" s="5" t="s">
        <v>75</v>
      </c>
      <c r="G60" s="6" t="s">
        <v>35</v>
      </c>
      <c r="H60" s="2">
        <v>1</v>
      </c>
      <c r="I60" s="2">
        <v>48</v>
      </c>
      <c r="J60" s="2">
        <v>25</v>
      </c>
      <c r="K60" s="3"/>
      <c r="L60" s="21">
        <f t="shared" si="0"/>
        <v>25</v>
      </c>
      <c r="M60" s="20">
        <v>398</v>
      </c>
      <c r="N60" s="7"/>
      <c r="O60" s="2"/>
    </row>
    <row r="61" spans="1:15" s="1" customFormat="1" ht="165.95" customHeight="1" x14ac:dyDescent="0.2">
      <c r="A61" s="2">
        <v>59</v>
      </c>
      <c r="B61" s="11" t="s">
        <v>11</v>
      </c>
      <c r="C61" s="11"/>
      <c r="D61" s="10" t="str">
        <f>HYPERLINK("http://7flowers-decor.ru/upload/1c_catalog/import_files/4606500323449.jpg")</f>
        <v>http://7flowers-decor.ru/upload/1c_catalog/import_files/4606500323449.jpg</v>
      </c>
      <c r="E61" s="2">
        <v>4606500323449</v>
      </c>
      <c r="F61" s="5" t="s">
        <v>76</v>
      </c>
      <c r="G61" s="6" t="s">
        <v>77</v>
      </c>
      <c r="H61" s="2">
        <v>1</v>
      </c>
      <c r="I61" s="2">
        <v>36</v>
      </c>
      <c r="J61" s="2">
        <v>23</v>
      </c>
      <c r="K61" s="3"/>
      <c r="L61" s="21">
        <f t="shared" si="0"/>
        <v>23</v>
      </c>
      <c r="M61" s="20">
        <v>536</v>
      </c>
      <c r="N61" s="7"/>
      <c r="O61" s="2"/>
    </row>
    <row r="62" spans="1:15" s="1" customFormat="1" ht="165.95" customHeight="1" x14ac:dyDescent="0.2">
      <c r="A62" s="2">
        <v>60</v>
      </c>
      <c r="B62" s="11" t="s">
        <v>11</v>
      </c>
      <c r="C62" s="11"/>
      <c r="D62" s="10" t="str">
        <f>HYPERLINK("http://7flowers-decor.ru/upload/1c_catalog/import_files/3661864012867.jpg")</f>
        <v>http://7flowers-decor.ru/upload/1c_catalog/import_files/3661864012867.jpg</v>
      </c>
      <c r="E62" s="2">
        <v>3661864012867</v>
      </c>
      <c r="F62" s="5" t="s">
        <v>78</v>
      </c>
      <c r="G62" s="6" t="s">
        <v>35</v>
      </c>
      <c r="H62" s="2">
        <v>1</v>
      </c>
      <c r="I62" s="2">
        <v>720</v>
      </c>
      <c r="J62" s="2">
        <v>332</v>
      </c>
      <c r="K62" s="3"/>
      <c r="L62" s="21">
        <f t="shared" si="0"/>
        <v>332</v>
      </c>
      <c r="M62" s="20">
        <v>567</v>
      </c>
      <c r="N62" s="7"/>
      <c r="O62" s="2"/>
    </row>
    <row r="63" spans="1:15" s="1" customFormat="1" ht="165.95" customHeight="1" x14ac:dyDescent="0.2">
      <c r="A63" s="2">
        <v>61</v>
      </c>
      <c r="B63" s="11" t="s">
        <v>11</v>
      </c>
      <c r="C63" s="11"/>
      <c r="D63" s="10" t="str">
        <f>HYPERLINK("http://7flowers-decor.ru/upload/1c_catalog/import_files/3661864002721.jpg")</f>
        <v>http://7flowers-decor.ru/upload/1c_catalog/import_files/3661864002721.jpg</v>
      </c>
      <c r="E63" s="2">
        <v>3661864002721</v>
      </c>
      <c r="F63" s="5" t="s">
        <v>79</v>
      </c>
      <c r="G63" s="6" t="s">
        <v>35</v>
      </c>
      <c r="H63" s="2">
        <v>1</v>
      </c>
      <c r="I63" s="2">
        <v>72</v>
      </c>
      <c r="J63" s="2">
        <v>18</v>
      </c>
      <c r="K63" s="3"/>
      <c r="L63" s="21">
        <f t="shared" si="0"/>
        <v>18</v>
      </c>
      <c r="M63" s="20">
        <v>839</v>
      </c>
      <c r="N63" s="7"/>
      <c r="O63" s="2"/>
    </row>
    <row r="64" spans="1:15" s="1" customFormat="1" ht="165.95" customHeight="1" x14ac:dyDescent="0.2">
      <c r="A64" s="2">
        <v>62</v>
      </c>
      <c r="B64" s="11" t="s">
        <v>11</v>
      </c>
      <c r="C64" s="11"/>
      <c r="D64" s="10" t="str">
        <f>HYPERLINK("http://7flowers-decor.ru/upload/1c_catalog/import_files/4606500505937.jpg")</f>
        <v>http://7flowers-decor.ru/upload/1c_catalog/import_files/4606500505937.jpg</v>
      </c>
      <c r="E64" s="2">
        <v>4606500505937</v>
      </c>
      <c r="F64" s="5" t="s">
        <v>80</v>
      </c>
      <c r="G64" s="6"/>
      <c r="H64" s="2">
        <v>1</v>
      </c>
      <c r="I64" s="2">
        <v>1</v>
      </c>
      <c r="J64" s="2">
        <v>23</v>
      </c>
      <c r="K64" s="3"/>
      <c r="L64" s="21">
        <f t="shared" si="0"/>
        <v>23</v>
      </c>
      <c r="M64" s="20">
        <v>1490</v>
      </c>
      <c r="N64" s="7"/>
      <c r="O64" s="8"/>
    </row>
    <row r="65" spans="1:15" s="1" customFormat="1" ht="165.95" customHeight="1" x14ac:dyDescent="0.2">
      <c r="A65" s="2">
        <v>63</v>
      </c>
      <c r="B65" s="11" t="s">
        <v>11</v>
      </c>
      <c r="C65" s="11"/>
      <c r="D65" s="10" t="str">
        <f>HYPERLINK("http://7flowers-decor.ru/upload/1c_catalog/import_files/4606500505920.jpg")</f>
        <v>http://7flowers-decor.ru/upload/1c_catalog/import_files/4606500505920.jpg</v>
      </c>
      <c r="E65" s="2">
        <v>4606500505920</v>
      </c>
      <c r="F65" s="5" t="s">
        <v>80</v>
      </c>
      <c r="G65" s="6"/>
      <c r="H65" s="2">
        <v>1</v>
      </c>
      <c r="I65" s="2">
        <v>1</v>
      </c>
      <c r="J65" s="2">
        <v>9</v>
      </c>
      <c r="K65" s="3"/>
      <c r="L65" s="21">
        <f t="shared" si="0"/>
        <v>9</v>
      </c>
      <c r="M65" s="20">
        <v>1490</v>
      </c>
      <c r="N65" s="7"/>
      <c r="O65" s="8"/>
    </row>
    <row r="66" spans="1:15" s="1" customFormat="1" ht="165.95" customHeight="1" x14ac:dyDescent="0.2">
      <c r="A66" s="2">
        <v>64</v>
      </c>
      <c r="B66" s="11" t="s">
        <v>11</v>
      </c>
      <c r="C66" s="11"/>
      <c r="D66" s="10" t="str">
        <f>HYPERLINK("http://7flowers-decor.ru/upload/1c_catalog/import_files/4606500505913.jpg")</f>
        <v>http://7flowers-decor.ru/upload/1c_catalog/import_files/4606500505913.jpg</v>
      </c>
      <c r="E66" s="2">
        <v>4606500505913</v>
      </c>
      <c r="F66" s="5" t="s">
        <v>81</v>
      </c>
      <c r="G66" s="6"/>
      <c r="H66" s="2">
        <v>1</v>
      </c>
      <c r="I66" s="2">
        <v>6</v>
      </c>
      <c r="J66" s="2">
        <v>11</v>
      </c>
      <c r="K66" s="3"/>
      <c r="L66" s="21">
        <f t="shared" si="0"/>
        <v>11</v>
      </c>
      <c r="M66" s="20">
        <v>1437</v>
      </c>
      <c r="N66" s="7"/>
      <c r="O66" s="8"/>
    </row>
    <row r="67" spans="1:15" s="1" customFormat="1" ht="165.95" customHeight="1" x14ac:dyDescent="0.2">
      <c r="A67" s="2">
        <v>65</v>
      </c>
      <c r="B67" s="11" t="s">
        <v>11</v>
      </c>
      <c r="C67" s="11"/>
      <c r="D67" s="10" t="str">
        <f>HYPERLINK("http://7flowers-decor.ru/upload/1c_catalog/import_files/4606500345762.jpg")</f>
        <v>http://7flowers-decor.ru/upload/1c_catalog/import_files/4606500345762.jpg</v>
      </c>
      <c r="E67" s="2">
        <v>4606500345762</v>
      </c>
      <c r="F67" s="5" t="s">
        <v>82</v>
      </c>
      <c r="G67" s="6" t="s">
        <v>35</v>
      </c>
      <c r="H67" s="2">
        <v>1</v>
      </c>
      <c r="I67" s="2">
        <v>24</v>
      </c>
      <c r="J67" s="2">
        <v>16</v>
      </c>
      <c r="K67" s="3"/>
      <c r="L67" s="21">
        <f t="shared" si="0"/>
        <v>16</v>
      </c>
      <c r="M67" s="20">
        <v>615</v>
      </c>
      <c r="N67" s="7"/>
      <c r="O67" s="2"/>
    </row>
    <row r="68" spans="1:15" s="1" customFormat="1" ht="165.95" customHeight="1" x14ac:dyDescent="0.2">
      <c r="A68" s="2">
        <v>66</v>
      </c>
      <c r="B68" s="11" t="s">
        <v>11</v>
      </c>
      <c r="C68" s="11"/>
      <c r="D68" s="10" t="str">
        <f>HYPERLINK("http://7flowers-decor.ru/upload/1c_catalog/import_files/4606500345793.jpg")</f>
        <v>http://7flowers-decor.ru/upload/1c_catalog/import_files/4606500345793.jpg</v>
      </c>
      <c r="E68" s="2">
        <v>4606500345793</v>
      </c>
      <c r="F68" s="5" t="s">
        <v>83</v>
      </c>
      <c r="G68" s="6" t="s">
        <v>35</v>
      </c>
      <c r="H68" s="2">
        <v>1</v>
      </c>
      <c r="I68" s="2">
        <v>24</v>
      </c>
      <c r="J68" s="2">
        <v>60</v>
      </c>
      <c r="K68" s="3"/>
      <c r="L68" s="21">
        <f t="shared" ref="L68:L131" si="1">J68+K68</f>
        <v>60</v>
      </c>
      <c r="M68" s="20">
        <v>676</v>
      </c>
      <c r="N68" s="7"/>
      <c r="O68" s="2"/>
    </row>
    <row r="69" spans="1:15" s="1" customFormat="1" ht="165.95" customHeight="1" x14ac:dyDescent="0.2">
      <c r="A69" s="2">
        <v>67</v>
      </c>
      <c r="B69" s="11" t="s">
        <v>11</v>
      </c>
      <c r="C69" s="11"/>
      <c r="D69" s="10" t="str">
        <f>HYPERLINK("http://7flowers-decor.ru/upload/1c_catalog/import_files/4606500221684.jpg")</f>
        <v>http://7flowers-decor.ru/upload/1c_catalog/import_files/4606500221684.jpg</v>
      </c>
      <c r="E69" s="2">
        <v>4606500221684</v>
      </c>
      <c r="F69" s="5" t="s">
        <v>83</v>
      </c>
      <c r="G69" s="6" t="s">
        <v>77</v>
      </c>
      <c r="H69" s="2">
        <v>1</v>
      </c>
      <c r="I69" s="2">
        <v>24</v>
      </c>
      <c r="J69" s="2">
        <v>33</v>
      </c>
      <c r="K69" s="3"/>
      <c r="L69" s="21">
        <f t="shared" si="1"/>
        <v>33</v>
      </c>
      <c r="M69" s="20">
        <v>619</v>
      </c>
      <c r="N69" s="7"/>
      <c r="O69" s="2"/>
    </row>
    <row r="70" spans="1:15" s="1" customFormat="1" ht="165.95" customHeight="1" x14ac:dyDescent="0.2">
      <c r="A70" s="2">
        <v>68</v>
      </c>
      <c r="B70" s="11" t="s">
        <v>11</v>
      </c>
      <c r="C70" s="11"/>
      <c r="D70" s="10" t="str">
        <f>HYPERLINK("http://7flowers-decor.ru/upload/1c_catalog/import_files/4606500472376.jpg")</f>
        <v>http://7flowers-decor.ru/upload/1c_catalog/import_files/4606500472376.jpg</v>
      </c>
      <c r="E70" s="2">
        <v>4606500472376</v>
      </c>
      <c r="F70" s="5" t="s">
        <v>83</v>
      </c>
      <c r="G70" s="6" t="s">
        <v>35</v>
      </c>
      <c r="H70" s="2">
        <v>1</v>
      </c>
      <c r="I70" s="2">
        <v>24</v>
      </c>
      <c r="J70" s="2">
        <v>12</v>
      </c>
      <c r="K70" s="3"/>
      <c r="L70" s="21">
        <f t="shared" si="1"/>
        <v>12</v>
      </c>
      <c r="M70" s="20">
        <v>721</v>
      </c>
      <c r="N70" s="7"/>
      <c r="O70" s="2"/>
    </row>
    <row r="71" spans="1:15" s="1" customFormat="1" ht="165.95" customHeight="1" x14ac:dyDescent="0.2">
      <c r="A71" s="2">
        <v>69</v>
      </c>
      <c r="B71" s="11" t="s">
        <v>11</v>
      </c>
      <c r="C71" s="11"/>
      <c r="D71" s="10" t="str">
        <f>HYPERLINK("http://7flowers-decor.ru/upload/1c_catalog/import_files/4606500221721.jpg")</f>
        <v>http://7flowers-decor.ru/upload/1c_catalog/import_files/4606500221721.jpg</v>
      </c>
      <c r="E71" s="2">
        <v>4606500221721</v>
      </c>
      <c r="F71" s="5" t="s">
        <v>83</v>
      </c>
      <c r="G71" s="6" t="s">
        <v>77</v>
      </c>
      <c r="H71" s="2">
        <v>1</v>
      </c>
      <c r="I71" s="2">
        <v>24</v>
      </c>
      <c r="J71" s="2">
        <v>98</v>
      </c>
      <c r="K71" s="3"/>
      <c r="L71" s="21">
        <f t="shared" si="1"/>
        <v>98</v>
      </c>
      <c r="M71" s="20">
        <v>559</v>
      </c>
      <c r="N71" s="7"/>
      <c r="O71" s="2"/>
    </row>
    <row r="72" spans="1:15" s="1" customFormat="1" ht="165.95" customHeight="1" x14ac:dyDescent="0.2">
      <c r="A72" s="2">
        <v>70</v>
      </c>
      <c r="B72" s="11" t="s">
        <v>11</v>
      </c>
      <c r="C72" s="11"/>
      <c r="D72" s="10" t="str">
        <f>HYPERLINK("http://7flowers-decor.ru/upload/1c_catalog/import_files/4606500472345.jpg")</f>
        <v>http://7flowers-decor.ru/upload/1c_catalog/import_files/4606500472345.jpg</v>
      </c>
      <c r="E72" s="2">
        <v>4606500472345</v>
      </c>
      <c r="F72" s="5" t="s">
        <v>84</v>
      </c>
      <c r="G72" s="6" t="s">
        <v>35</v>
      </c>
      <c r="H72" s="2">
        <v>1</v>
      </c>
      <c r="I72" s="2">
        <v>12</v>
      </c>
      <c r="J72" s="2">
        <v>48</v>
      </c>
      <c r="K72" s="3"/>
      <c r="L72" s="21">
        <f t="shared" si="1"/>
        <v>48</v>
      </c>
      <c r="M72" s="20">
        <v>1288</v>
      </c>
      <c r="N72" s="7"/>
      <c r="O72" s="8"/>
    </row>
    <row r="73" spans="1:15" s="1" customFormat="1" ht="165.95" customHeight="1" x14ac:dyDescent="0.2">
      <c r="A73" s="2">
        <v>71</v>
      </c>
      <c r="B73" s="11" t="s">
        <v>11</v>
      </c>
      <c r="C73" s="11"/>
      <c r="D73" s="10" t="str">
        <f>HYPERLINK("http://7flowers-decor.ru/upload/1c_catalog/import_files/4606500472307.jpg")</f>
        <v>http://7flowers-decor.ru/upload/1c_catalog/import_files/4606500472307.jpg</v>
      </c>
      <c r="E73" s="2">
        <v>4606500472307</v>
      </c>
      <c r="F73" s="5" t="s">
        <v>84</v>
      </c>
      <c r="G73" s="6" t="s">
        <v>29</v>
      </c>
      <c r="H73" s="2">
        <v>1</v>
      </c>
      <c r="I73" s="2">
        <v>12</v>
      </c>
      <c r="J73" s="2">
        <v>10</v>
      </c>
      <c r="K73" s="3"/>
      <c r="L73" s="21">
        <f t="shared" si="1"/>
        <v>10</v>
      </c>
      <c r="M73" s="20">
        <v>537</v>
      </c>
      <c r="N73" s="9" t="s">
        <v>63</v>
      </c>
      <c r="O73" s="2"/>
    </row>
    <row r="74" spans="1:15" s="1" customFormat="1" ht="165.95" customHeight="1" x14ac:dyDescent="0.2">
      <c r="A74" s="2">
        <v>72</v>
      </c>
      <c r="B74" s="11" t="s">
        <v>11</v>
      </c>
      <c r="C74" s="11"/>
      <c r="D74" s="10" t="str">
        <f>HYPERLINK("http://7flowers-decor.ru/upload/1c_catalog/import_files/4606500472321.jpg")</f>
        <v>http://7flowers-decor.ru/upload/1c_catalog/import_files/4606500472321.jpg</v>
      </c>
      <c r="E74" s="2">
        <v>4606500472321</v>
      </c>
      <c r="F74" s="5" t="s">
        <v>85</v>
      </c>
      <c r="G74" s="6" t="s">
        <v>86</v>
      </c>
      <c r="H74" s="2">
        <v>1</v>
      </c>
      <c r="I74" s="2">
        <v>3</v>
      </c>
      <c r="J74" s="2">
        <v>82</v>
      </c>
      <c r="K74" s="3"/>
      <c r="L74" s="21">
        <f t="shared" si="1"/>
        <v>82</v>
      </c>
      <c r="M74" s="20">
        <v>1149</v>
      </c>
      <c r="N74" s="7"/>
      <c r="O74" s="8"/>
    </row>
    <row r="75" spans="1:15" s="1" customFormat="1" ht="165.95" customHeight="1" x14ac:dyDescent="0.2">
      <c r="A75" s="2">
        <v>73</v>
      </c>
      <c r="B75" s="11" t="s">
        <v>11</v>
      </c>
      <c r="C75" s="11"/>
      <c r="D75" s="10" t="str">
        <f>HYPERLINK("http://7flowers-decor.ru/upload/1c_catalog/import_files/4606500345816.jpg")</f>
        <v>http://7flowers-decor.ru/upload/1c_catalog/import_files/4606500345816.jpg</v>
      </c>
      <c r="E75" s="2">
        <v>4606500345816</v>
      </c>
      <c r="F75" s="5" t="s">
        <v>85</v>
      </c>
      <c r="G75" s="6" t="s">
        <v>35</v>
      </c>
      <c r="H75" s="2">
        <v>1</v>
      </c>
      <c r="I75" s="2">
        <v>12</v>
      </c>
      <c r="J75" s="2">
        <v>11</v>
      </c>
      <c r="K75" s="3"/>
      <c r="L75" s="21">
        <f t="shared" si="1"/>
        <v>11</v>
      </c>
      <c r="M75" s="20">
        <v>1805</v>
      </c>
      <c r="N75" s="7"/>
      <c r="O75" s="8"/>
    </row>
    <row r="76" spans="1:15" s="1" customFormat="1" ht="165.95" customHeight="1" x14ac:dyDescent="0.2">
      <c r="A76" s="2">
        <v>74</v>
      </c>
      <c r="B76" s="11" t="s">
        <v>11</v>
      </c>
      <c r="C76" s="11"/>
      <c r="D76" s="10" t="str">
        <f>HYPERLINK("http://7flowers-decor.ru/upload/1c_catalog/import_files/4606500221738.jpg")</f>
        <v>http://7flowers-decor.ru/upload/1c_catalog/import_files/4606500221738.jpg</v>
      </c>
      <c r="E76" s="2">
        <v>4606500221738</v>
      </c>
      <c r="F76" s="5" t="s">
        <v>87</v>
      </c>
      <c r="G76" s="6" t="s">
        <v>77</v>
      </c>
      <c r="H76" s="2">
        <v>1</v>
      </c>
      <c r="I76" s="2">
        <v>12</v>
      </c>
      <c r="J76" s="2">
        <v>158</v>
      </c>
      <c r="K76" s="3"/>
      <c r="L76" s="21">
        <f t="shared" si="1"/>
        <v>158</v>
      </c>
      <c r="M76" s="20">
        <v>808</v>
      </c>
      <c r="N76" s="9" t="s">
        <v>63</v>
      </c>
      <c r="O76" s="2"/>
    </row>
    <row r="77" spans="1:15" s="1" customFormat="1" ht="165.95" customHeight="1" x14ac:dyDescent="0.2">
      <c r="A77" s="2">
        <v>75</v>
      </c>
      <c r="B77" s="11" t="s">
        <v>11</v>
      </c>
      <c r="C77" s="11"/>
      <c r="D77" s="10" t="str">
        <f>HYPERLINK("http://7flowers-decor.ru/upload/1c_catalog/import_files/4606500472338.jpg")</f>
        <v>http://7flowers-decor.ru/upload/1c_catalog/import_files/4606500472338.jpg</v>
      </c>
      <c r="E77" s="2">
        <v>4606500472338</v>
      </c>
      <c r="F77" s="5" t="s">
        <v>88</v>
      </c>
      <c r="G77" s="6" t="s">
        <v>35</v>
      </c>
      <c r="H77" s="2">
        <v>1</v>
      </c>
      <c r="I77" s="2">
        <v>3</v>
      </c>
      <c r="J77" s="2">
        <v>41</v>
      </c>
      <c r="K77" s="3"/>
      <c r="L77" s="21">
        <f t="shared" si="1"/>
        <v>41</v>
      </c>
      <c r="M77" s="20">
        <v>1988</v>
      </c>
      <c r="N77" s="7"/>
      <c r="O77" s="8"/>
    </row>
    <row r="78" spans="1:15" s="1" customFormat="1" ht="165.95" customHeight="1" x14ac:dyDescent="0.2">
      <c r="A78" s="2">
        <v>76</v>
      </c>
      <c r="B78" s="11" t="s">
        <v>11</v>
      </c>
      <c r="C78" s="11"/>
      <c r="D78" s="10" t="str">
        <f>HYPERLINK("http://7flowers-decor.ru/upload/1c_catalog/import_files/4606500345786.jpg")</f>
        <v>http://7flowers-decor.ru/upload/1c_catalog/import_files/4606500345786.jpg</v>
      </c>
      <c r="E78" s="2">
        <v>4606500345786</v>
      </c>
      <c r="F78" s="5" t="s">
        <v>89</v>
      </c>
      <c r="G78" s="6" t="s">
        <v>35</v>
      </c>
      <c r="H78" s="2">
        <v>1</v>
      </c>
      <c r="I78" s="2">
        <v>3</v>
      </c>
      <c r="J78" s="2">
        <v>7</v>
      </c>
      <c r="K78" s="3"/>
      <c r="L78" s="21">
        <f t="shared" si="1"/>
        <v>7</v>
      </c>
      <c r="M78" s="20">
        <v>2422</v>
      </c>
      <c r="N78" s="7"/>
      <c r="O78" s="8"/>
    </row>
    <row r="79" spans="1:15" s="1" customFormat="1" ht="165.95" customHeight="1" x14ac:dyDescent="0.2">
      <c r="A79" s="2">
        <v>77</v>
      </c>
      <c r="B79" s="11" t="s">
        <v>11</v>
      </c>
      <c r="C79" s="11"/>
      <c r="D79" s="10" t="str">
        <f>HYPERLINK("http://7flowers-decor.ru/upload/1c_catalog/import_files/4606500221707.jpg")</f>
        <v>http://7flowers-decor.ru/upload/1c_catalog/import_files/4606500221707.jpg</v>
      </c>
      <c r="E79" s="2">
        <v>4606500221707</v>
      </c>
      <c r="F79" s="5" t="s">
        <v>90</v>
      </c>
      <c r="G79" s="6" t="s">
        <v>77</v>
      </c>
      <c r="H79" s="2">
        <v>1</v>
      </c>
      <c r="I79" s="2">
        <v>3</v>
      </c>
      <c r="J79" s="2">
        <v>119</v>
      </c>
      <c r="K79" s="3"/>
      <c r="L79" s="21">
        <f t="shared" si="1"/>
        <v>119</v>
      </c>
      <c r="M79" s="20">
        <v>1998</v>
      </c>
      <c r="N79" s="7"/>
      <c r="O79" s="8"/>
    </row>
    <row r="80" spans="1:15" s="1" customFormat="1" ht="165.95" customHeight="1" x14ac:dyDescent="0.2">
      <c r="A80" s="2">
        <v>78</v>
      </c>
      <c r="B80" s="11" t="s">
        <v>11</v>
      </c>
      <c r="C80" s="11"/>
      <c r="D80" s="10" t="str">
        <f>HYPERLINK("http://7flowers-decor.ru/upload/1c_catalog/import_files/4606500221745.jpg")</f>
        <v>http://7flowers-decor.ru/upload/1c_catalog/import_files/4606500221745.jpg</v>
      </c>
      <c r="E80" s="2">
        <v>4606500221745</v>
      </c>
      <c r="F80" s="5" t="s">
        <v>90</v>
      </c>
      <c r="G80" s="6" t="s">
        <v>77</v>
      </c>
      <c r="H80" s="2">
        <v>1</v>
      </c>
      <c r="I80" s="2">
        <v>3</v>
      </c>
      <c r="J80" s="2">
        <v>103</v>
      </c>
      <c r="K80" s="3"/>
      <c r="L80" s="21">
        <f t="shared" si="1"/>
        <v>103</v>
      </c>
      <c r="M80" s="20">
        <v>2581</v>
      </c>
      <c r="N80" s="7"/>
      <c r="O80" s="8"/>
    </row>
    <row r="81" spans="1:15" s="1" customFormat="1" ht="165.95" customHeight="1" x14ac:dyDescent="0.2">
      <c r="A81" s="2">
        <v>79</v>
      </c>
      <c r="B81" s="11" t="s">
        <v>11</v>
      </c>
      <c r="C81" s="11"/>
      <c r="D81" s="10" t="str">
        <f>HYPERLINK("http://7flowers-decor.ru/upload/1c_catalog/import_files/4606500221752.jpg")</f>
        <v>http://7flowers-decor.ru/upload/1c_catalog/import_files/4606500221752.jpg</v>
      </c>
      <c r="E81" s="2">
        <v>4606500221752</v>
      </c>
      <c r="F81" s="5" t="s">
        <v>91</v>
      </c>
      <c r="G81" s="6" t="s">
        <v>77</v>
      </c>
      <c r="H81" s="2">
        <v>1</v>
      </c>
      <c r="I81" s="2">
        <v>2</v>
      </c>
      <c r="J81" s="2">
        <v>130</v>
      </c>
      <c r="K81" s="3"/>
      <c r="L81" s="21">
        <f t="shared" si="1"/>
        <v>130</v>
      </c>
      <c r="M81" s="20">
        <v>5845</v>
      </c>
      <c r="N81" s="7"/>
      <c r="O81" s="8"/>
    </row>
    <row r="82" spans="1:15" s="1" customFormat="1" ht="165.95" customHeight="1" x14ac:dyDescent="0.2">
      <c r="A82" s="2">
        <v>80</v>
      </c>
      <c r="B82" s="11" t="s">
        <v>11</v>
      </c>
      <c r="C82" s="11"/>
      <c r="D82" s="10" t="str">
        <f>HYPERLINK("http://7flowers-decor.ru/upload/1c_catalog/import_files/4606500221714.jpg")</f>
        <v>http://7flowers-decor.ru/upload/1c_catalog/import_files/4606500221714.jpg</v>
      </c>
      <c r="E82" s="2">
        <v>4606500221714</v>
      </c>
      <c r="F82" s="5" t="s">
        <v>91</v>
      </c>
      <c r="G82" s="6" t="s">
        <v>77</v>
      </c>
      <c r="H82" s="2">
        <v>1</v>
      </c>
      <c r="I82" s="2">
        <v>2</v>
      </c>
      <c r="J82" s="2">
        <v>113</v>
      </c>
      <c r="K82" s="3"/>
      <c r="L82" s="21">
        <f t="shared" si="1"/>
        <v>113</v>
      </c>
      <c r="M82" s="20">
        <v>5845</v>
      </c>
      <c r="N82" s="7"/>
      <c r="O82" s="8"/>
    </row>
    <row r="83" spans="1:15" s="1" customFormat="1" ht="165.95" customHeight="1" x14ac:dyDescent="0.2">
      <c r="A83" s="2">
        <v>81</v>
      </c>
      <c r="B83" s="11" t="s">
        <v>11</v>
      </c>
      <c r="C83" s="11"/>
      <c r="D83" s="10" t="str">
        <f>HYPERLINK("http://7flowers-decor.ru/upload/1c_catalog/import_files/4606500472352.jpg")</f>
        <v>http://7flowers-decor.ru/upload/1c_catalog/import_files/4606500472352.jpg</v>
      </c>
      <c r="E83" s="2">
        <v>4606500472352</v>
      </c>
      <c r="F83" s="5" t="s">
        <v>92</v>
      </c>
      <c r="G83" s="6" t="s">
        <v>35</v>
      </c>
      <c r="H83" s="2">
        <v>1</v>
      </c>
      <c r="I83" s="2">
        <v>6</v>
      </c>
      <c r="J83" s="2">
        <v>60</v>
      </c>
      <c r="K83" s="3"/>
      <c r="L83" s="21">
        <f t="shared" si="1"/>
        <v>60</v>
      </c>
      <c r="M83" s="20">
        <v>2213</v>
      </c>
      <c r="N83" s="7"/>
      <c r="O83" s="8"/>
    </row>
    <row r="84" spans="1:15" s="1" customFormat="1" ht="165.95" customHeight="1" x14ac:dyDescent="0.2">
      <c r="A84" s="2">
        <v>82</v>
      </c>
      <c r="B84" s="11" t="s">
        <v>11</v>
      </c>
      <c r="C84" s="11"/>
      <c r="D84" s="10" t="str">
        <f>HYPERLINK("http://7flowers-decor.ru/upload/1c_catalog/import_files/4606500502158.jpg")</f>
        <v>http://7flowers-decor.ru/upload/1c_catalog/import_files/4606500502158.jpg</v>
      </c>
      <c r="E84" s="2">
        <v>4606500502158</v>
      </c>
      <c r="F84" s="5" t="s">
        <v>93</v>
      </c>
      <c r="G84" s="6" t="s">
        <v>35</v>
      </c>
      <c r="H84" s="2">
        <v>1</v>
      </c>
      <c r="I84" s="2">
        <v>120</v>
      </c>
      <c r="J84" s="2">
        <v>480</v>
      </c>
      <c r="K84" s="3"/>
      <c r="L84" s="21">
        <f t="shared" si="1"/>
        <v>480</v>
      </c>
      <c r="M84" s="20">
        <v>487</v>
      </c>
      <c r="N84" s="7"/>
      <c r="O84" s="2"/>
    </row>
    <row r="85" spans="1:15" s="1" customFormat="1" ht="165.95" customHeight="1" x14ac:dyDescent="0.2">
      <c r="A85" s="2">
        <v>83</v>
      </c>
      <c r="B85" s="11" t="s">
        <v>11</v>
      </c>
      <c r="C85" s="11"/>
      <c r="D85" s="10" t="str">
        <f>HYPERLINK("http://7flowers-decor.ru/upload/1c_catalog/import_files/4606500502257.jpg")</f>
        <v>http://7flowers-decor.ru/upload/1c_catalog/import_files/4606500502257.jpg</v>
      </c>
      <c r="E85" s="2">
        <v>4606500502257</v>
      </c>
      <c r="F85" s="5" t="s">
        <v>94</v>
      </c>
      <c r="G85" s="6" t="s">
        <v>35</v>
      </c>
      <c r="H85" s="2">
        <v>1</v>
      </c>
      <c r="I85" s="2">
        <v>168</v>
      </c>
      <c r="J85" s="2">
        <v>504</v>
      </c>
      <c r="K85" s="3"/>
      <c r="L85" s="21">
        <f t="shared" si="1"/>
        <v>504</v>
      </c>
      <c r="M85" s="20">
        <v>402</v>
      </c>
      <c r="N85" s="7"/>
      <c r="O85" s="2"/>
    </row>
    <row r="86" spans="1:15" s="1" customFormat="1" ht="165.95" customHeight="1" x14ac:dyDescent="0.2">
      <c r="A86" s="2">
        <v>84</v>
      </c>
      <c r="B86" s="11" t="s">
        <v>11</v>
      </c>
      <c r="C86" s="11"/>
      <c r="D86" s="10" t="str">
        <f>HYPERLINK("http://7flowers-decor.ru/upload/1c_catalog/import_files/4606500501830.jpg")</f>
        <v>http://7flowers-decor.ru/upload/1c_catalog/import_files/4606500501830.jpg</v>
      </c>
      <c r="E86" s="2">
        <v>4606500501830</v>
      </c>
      <c r="F86" s="5" t="s">
        <v>95</v>
      </c>
      <c r="G86" s="6"/>
      <c r="H86" s="2">
        <v>1</v>
      </c>
      <c r="I86" s="2">
        <v>96</v>
      </c>
      <c r="J86" s="2">
        <v>367</v>
      </c>
      <c r="K86" s="3"/>
      <c r="L86" s="21">
        <f t="shared" si="1"/>
        <v>367</v>
      </c>
      <c r="M86" s="20">
        <v>334</v>
      </c>
      <c r="N86" s="7"/>
      <c r="O86" s="2"/>
    </row>
    <row r="87" spans="1:15" s="1" customFormat="1" ht="165.95" customHeight="1" x14ac:dyDescent="0.2">
      <c r="A87" s="2">
        <v>85</v>
      </c>
      <c r="B87" s="11" t="s">
        <v>11</v>
      </c>
      <c r="C87" s="11"/>
      <c r="D87" s="10" t="str">
        <f>HYPERLINK("http://7flowers-decor.ru/upload/1c_catalog/import_files/4606500502172.jpg")</f>
        <v>http://7flowers-decor.ru/upload/1c_catalog/import_files/4606500502172.jpg</v>
      </c>
      <c r="E87" s="2">
        <v>4606500502172</v>
      </c>
      <c r="F87" s="5" t="s">
        <v>96</v>
      </c>
      <c r="G87" s="6" t="s">
        <v>35</v>
      </c>
      <c r="H87" s="2">
        <v>1</v>
      </c>
      <c r="I87" s="2">
        <v>96</v>
      </c>
      <c r="J87" s="2">
        <v>282</v>
      </c>
      <c r="K87" s="3"/>
      <c r="L87" s="21">
        <f t="shared" si="1"/>
        <v>282</v>
      </c>
      <c r="M87" s="20">
        <v>599</v>
      </c>
      <c r="N87" s="7"/>
      <c r="O87" s="2"/>
    </row>
    <row r="88" spans="1:15" s="1" customFormat="1" ht="165.95" customHeight="1" x14ac:dyDescent="0.2">
      <c r="A88" s="2">
        <v>86</v>
      </c>
      <c r="B88" s="11" t="s">
        <v>11</v>
      </c>
      <c r="C88" s="11"/>
      <c r="D88" s="10" t="str">
        <f>HYPERLINK("http://7flowers-decor.ru/upload/1c_catalog/import_files/4606500502196.jpg")</f>
        <v>http://7flowers-decor.ru/upload/1c_catalog/import_files/4606500502196.jpg</v>
      </c>
      <c r="E88" s="2">
        <v>4606500502196</v>
      </c>
      <c r="F88" s="5" t="s">
        <v>97</v>
      </c>
      <c r="G88" s="6" t="s">
        <v>35</v>
      </c>
      <c r="H88" s="2">
        <v>1</v>
      </c>
      <c r="I88" s="2">
        <v>24</v>
      </c>
      <c r="J88" s="2">
        <v>168</v>
      </c>
      <c r="K88" s="3"/>
      <c r="L88" s="21">
        <f t="shared" si="1"/>
        <v>168</v>
      </c>
      <c r="M88" s="20">
        <v>1050</v>
      </c>
      <c r="N88" s="7"/>
      <c r="O88" s="8"/>
    </row>
    <row r="89" spans="1:15" s="1" customFormat="1" ht="165.95" customHeight="1" x14ac:dyDescent="0.2">
      <c r="A89" s="2">
        <v>87</v>
      </c>
      <c r="B89" s="11" t="s">
        <v>11</v>
      </c>
      <c r="C89" s="11"/>
      <c r="D89" s="10" t="str">
        <f>HYPERLINK("http://7flowers-decor.ru/upload/1c_catalog/import_files/4606500502189.jpg")</f>
        <v>http://7flowers-decor.ru/upload/1c_catalog/import_files/4606500502189.jpg</v>
      </c>
      <c r="E89" s="2">
        <v>4606500502189</v>
      </c>
      <c r="F89" s="5" t="s">
        <v>98</v>
      </c>
      <c r="G89" s="6" t="s">
        <v>35</v>
      </c>
      <c r="H89" s="2">
        <v>1</v>
      </c>
      <c r="I89" s="2">
        <v>96</v>
      </c>
      <c r="J89" s="2">
        <v>384</v>
      </c>
      <c r="K89" s="3"/>
      <c r="L89" s="21">
        <f t="shared" si="1"/>
        <v>384</v>
      </c>
      <c r="M89" s="20">
        <v>575</v>
      </c>
      <c r="N89" s="7"/>
      <c r="O89" s="2"/>
    </row>
    <row r="90" spans="1:15" s="1" customFormat="1" ht="165.95" customHeight="1" x14ac:dyDescent="0.2">
      <c r="A90" s="2">
        <v>88</v>
      </c>
      <c r="B90" s="11" t="s">
        <v>11</v>
      </c>
      <c r="C90" s="11"/>
      <c r="D90" s="10" t="str">
        <f>HYPERLINK("http://7flowers-decor.ru/upload/1c_catalog/import_files/4606500502233.jpg")</f>
        <v>http://7flowers-decor.ru/upload/1c_catalog/import_files/4606500502233.jpg</v>
      </c>
      <c r="E90" s="2">
        <v>4606500502233</v>
      </c>
      <c r="F90" s="5" t="s">
        <v>99</v>
      </c>
      <c r="G90" s="6" t="s">
        <v>35</v>
      </c>
      <c r="H90" s="2">
        <v>1</v>
      </c>
      <c r="I90" s="2">
        <v>120</v>
      </c>
      <c r="J90" s="2">
        <v>348</v>
      </c>
      <c r="K90" s="3"/>
      <c r="L90" s="21">
        <f t="shared" si="1"/>
        <v>348</v>
      </c>
      <c r="M90" s="20">
        <v>582</v>
      </c>
      <c r="N90" s="7"/>
      <c r="O90" s="2"/>
    </row>
    <row r="91" spans="1:15" s="1" customFormat="1" ht="165.95" customHeight="1" x14ac:dyDescent="0.2">
      <c r="A91" s="2">
        <v>89</v>
      </c>
      <c r="B91" s="11" t="s">
        <v>11</v>
      </c>
      <c r="C91" s="11"/>
      <c r="D91" s="10" t="str">
        <f>HYPERLINK("http://7flowers-decor.ru/upload/1c_catalog/import_files/3661864011488.jpg")</f>
        <v>http://7flowers-decor.ru/upload/1c_catalog/import_files/3661864011488.jpg</v>
      </c>
      <c r="E91" s="2">
        <v>3661864011488</v>
      </c>
      <c r="F91" s="5" t="s">
        <v>100</v>
      </c>
      <c r="G91" s="6" t="s">
        <v>101</v>
      </c>
      <c r="H91" s="2">
        <v>1</v>
      </c>
      <c r="I91" s="2">
        <v>288</v>
      </c>
      <c r="J91" s="2">
        <v>83</v>
      </c>
      <c r="K91" s="3"/>
      <c r="L91" s="21">
        <f t="shared" si="1"/>
        <v>83</v>
      </c>
      <c r="M91" s="20">
        <v>429</v>
      </c>
      <c r="N91" s="7"/>
      <c r="O91" s="2"/>
    </row>
    <row r="92" spans="1:15" s="1" customFormat="1" ht="165.95" customHeight="1" x14ac:dyDescent="0.2">
      <c r="A92" s="2">
        <v>90</v>
      </c>
      <c r="B92" s="11" t="s">
        <v>11</v>
      </c>
      <c r="C92" s="11"/>
      <c r="D92" s="10" t="str">
        <f>HYPERLINK("http://7flowers-decor.ru/upload/1c_catalog/import_files/4606500501977.jpg")</f>
        <v>http://7flowers-decor.ru/upload/1c_catalog/import_files/4606500501977.jpg</v>
      </c>
      <c r="E92" s="2">
        <v>4606500501977</v>
      </c>
      <c r="F92" s="5" t="s">
        <v>102</v>
      </c>
      <c r="G92" s="6" t="s">
        <v>42</v>
      </c>
      <c r="H92" s="2">
        <v>1</v>
      </c>
      <c r="I92" s="2">
        <v>192</v>
      </c>
      <c r="J92" s="2">
        <v>742</v>
      </c>
      <c r="K92" s="2">
        <v>339</v>
      </c>
      <c r="L92" s="21">
        <f t="shared" si="1"/>
        <v>1081</v>
      </c>
      <c r="M92" s="20">
        <v>133</v>
      </c>
      <c r="N92" s="7"/>
      <c r="O92" s="2"/>
    </row>
    <row r="93" spans="1:15" s="1" customFormat="1" ht="165.95" customHeight="1" x14ac:dyDescent="0.2">
      <c r="A93" s="2">
        <v>91</v>
      </c>
      <c r="B93" s="11" t="s">
        <v>11</v>
      </c>
      <c r="C93" s="11"/>
      <c r="D93" s="10" t="str">
        <f>HYPERLINK("http://7flowers-decor.ru/upload/1c_catalog/import_files/4606500501960.jpg")</f>
        <v>http://7flowers-decor.ru/upload/1c_catalog/import_files/4606500501960.jpg</v>
      </c>
      <c r="E93" s="2">
        <v>4606500501960</v>
      </c>
      <c r="F93" s="5" t="s">
        <v>102</v>
      </c>
      <c r="G93" s="6" t="s">
        <v>61</v>
      </c>
      <c r="H93" s="2">
        <v>1</v>
      </c>
      <c r="I93" s="2">
        <v>192</v>
      </c>
      <c r="J93" s="2">
        <v>960</v>
      </c>
      <c r="K93" s="2">
        <v>183</v>
      </c>
      <c r="L93" s="21">
        <f t="shared" si="1"/>
        <v>1143</v>
      </c>
      <c r="M93" s="20">
        <v>133</v>
      </c>
      <c r="N93" s="7"/>
      <c r="O93" s="2"/>
    </row>
    <row r="94" spans="1:15" s="1" customFormat="1" ht="165.95" customHeight="1" x14ac:dyDescent="0.2">
      <c r="A94" s="2">
        <v>92</v>
      </c>
      <c r="B94" s="11" t="s">
        <v>11</v>
      </c>
      <c r="C94" s="11"/>
      <c r="D94" s="10" t="str">
        <f>HYPERLINK("http://7flowers-decor.ru/upload/1c_catalog/import_files/4606500502073.jpg")</f>
        <v>http://7flowers-decor.ru/upload/1c_catalog/import_files/4606500502073.jpg</v>
      </c>
      <c r="E94" s="2">
        <v>4606500502073</v>
      </c>
      <c r="F94" s="5" t="s">
        <v>103</v>
      </c>
      <c r="G94" s="6" t="s">
        <v>29</v>
      </c>
      <c r="H94" s="2">
        <v>1</v>
      </c>
      <c r="I94" s="2">
        <v>96</v>
      </c>
      <c r="J94" s="2">
        <v>473</v>
      </c>
      <c r="K94" s="2">
        <v>59</v>
      </c>
      <c r="L94" s="21">
        <f t="shared" si="1"/>
        <v>532</v>
      </c>
      <c r="M94" s="20">
        <v>251</v>
      </c>
      <c r="N94" s="7"/>
      <c r="O94" s="2"/>
    </row>
    <row r="95" spans="1:15" s="1" customFormat="1" ht="165.95" customHeight="1" x14ac:dyDescent="0.2">
      <c r="A95" s="2">
        <v>93</v>
      </c>
      <c r="B95" s="11" t="s">
        <v>11</v>
      </c>
      <c r="C95" s="11"/>
      <c r="D95" s="10" t="str">
        <f>HYPERLINK("http://7flowers-decor.ru/upload/1c_catalog/import_files/4606500502004.jpg")</f>
        <v>http://7flowers-decor.ru/upload/1c_catalog/import_files/4606500502004.jpg</v>
      </c>
      <c r="E95" s="2">
        <v>4606500502004</v>
      </c>
      <c r="F95" s="5" t="s">
        <v>104</v>
      </c>
      <c r="G95" s="6" t="s">
        <v>105</v>
      </c>
      <c r="H95" s="2">
        <v>1</v>
      </c>
      <c r="I95" s="2">
        <v>192</v>
      </c>
      <c r="J95" s="2">
        <v>627</v>
      </c>
      <c r="K95" s="2">
        <v>95</v>
      </c>
      <c r="L95" s="21">
        <f t="shared" si="1"/>
        <v>722</v>
      </c>
      <c r="M95" s="20">
        <v>124</v>
      </c>
      <c r="N95" s="7"/>
      <c r="O95" s="2"/>
    </row>
    <row r="96" spans="1:15" s="1" customFormat="1" ht="165.95" customHeight="1" x14ac:dyDescent="0.2">
      <c r="A96" s="2">
        <v>94</v>
      </c>
      <c r="B96" s="11" t="s">
        <v>11</v>
      </c>
      <c r="C96" s="11"/>
      <c r="D96" s="10" t="str">
        <f>HYPERLINK("http://7flowers-decor.ru/upload/1c_catalog/import_files/4606500501816.jpg")</f>
        <v>http://7flowers-decor.ru/upload/1c_catalog/import_files/4606500501816.jpg</v>
      </c>
      <c r="E96" s="2">
        <v>4606500501816</v>
      </c>
      <c r="F96" s="5" t="s">
        <v>106</v>
      </c>
      <c r="G96" s="6" t="s">
        <v>42</v>
      </c>
      <c r="H96" s="2">
        <v>1</v>
      </c>
      <c r="I96" s="2">
        <v>120</v>
      </c>
      <c r="J96" s="2">
        <v>570</v>
      </c>
      <c r="K96" s="2">
        <v>112</v>
      </c>
      <c r="L96" s="21">
        <f t="shared" si="1"/>
        <v>682</v>
      </c>
      <c r="M96" s="20">
        <v>309</v>
      </c>
      <c r="N96" s="7"/>
      <c r="O96" s="2"/>
    </row>
    <row r="97" spans="1:15" s="1" customFormat="1" ht="165.95" customHeight="1" x14ac:dyDescent="0.2">
      <c r="A97" s="2">
        <v>95</v>
      </c>
      <c r="B97" s="11" t="s">
        <v>11</v>
      </c>
      <c r="C97" s="11"/>
      <c r="D97" s="10" t="str">
        <f>HYPERLINK("http://7flowers-decor.ru/upload/1c_catalog/import_files/4606500502066.jpg")</f>
        <v>http://7flowers-decor.ru/upload/1c_catalog/import_files/4606500502066.jpg</v>
      </c>
      <c r="E97" s="2">
        <v>4606500502066</v>
      </c>
      <c r="F97" s="5" t="s">
        <v>107</v>
      </c>
      <c r="G97" s="6" t="s">
        <v>23</v>
      </c>
      <c r="H97" s="2">
        <v>1</v>
      </c>
      <c r="I97" s="2">
        <v>120</v>
      </c>
      <c r="J97" s="2">
        <v>472</v>
      </c>
      <c r="K97" s="2">
        <v>233</v>
      </c>
      <c r="L97" s="21">
        <f t="shared" si="1"/>
        <v>705</v>
      </c>
      <c r="M97" s="20">
        <v>328</v>
      </c>
      <c r="N97" s="7"/>
      <c r="O97" s="2"/>
    </row>
    <row r="98" spans="1:15" s="1" customFormat="1" ht="165.95" customHeight="1" x14ac:dyDescent="0.2">
      <c r="A98" s="2">
        <v>96</v>
      </c>
      <c r="B98" s="11" t="s">
        <v>11</v>
      </c>
      <c r="C98" s="11"/>
      <c r="D98" s="10" t="str">
        <f>HYPERLINK("http://7flowers-decor.ru/upload/1c_catalog/import_files/4606500502059.jpg")</f>
        <v>http://7flowers-decor.ru/upload/1c_catalog/import_files/4606500502059.jpg</v>
      </c>
      <c r="E98" s="2">
        <v>4606500502059</v>
      </c>
      <c r="F98" s="5" t="s">
        <v>107</v>
      </c>
      <c r="G98" s="6" t="s">
        <v>19</v>
      </c>
      <c r="H98" s="2">
        <v>1</v>
      </c>
      <c r="I98" s="2">
        <v>120</v>
      </c>
      <c r="J98" s="2">
        <v>480</v>
      </c>
      <c r="K98" s="2">
        <v>230</v>
      </c>
      <c r="L98" s="21">
        <f t="shared" si="1"/>
        <v>710</v>
      </c>
      <c r="M98" s="20">
        <v>328</v>
      </c>
      <c r="N98" s="7"/>
      <c r="O98" s="2"/>
    </row>
    <row r="99" spans="1:15" s="1" customFormat="1" ht="165.95" customHeight="1" x14ac:dyDescent="0.2">
      <c r="A99" s="2">
        <v>97</v>
      </c>
      <c r="B99" s="11" t="s">
        <v>11</v>
      </c>
      <c r="C99" s="11"/>
      <c r="D99" s="10" t="str">
        <f>HYPERLINK("http://7flowers-decor.ru/upload/1c_catalog/import_files/4606500502042.jpg")</f>
        <v>http://7flowers-decor.ru/upload/1c_catalog/import_files/4606500502042.jpg</v>
      </c>
      <c r="E99" s="2">
        <v>4606500502042</v>
      </c>
      <c r="F99" s="5" t="s">
        <v>107</v>
      </c>
      <c r="G99" s="6" t="s">
        <v>21</v>
      </c>
      <c r="H99" s="2">
        <v>1</v>
      </c>
      <c r="I99" s="2">
        <v>120</v>
      </c>
      <c r="J99" s="2">
        <v>448</v>
      </c>
      <c r="K99" s="2">
        <v>228</v>
      </c>
      <c r="L99" s="21">
        <f t="shared" si="1"/>
        <v>676</v>
      </c>
      <c r="M99" s="20">
        <v>328</v>
      </c>
      <c r="N99" s="7"/>
      <c r="O99" s="2"/>
    </row>
    <row r="100" spans="1:15" s="1" customFormat="1" ht="165.95" customHeight="1" x14ac:dyDescent="0.2">
      <c r="A100" s="2">
        <v>98</v>
      </c>
      <c r="B100" s="11" t="s">
        <v>11</v>
      </c>
      <c r="C100" s="11"/>
      <c r="D100" s="10" t="str">
        <f>HYPERLINK("http://7flowers-decor.ru/upload/1c_catalog/import_files/4606500502035.jpg")</f>
        <v>http://7flowers-decor.ru/upload/1c_catalog/import_files/4606500502035.jpg</v>
      </c>
      <c r="E100" s="2">
        <v>4606500502035</v>
      </c>
      <c r="F100" s="5" t="s">
        <v>108</v>
      </c>
      <c r="G100" s="6" t="s">
        <v>21</v>
      </c>
      <c r="H100" s="2">
        <v>1</v>
      </c>
      <c r="I100" s="2">
        <v>240</v>
      </c>
      <c r="J100" s="8">
        <v>1196</v>
      </c>
      <c r="K100" s="2">
        <v>224</v>
      </c>
      <c r="L100" s="21">
        <f t="shared" si="1"/>
        <v>1420</v>
      </c>
      <c r="M100" s="20">
        <v>180</v>
      </c>
      <c r="N100" s="7"/>
      <c r="O100" s="2"/>
    </row>
    <row r="101" spans="1:15" s="1" customFormat="1" ht="165.95" customHeight="1" x14ac:dyDescent="0.2">
      <c r="A101" s="2">
        <v>99</v>
      </c>
      <c r="B101" s="11" t="s">
        <v>11</v>
      </c>
      <c r="C101" s="11"/>
      <c r="D101" s="10" t="str">
        <f>HYPERLINK("http://7flowers-decor.ru/upload/1c_catalog/import_files/4606500502028.jpg")</f>
        <v>http://7flowers-decor.ru/upload/1c_catalog/import_files/4606500502028.jpg</v>
      </c>
      <c r="E101" s="2">
        <v>4606500502028</v>
      </c>
      <c r="F101" s="5" t="s">
        <v>109</v>
      </c>
      <c r="G101" s="6" t="s">
        <v>31</v>
      </c>
      <c r="H101" s="2">
        <v>1</v>
      </c>
      <c r="I101" s="2">
        <v>144</v>
      </c>
      <c r="J101" s="2">
        <v>690</v>
      </c>
      <c r="K101" s="2">
        <v>140</v>
      </c>
      <c r="L101" s="21">
        <f t="shared" si="1"/>
        <v>830</v>
      </c>
      <c r="M101" s="20">
        <v>195</v>
      </c>
      <c r="N101" s="7"/>
      <c r="O101" s="2"/>
    </row>
    <row r="102" spans="1:15" s="1" customFormat="1" ht="165.95" customHeight="1" x14ac:dyDescent="0.2">
      <c r="A102" s="2">
        <v>100</v>
      </c>
      <c r="B102" s="11" t="s">
        <v>11</v>
      </c>
      <c r="C102" s="11"/>
      <c r="D102" s="10" t="str">
        <f>HYPERLINK("http://7flowers-decor.ru/upload/1c_catalog/import_files/4606500502127.jpg")</f>
        <v>http://7flowers-decor.ru/upload/1c_catalog/import_files/4606500502127.jpg</v>
      </c>
      <c r="E102" s="2">
        <v>4606500502127</v>
      </c>
      <c r="F102" s="5" t="s">
        <v>110</v>
      </c>
      <c r="G102" s="6" t="s">
        <v>13</v>
      </c>
      <c r="H102" s="2">
        <v>1</v>
      </c>
      <c r="I102" s="2">
        <v>96</v>
      </c>
      <c r="J102" s="2">
        <v>296</v>
      </c>
      <c r="K102" s="2">
        <v>112</v>
      </c>
      <c r="L102" s="21">
        <f t="shared" si="1"/>
        <v>408</v>
      </c>
      <c r="M102" s="20">
        <v>305</v>
      </c>
      <c r="N102" s="7"/>
      <c r="O102" s="2"/>
    </row>
    <row r="103" spans="1:15" s="1" customFormat="1" ht="165.95" customHeight="1" x14ac:dyDescent="0.2">
      <c r="A103" s="2">
        <v>101</v>
      </c>
      <c r="B103" s="11" t="s">
        <v>11</v>
      </c>
      <c r="C103" s="11"/>
      <c r="D103" s="10" t="str">
        <f>HYPERLINK("http://7flowers-decor.ru/upload/1c_catalog/import_files/4606500502134.jpg")</f>
        <v>http://7flowers-decor.ru/upload/1c_catalog/import_files/4606500502134.jpg</v>
      </c>
      <c r="E103" s="2">
        <v>4606500502134</v>
      </c>
      <c r="F103" s="5" t="s">
        <v>110</v>
      </c>
      <c r="G103" s="6" t="s">
        <v>111</v>
      </c>
      <c r="H103" s="2">
        <v>1</v>
      </c>
      <c r="I103" s="2">
        <v>96</v>
      </c>
      <c r="J103" s="2">
        <v>327</v>
      </c>
      <c r="K103" s="2">
        <v>134</v>
      </c>
      <c r="L103" s="21">
        <f t="shared" si="1"/>
        <v>461</v>
      </c>
      <c r="M103" s="20">
        <v>305</v>
      </c>
      <c r="N103" s="7"/>
      <c r="O103" s="2"/>
    </row>
    <row r="104" spans="1:15" s="1" customFormat="1" ht="165.95" customHeight="1" x14ac:dyDescent="0.2">
      <c r="A104" s="2">
        <v>102</v>
      </c>
      <c r="B104" s="11" t="s">
        <v>11</v>
      </c>
      <c r="C104" s="11"/>
      <c r="D104" s="10" t="str">
        <f>HYPERLINK("http://7flowers-decor.ru/upload/1c_catalog/import_files/4606500502141.jpg")</f>
        <v>http://7flowers-decor.ru/upload/1c_catalog/import_files/4606500502141.jpg</v>
      </c>
      <c r="E104" s="2">
        <v>4606500502141</v>
      </c>
      <c r="F104" s="5" t="s">
        <v>110</v>
      </c>
      <c r="G104" s="6" t="s">
        <v>23</v>
      </c>
      <c r="H104" s="2">
        <v>1</v>
      </c>
      <c r="I104" s="2">
        <v>96</v>
      </c>
      <c r="J104" s="2">
        <v>309</v>
      </c>
      <c r="K104" s="2">
        <v>132</v>
      </c>
      <c r="L104" s="21">
        <f t="shared" si="1"/>
        <v>441</v>
      </c>
      <c r="M104" s="20">
        <v>305</v>
      </c>
      <c r="N104" s="7"/>
      <c r="O104" s="2"/>
    </row>
    <row r="105" spans="1:15" s="1" customFormat="1" ht="165.95" customHeight="1" x14ac:dyDescent="0.2">
      <c r="A105" s="2">
        <v>103</v>
      </c>
      <c r="B105" s="11" t="s">
        <v>11</v>
      </c>
      <c r="C105" s="11"/>
      <c r="D105" s="10" t="str">
        <f>HYPERLINK("http://7flowers-decor.ru/upload/1c_catalog/import_files/4606500502097.jpg")</f>
        <v>http://7flowers-decor.ru/upload/1c_catalog/import_files/4606500502097.jpg</v>
      </c>
      <c r="E105" s="2">
        <v>4606500502097</v>
      </c>
      <c r="F105" s="5" t="s">
        <v>112</v>
      </c>
      <c r="G105" s="6" t="s">
        <v>13</v>
      </c>
      <c r="H105" s="2">
        <v>1</v>
      </c>
      <c r="I105" s="2">
        <v>120</v>
      </c>
      <c r="J105" s="2">
        <v>714</v>
      </c>
      <c r="K105" s="2">
        <v>110</v>
      </c>
      <c r="L105" s="21">
        <f t="shared" si="1"/>
        <v>824</v>
      </c>
      <c r="M105" s="20">
        <v>292</v>
      </c>
      <c r="N105" s="7"/>
      <c r="O105" s="2"/>
    </row>
    <row r="106" spans="1:15" s="1" customFormat="1" ht="165.95" customHeight="1" x14ac:dyDescent="0.2">
      <c r="A106" s="2">
        <v>104</v>
      </c>
      <c r="B106" s="11" t="s">
        <v>11</v>
      </c>
      <c r="C106" s="11"/>
      <c r="D106" s="10" t="str">
        <f>HYPERLINK("http://7flowers-decor.ru/upload/1c_catalog/import_files/4606500502110.jpg")</f>
        <v>http://7flowers-decor.ru/upload/1c_catalog/import_files/4606500502110.jpg</v>
      </c>
      <c r="E106" s="2">
        <v>4606500502110</v>
      </c>
      <c r="F106" s="5" t="s">
        <v>112</v>
      </c>
      <c r="G106" s="6" t="s">
        <v>113</v>
      </c>
      <c r="H106" s="2">
        <v>1</v>
      </c>
      <c r="I106" s="2">
        <v>120</v>
      </c>
      <c r="J106" s="2">
        <v>711</v>
      </c>
      <c r="K106" s="2">
        <v>109</v>
      </c>
      <c r="L106" s="21">
        <f t="shared" si="1"/>
        <v>820</v>
      </c>
      <c r="M106" s="20">
        <v>292</v>
      </c>
      <c r="N106" s="7"/>
      <c r="O106" s="2"/>
    </row>
    <row r="107" spans="1:15" s="1" customFormat="1" ht="165.95" customHeight="1" x14ac:dyDescent="0.2">
      <c r="A107" s="2">
        <v>105</v>
      </c>
      <c r="B107" s="11" t="s">
        <v>11</v>
      </c>
      <c r="C107" s="11"/>
      <c r="D107" s="10" t="str">
        <f>HYPERLINK("http://7flowers-decor.ru/upload/1c_catalog/import_files/4606500502103.jpg")</f>
        <v>http://7flowers-decor.ru/upload/1c_catalog/import_files/4606500502103.jpg</v>
      </c>
      <c r="E107" s="2">
        <v>4606500502103</v>
      </c>
      <c r="F107" s="5" t="s">
        <v>112</v>
      </c>
      <c r="G107" s="6" t="s">
        <v>114</v>
      </c>
      <c r="H107" s="2">
        <v>1</v>
      </c>
      <c r="I107" s="2">
        <v>120</v>
      </c>
      <c r="J107" s="2">
        <v>594</v>
      </c>
      <c r="K107" s="2">
        <v>114</v>
      </c>
      <c r="L107" s="21">
        <f t="shared" si="1"/>
        <v>708</v>
      </c>
      <c r="M107" s="20">
        <v>292</v>
      </c>
      <c r="N107" s="7"/>
      <c r="O107" s="2"/>
    </row>
    <row r="108" spans="1:15" s="1" customFormat="1" ht="165.95" customHeight="1" x14ac:dyDescent="0.2">
      <c r="A108" s="2">
        <v>106</v>
      </c>
      <c r="B108" s="11" t="s">
        <v>11</v>
      </c>
      <c r="C108" s="11"/>
      <c r="D108" s="4"/>
      <c r="E108" s="2">
        <v>4606500501915</v>
      </c>
      <c r="F108" s="5" t="s">
        <v>115</v>
      </c>
      <c r="G108" s="6" t="s">
        <v>105</v>
      </c>
      <c r="H108" s="2">
        <v>1</v>
      </c>
      <c r="I108" s="2">
        <v>192</v>
      </c>
      <c r="J108" s="2">
        <v>909</v>
      </c>
      <c r="K108" s="2">
        <v>191</v>
      </c>
      <c r="L108" s="21">
        <f t="shared" si="1"/>
        <v>1100</v>
      </c>
      <c r="M108" s="20">
        <v>176</v>
      </c>
      <c r="N108" s="7"/>
      <c r="O108" s="2"/>
    </row>
    <row r="109" spans="1:15" s="1" customFormat="1" ht="165.95" customHeight="1" x14ac:dyDescent="0.2">
      <c r="A109" s="2">
        <v>107</v>
      </c>
      <c r="B109" s="11" t="s">
        <v>11</v>
      </c>
      <c r="C109" s="11"/>
      <c r="D109" s="10" t="str">
        <f>HYPERLINK("http://7flowers-decor.ru/upload/1c_catalog/import_files/4606500501922.jpg")</f>
        <v>http://7flowers-decor.ru/upload/1c_catalog/import_files/4606500501922.jpg</v>
      </c>
      <c r="E109" s="2">
        <v>4606500501922</v>
      </c>
      <c r="F109" s="5" t="s">
        <v>115</v>
      </c>
      <c r="G109" s="6" t="s">
        <v>113</v>
      </c>
      <c r="H109" s="2">
        <v>1</v>
      </c>
      <c r="I109" s="2">
        <v>192</v>
      </c>
      <c r="J109" s="2">
        <v>898</v>
      </c>
      <c r="K109" s="2">
        <v>192</v>
      </c>
      <c r="L109" s="21">
        <f t="shared" si="1"/>
        <v>1090</v>
      </c>
      <c r="M109" s="20">
        <v>176</v>
      </c>
      <c r="N109" s="7"/>
      <c r="O109" s="2"/>
    </row>
    <row r="110" spans="1:15" s="1" customFormat="1" ht="165.95" customHeight="1" x14ac:dyDescent="0.2">
      <c r="A110" s="2">
        <v>108</v>
      </c>
      <c r="B110" s="11" t="s">
        <v>11</v>
      </c>
      <c r="C110" s="11"/>
      <c r="D110" s="10" t="str">
        <f>HYPERLINK("http://7flowers-decor.ru/upload/1c_catalog/import_files/4606500501908.jpg")</f>
        <v>http://7flowers-decor.ru/upload/1c_catalog/import_files/4606500501908.jpg</v>
      </c>
      <c r="E110" s="2">
        <v>4606500501908</v>
      </c>
      <c r="F110" s="5" t="s">
        <v>115</v>
      </c>
      <c r="G110" s="6" t="s">
        <v>61</v>
      </c>
      <c r="H110" s="2">
        <v>1</v>
      </c>
      <c r="I110" s="2">
        <v>192</v>
      </c>
      <c r="J110" s="2">
        <v>910</v>
      </c>
      <c r="K110" s="2">
        <v>182</v>
      </c>
      <c r="L110" s="21">
        <f t="shared" si="1"/>
        <v>1092</v>
      </c>
      <c r="M110" s="20">
        <v>176</v>
      </c>
      <c r="N110" s="7"/>
      <c r="O110" s="2"/>
    </row>
    <row r="111" spans="1:15" s="1" customFormat="1" ht="165.95" customHeight="1" x14ac:dyDescent="0.2">
      <c r="A111" s="2">
        <v>109</v>
      </c>
      <c r="B111" s="11" t="s">
        <v>11</v>
      </c>
      <c r="C111" s="11"/>
      <c r="D111" s="10" t="str">
        <f>HYPERLINK("http://7flowers-decor.ru/upload/1c_catalog/import_files/4606500501854.jpg")</f>
        <v>http://7flowers-decor.ru/upload/1c_catalog/import_files/4606500501854.jpg</v>
      </c>
      <c r="E111" s="2">
        <v>4606500501854</v>
      </c>
      <c r="F111" s="5" t="s">
        <v>116</v>
      </c>
      <c r="G111" s="6" t="s">
        <v>61</v>
      </c>
      <c r="H111" s="2">
        <v>1</v>
      </c>
      <c r="I111" s="2">
        <v>120</v>
      </c>
      <c r="J111" s="2">
        <v>784</v>
      </c>
      <c r="K111" s="2">
        <v>117</v>
      </c>
      <c r="L111" s="21">
        <f t="shared" si="1"/>
        <v>901</v>
      </c>
      <c r="M111" s="20">
        <v>272</v>
      </c>
      <c r="N111" s="7"/>
      <c r="O111" s="2"/>
    </row>
    <row r="112" spans="1:15" s="1" customFormat="1" ht="165.95" customHeight="1" x14ac:dyDescent="0.2">
      <c r="A112" s="2">
        <v>110</v>
      </c>
      <c r="B112" s="11" t="s">
        <v>11</v>
      </c>
      <c r="C112" s="11"/>
      <c r="D112" s="10" t="str">
        <f>HYPERLINK("http://7flowers-decor.ru/upload/1c_catalog/import_files/4606500501892.jpg")</f>
        <v>http://7flowers-decor.ru/upload/1c_catalog/import_files/4606500501892.jpg</v>
      </c>
      <c r="E112" s="2">
        <v>4606500501892</v>
      </c>
      <c r="F112" s="5" t="s">
        <v>116</v>
      </c>
      <c r="G112" s="6" t="s">
        <v>35</v>
      </c>
      <c r="H112" s="2">
        <v>1</v>
      </c>
      <c r="I112" s="2">
        <v>120</v>
      </c>
      <c r="J112" s="2">
        <v>578</v>
      </c>
      <c r="K112" s="2">
        <v>120</v>
      </c>
      <c r="L112" s="21">
        <f t="shared" si="1"/>
        <v>698</v>
      </c>
      <c r="M112" s="20">
        <v>272</v>
      </c>
      <c r="N112" s="7"/>
      <c r="O112" s="2"/>
    </row>
    <row r="113" spans="1:15" s="1" customFormat="1" ht="165.95" customHeight="1" x14ac:dyDescent="0.2">
      <c r="A113" s="2">
        <v>111</v>
      </c>
      <c r="B113" s="11" t="s">
        <v>11</v>
      </c>
      <c r="C113" s="11"/>
      <c r="D113" s="10" t="str">
        <f>HYPERLINK("http://7flowers-decor.ru/upload/1c_catalog/import_files/4606500501861.jpg")</f>
        <v>http://7flowers-decor.ru/upload/1c_catalog/import_files/4606500501861.jpg</v>
      </c>
      <c r="E113" s="2">
        <v>4606500501861</v>
      </c>
      <c r="F113" s="5" t="s">
        <v>116</v>
      </c>
      <c r="G113" s="6" t="s">
        <v>19</v>
      </c>
      <c r="H113" s="2">
        <v>1</v>
      </c>
      <c r="I113" s="2">
        <v>120</v>
      </c>
      <c r="J113" s="2">
        <v>444</v>
      </c>
      <c r="K113" s="2">
        <v>120</v>
      </c>
      <c r="L113" s="21">
        <f t="shared" si="1"/>
        <v>564</v>
      </c>
      <c r="M113" s="20">
        <v>272</v>
      </c>
      <c r="N113" s="7"/>
      <c r="O113" s="2"/>
    </row>
    <row r="114" spans="1:15" s="1" customFormat="1" ht="165.95" customHeight="1" x14ac:dyDescent="0.2">
      <c r="A114" s="2">
        <v>112</v>
      </c>
      <c r="B114" s="11" t="s">
        <v>11</v>
      </c>
      <c r="C114" s="11"/>
      <c r="D114" s="10" t="str">
        <f>HYPERLINK("http://7flowers-decor.ru/upload/1c_catalog/import_files/4606500501878.jpg")</f>
        <v>http://7flowers-decor.ru/upload/1c_catalog/import_files/4606500501878.jpg</v>
      </c>
      <c r="E114" s="2">
        <v>4606500501878</v>
      </c>
      <c r="F114" s="5" t="s">
        <v>116</v>
      </c>
      <c r="G114" s="6" t="s">
        <v>114</v>
      </c>
      <c r="H114" s="2">
        <v>1</v>
      </c>
      <c r="I114" s="2">
        <v>120</v>
      </c>
      <c r="J114" s="2">
        <v>725</v>
      </c>
      <c r="K114" s="2">
        <v>120</v>
      </c>
      <c r="L114" s="21">
        <f t="shared" si="1"/>
        <v>845</v>
      </c>
      <c r="M114" s="20">
        <v>272</v>
      </c>
      <c r="N114" s="7"/>
      <c r="O114" s="2"/>
    </row>
    <row r="115" spans="1:15" s="1" customFormat="1" ht="165.95" customHeight="1" x14ac:dyDescent="0.2">
      <c r="A115" s="2">
        <v>113</v>
      </c>
      <c r="B115" s="11" t="s">
        <v>11</v>
      </c>
      <c r="C115" s="11"/>
      <c r="D115" s="10" t="str">
        <f>HYPERLINK("http://7flowers-decor.ru/upload/1c_catalog/import_files/4606500501885.jpg")</f>
        <v>http://7flowers-decor.ru/upload/1c_catalog/import_files/4606500501885.jpg</v>
      </c>
      <c r="E115" s="2">
        <v>4606500501885</v>
      </c>
      <c r="F115" s="5" t="s">
        <v>116</v>
      </c>
      <c r="G115" s="6" t="s">
        <v>13</v>
      </c>
      <c r="H115" s="2">
        <v>1</v>
      </c>
      <c r="I115" s="2">
        <v>120</v>
      </c>
      <c r="J115" s="2">
        <v>675</v>
      </c>
      <c r="K115" s="2">
        <v>115</v>
      </c>
      <c r="L115" s="21">
        <f t="shared" si="1"/>
        <v>790</v>
      </c>
      <c r="M115" s="20">
        <v>272</v>
      </c>
      <c r="N115" s="7"/>
      <c r="O115" s="2"/>
    </row>
    <row r="116" spans="1:15" s="1" customFormat="1" ht="165.95" customHeight="1" x14ac:dyDescent="0.2">
      <c r="A116" s="2">
        <v>114</v>
      </c>
      <c r="B116" s="11" t="s">
        <v>11</v>
      </c>
      <c r="C116" s="11"/>
      <c r="D116" s="10" t="str">
        <f>HYPERLINK("http://7flowers-decor.ru/upload/1c_catalog/import_files/4606500501939.jpg")</f>
        <v>http://7flowers-decor.ru/upload/1c_catalog/import_files/4606500501939.jpg</v>
      </c>
      <c r="E116" s="2">
        <v>4606500501939</v>
      </c>
      <c r="F116" s="5" t="s">
        <v>117</v>
      </c>
      <c r="G116" s="6" t="s">
        <v>31</v>
      </c>
      <c r="H116" s="2">
        <v>1</v>
      </c>
      <c r="I116" s="2">
        <v>120</v>
      </c>
      <c r="J116" s="2">
        <v>600</v>
      </c>
      <c r="K116" s="2">
        <v>120</v>
      </c>
      <c r="L116" s="21">
        <f t="shared" si="1"/>
        <v>720</v>
      </c>
      <c r="M116" s="20">
        <v>341</v>
      </c>
      <c r="N116" s="7"/>
      <c r="O116" s="2"/>
    </row>
    <row r="117" spans="1:15" s="1" customFormat="1" ht="165.95" customHeight="1" x14ac:dyDescent="0.2">
      <c r="A117" s="2">
        <v>115</v>
      </c>
      <c r="B117" s="11" t="s">
        <v>11</v>
      </c>
      <c r="C117" s="11"/>
      <c r="D117" s="10" t="str">
        <f>HYPERLINK("http://7flowers-decor.ru/upload/1c_catalog/import_files/4606500501946.jpg")</f>
        <v>http://7flowers-decor.ru/upload/1c_catalog/import_files/4606500501946.jpg</v>
      </c>
      <c r="E117" s="2">
        <v>4606500501946</v>
      </c>
      <c r="F117" s="5" t="s">
        <v>118</v>
      </c>
      <c r="G117" s="6" t="s">
        <v>119</v>
      </c>
      <c r="H117" s="2">
        <v>1</v>
      </c>
      <c r="I117" s="2">
        <v>288</v>
      </c>
      <c r="J117" s="8">
        <v>1323</v>
      </c>
      <c r="K117" s="2">
        <v>283</v>
      </c>
      <c r="L117" s="21">
        <f t="shared" si="1"/>
        <v>1606</v>
      </c>
      <c r="M117" s="20">
        <v>133</v>
      </c>
      <c r="N117" s="7"/>
      <c r="O117" s="2"/>
    </row>
    <row r="118" spans="1:15" s="1" customFormat="1" ht="165.95" customHeight="1" x14ac:dyDescent="0.2">
      <c r="A118" s="2">
        <v>116</v>
      </c>
      <c r="B118" s="11" t="s">
        <v>11</v>
      </c>
      <c r="C118" s="11"/>
      <c r="D118" s="10" t="str">
        <f>HYPERLINK("http://7flowers-decor.ru/upload/1c_catalog/import_files/4606500501953.jpg")</f>
        <v>http://7flowers-decor.ru/upload/1c_catalog/import_files/4606500501953.jpg</v>
      </c>
      <c r="E118" s="2">
        <v>4606500501953</v>
      </c>
      <c r="F118" s="5" t="s">
        <v>118</v>
      </c>
      <c r="G118" s="6" t="s">
        <v>19</v>
      </c>
      <c r="H118" s="2">
        <v>1</v>
      </c>
      <c r="I118" s="2">
        <v>288</v>
      </c>
      <c r="J118" s="8">
        <v>1338</v>
      </c>
      <c r="K118" s="2">
        <v>264</v>
      </c>
      <c r="L118" s="21">
        <f t="shared" si="1"/>
        <v>1602</v>
      </c>
      <c r="M118" s="20">
        <v>133</v>
      </c>
      <c r="N118" s="7"/>
      <c r="O118" s="2"/>
    </row>
    <row r="119" spans="1:15" s="1" customFormat="1" ht="165.95" customHeight="1" x14ac:dyDescent="0.2">
      <c r="A119" s="2">
        <v>117</v>
      </c>
      <c r="B119" s="11" t="s">
        <v>11</v>
      </c>
      <c r="C119" s="11"/>
      <c r="D119" s="10" t="str">
        <f>HYPERLINK("http://7flowers-decor.ru/upload/1c_catalog/import_files/3661864013239.jpg")</f>
        <v>http://7flowers-decor.ru/upload/1c_catalog/import_files/3661864013239.jpg</v>
      </c>
      <c r="E119" s="2">
        <v>3661864013239</v>
      </c>
      <c r="F119" s="5" t="s">
        <v>120</v>
      </c>
      <c r="G119" s="6" t="s">
        <v>23</v>
      </c>
      <c r="H119" s="2">
        <v>1</v>
      </c>
      <c r="I119" s="2">
        <v>96</v>
      </c>
      <c r="J119" s="2">
        <v>155</v>
      </c>
      <c r="K119" s="2">
        <v>72</v>
      </c>
      <c r="L119" s="21">
        <f t="shared" si="1"/>
        <v>227</v>
      </c>
      <c r="M119" s="20">
        <v>325</v>
      </c>
      <c r="N119" s="7"/>
      <c r="O119" s="2"/>
    </row>
    <row r="120" spans="1:15" s="1" customFormat="1" ht="165.95" customHeight="1" x14ac:dyDescent="0.2">
      <c r="A120" s="2">
        <v>118</v>
      </c>
      <c r="B120" s="11" t="s">
        <v>11</v>
      </c>
      <c r="C120" s="11"/>
      <c r="D120" s="10" t="str">
        <f>HYPERLINK("http://7flowers-decor.ru/upload/1c_catalog/import_files/3661864014106.jpg")</f>
        <v>http://7flowers-decor.ru/upload/1c_catalog/import_files/3661864014106.jpg</v>
      </c>
      <c r="E120" s="2">
        <v>3661864014106</v>
      </c>
      <c r="F120" s="5" t="s">
        <v>121</v>
      </c>
      <c r="G120" s="6" t="s">
        <v>17</v>
      </c>
      <c r="H120" s="2">
        <v>1</v>
      </c>
      <c r="I120" s="2">
        <v>120</v>
      </c>
      <c r="J120" s="2">
        <v>102</v>
      </c>
      <c r="K120" s="2">
        <v>62</v>
      </c>
      <c r="L120" s="21">
        <f t="shared" si="1"/>
        <v>164</v>
      </c>
      <c r="M120" s="20">
        <v>381</v>
      </c>
      <c r="N120" s="7"/>
      <c r="O120" s="2"/>
    </row>
    <row r="121" spans="1:15" s="1" customFormat="1" ht="165.95" customHeight="1" x14ac:dyDescent="0.2">
      <c r="A121" s="2">
        <v>119</v>
      </c>
      <c r="B121" s="11" t="s">
        <v>11</v>
      </c>
      <c r="C121" s="11"/>
      <c r="D121" s="10" t="str">
        <f>HYPERLINK("http://7flowers-decor.ru/upload/1c_catalog/import_files/3661864014120.jpg")</f>
        <v>http://7flowers-decor.ru/upload/1c_catalog/import_files/3661864014120.jpg</v>
      </c>
      <c r="E121" s="2">
        <v>3661864014120</v>
      </c>
      <c r="F121" s="5" t="s">
        <v>121</v>
      </c>
      <c r="G121" s="6" t="s">
        <v>23</v>
      </c>
      <c r="H121" s="2">
        <v>1</v>
      </c>
      <c r="I121" s="2">
        <v>120</v>
      </c>
      <c r="J121" s="2">
        <v>99</v>
      </c>
      <c r="K121" s="2">
        <v>60</v>
      </c>
      <c r="L121" s="21">
        <f t="shared" si="1"/>
        <v>159</v>
      </c>
      <c r="M121" s="20">
        <v>381</v>
      </c>
      <c r="N121" s="7"/>
      <c r="O121" s="2"/>
    </row>
    <row r="122" spans="1:15" s="1" customFormat="1" ht="165.95" customHeight="1" x14ac:dyDescent="0.2">
      <c r="A122" s="2">
        <v>120</v>
      </c>
      <c r="B122" s="11" t="s">
        <v>11</v>
      </c>
      <c r="C122" s="11"/>
      <c r="D122" s="10" t="str">
        <f>HYPERLINK("http://7flowers-decor.ru/upload/1c_catalog/import_files/3661864014113.jpg")</f>
        <v>http://7flowers-decor.ru/upload/1c_catalog/import_files/3661864014113.jpg</v>
      </c>
      <c r="E122" s="2">
        <v>3661864014113</v>
      </c>
      <c r="F122" s="5" t="s">
        <v>121</v>
      </c>
      <c r="G122" s="6" t="s">
        <v>38</v>
      </c>
      <c r="H122" s="2">
        <v>1</v>
      </c>
      <c r="I122" s="2">
        <v>120</v>
      </c>
      <c r="J122" s="2">
        <v>87</v>
      </c>
      <c r="K122" s="2">
        <v>82</v>
      </c>
      <c r="L122" s="21">
        <f t="shared" si="1"/>
        <v>169</v>
      </c>
      <c r="M122" s="20">
        <v>381</v>
      </c>
      <c r="N122" s="7"/>
      <c r="O122" s="2"/>
    </row>
    <row r="123" spans="1:15" s="1" customFormat="1" ht="165.95" customHeight="1" x14ac:dyDescent="0.2">
      <c r="A123" s="2">
        <v>121</v>
      </c>
      <c r="B123" s="11" t="s">
        <v>11</v>
      </c>
      <c r="C123" s="11"/>
      <c r="D123" s="10" t="str">
        <f>HYPERLINK("http://7flowers-decor.ru/upload/1c_catalog/import_files/3661864017602.jpg")</f>
        <v>http://7flowers-decor.ru/upload/1c_catalog/import_files/3661864017602.jpg</v>
      </c>
      <c r="E123" s="2">
        <v>3661864017602</v>
      </c>
      <c r="F123" s="5" t="s">
        <v>122</v>
      </c>
      <c r="G123" s="6" t="s">
        <v>17</v>
      </c>
      <c r="H123" s="2">
        <v>1</v>
      </c>
      <c r="I123" s="2">
        <v>36</v>
      </c>
      <c r="J123" s="2">
        <v>232</v>
      </c>
      <c r="K123" s="2">
        <v>46</v>
      </c>
      <c r="L123" s="21">
        <f t="shared" si="1"/>
        <v>278</v>
      </c>
      <c r="M123" s="20">
        <v>578</v>
      </c>
      <c r="N123" s="7"/>
      <c r="O123" s="2"/>
    </row>
    <row r="124" spans="1:15" s="1" customFormat="1" ht="165.95" customHeight="1" x14ac:dyDescent="0.2">
      <c r="A124" s="2">
        <v>122</v>
      </c>
      <c r="B124" s="11" t="s">
        <v>11</v>
      </c>
      <c r="C124" s="11"/>
      <c r="D124" s="10" t="str">
        <f>HYPERLINK("http://7flowers-decor.ru/upload/1c_catalog/import_files/3661864012225.jpg")</f>
        <v>http://7flowers-decor.ru/upload/1c_catalog/import_files/3661864012225.jpg</v>
      </c>
      <c r="E124" s="2">
        <v>3661864012225</v>
      </c>
      <c r="F124" s="5" t="s">
        <v>123</v>
      </c>
      <c r="G124" s="6" t="s">
        <v>17</v>
      </c>
      <c r="H124" s="2">
        <v>1</v>
      </c>
      <c r="I124" s="2">
        <v>18</v>
      </c>
      <c r="J124" s="2">
        <v>20</v>
      </c>
      <c r="K124" s="2">
        <v>19</v>
      </c>
      <c r="L124" s="21">
        <f t="shared" si="1"/>
        <v>39</v>
      </c>
      <c r="M124" s="20">
        <v>1098</v>
      </c>
      <c r="N124" s="7"/>
      <c r="O124" s="8"/>
    </row>
    <row r="125" spans="1:15" s="1" customFormat="1" ht="165.95" customHeight="1" x14ac:dyDescent="0.2">
      <c r="A125" s="2">
        <v>123</v>
      </c>
      <c r="B125" s="11" t="s">
        <v>11</v>
      </c>
      <c r="C125" s="11"/>
      <c r="D125" s="10" t="str">
        <f>HYPERLINK("http://7flowers-decor.ru/upload/1c_catalog/import_files/3661864012454.jpg")</f>
        <v>http://7flowers-decor.ru/upload/1c_catalog/import_files/3661864012454.jpg</v>
      </c>
      <c r="E125" s="2">
        <v>3661864012454</v>
      </c>
      <c r="F125" s="5" t="s">
        <v>124</v>
      </c>
      <c r="G125" s="6" t="s">
        <v>23</v>
      </c>
      <c r="H125" s="2">
        <v>1</v>
      </c>
      <c r="I125" s="2">
        <v>60</v>
      </c>
      <c r="J125" s="2">
        <v>141</v>
      </c>
      <c r="K125" s="2">
        <v>101</v>
      </c>
      <c r="L125" s="21">
        <f t="shared" si="1"/>
        <v>242</v>
      </c>
      <c r="M125" s="20">
        <v>453</v>
      </c>
      <c r="N125" s="7"/>
      <c r="O125" s="2"/>
    </row>
    <row r="126" spans="1:15" s="1" customFormat="1" ht="165.95" customHeight="1" x14ac:dyDescent="0.2">
      <c r="A126" s="2">
        <v>124</v>
      </c>
      <c r="B126" s="11" t="s">
        <v>11</v>
      </c>
      <c r="C126" s="11"/>
      <c r="D126" s="10" t="str">
        <f>HYPERLINK("http://7flowers-decor.ru/upload/1c_catalog/import_files/3661864017237.jpg")</f>
        <v>http://7flowers-decor.ru/upload/1c_catalog/import_files/3661864017237.jpg</v>
      </c>
      <c r="E126" s="2">
        <v>3661864017237</v>
      </c>
      <c r="F126" s="5" t="s">
        <v>125</v>
      </c>
      <c r="G126" s="6" t="s">
        <v>23</v>
      </c>
      <c r="H126" s="2">
        <v>1</v>
      </c>
      <c r="I126" s="2">
        <v>192</v>
      </c>
      <c r="J126" s="3"/>
      <c r="K126" s="2">
        <v>13</v>
      </c>
      <c r="L126" s="21">
        <f t="shared" si="1"/>
        <v>13</v>
      </c>
      <c r="M126" s="20">
        <v>142</v>
      </c>
      <c r="N126" s="7"/>
      <c r="O126" s="2"/>
    </row>
    <row r="127" spans="1:15" s="1" customFormat="1" ht="165.95" customHeight="1" x14ac:dyDescent="0.2">
      <c r="A127" s="2">
        <v>125</v>
      </c>
      <c r="B127" s="11" t="s">
        <v>11</v>
      </c>
      <c r="C127" s="11"/>
      <c r="D127" s="10" t="str">
        <f>HYPERLINK("http://7flowers-decor.ru/upload/1c_catalog/import_files/3661864017244.jpg")</f>
        <v>http://7flowers-decor.ru/upload/1c_catalog/import_files/3661864017244.jpg</v>
      </c>
      <c r="E127" s="2">
        <v>3661864017244</v>
      </c>
      <c r="F127" s="5" t="s">
        <v>125</v>
      </c>
      <c r="G127" s="6" t="s">
        <v>24</v>
      </c>
      <c r="H127" s="2">
        <v>1</v>
      </c>
      <c r="I127" s="2">
        <v>192</v>
      </c>
      <c r="J127" s="3"/>
      <c r="K127" s="2">
        <v>9</v>
      </c>
      <c r="L127" s="21">
        <f t="shared" si="1"/>
        <v>9</v>
      </c>
      <c r="M127" s="20">
        <v>142</v>
      </c>
      <c r="N127" s="7"/>
      <c r="O127" s="2"/>
    </row>
    <row r="128" spans="1:15" s="1" customFormat="1" ht="165.95" customHeight="1" x14ac:dyDescent="0.2">
      <c r="A128" s="2">
        <v>126</v>
      </c>
      <c r="B128" s="11" t="s">
        <v>11</v>
      </c>
      <c r="C128" s="11"/>
      <c r="D128" s="10" t="str">
        <f>HYPERLINK("http://7flowers-decor.ru/upload/1c_catalog/import_files/3661864010177.jpg")</f>
        <v>http://7flowers-decor.ru/upload/1c_catalog/import_files/3661864010177.jpg</v>
      </c>
      <c r="E128" s="2">
        <v>3661864010177</v>
      </c>
      <c r="F128" s="5" t="s">
        <v>126</v>
      </c>
      <c r="G128" s="6" t="s">
        <v>61</v>
      </c>
      <c r="H128" s="2">
        <v>1</v>
      </c>
      <c r="I128" s="2">
        <v>144</v>
      </c>
      <c r="J128" s="2">
        <v>35</v>
      </c>
      <c r="K128" s="2">
        <v>19</v>
      </c>
      <c r="L128" s="21">
        <f t="shared" si="1"/>
        <v>54</v>
      </c>
      <c r="M128" s="20">
        <v>279</v>
      </c>
      <c r="N128" s="7"/>
      <c r="O128" s="2"/>
    </row>
    <row r="129" spans="1:15" s="1" customFormat="1" ht="165.95" customHeight="1" x14ac:dyDescent="0.2">
      <c r="A129" s="2">
        <v>127</v>
      </c>
      <c r="B129" s="11" t="s">
        <v>11</v>
      </c>
      <c r="C129" s="11"/>
      <c r="D129" s="10" t="str">
        <f>HYPERLINK("http://7flowers-decor.ru/upload/1c_catalog/import_files/3661864012294.jpg")</f>
        <v>http://7flowers-decor.ru/upload/1c_catalog/import_files/3661864012294.jpg</v>
      </c>
      <c r="E129" s="2">
        <v>3661864012294</v>
      </c>
      <c r="F129" s="5" t="s">
        <v>127</v>
      </c>
      <c r="G129" s="6" t="s">
        <v>35</v>
      </c>
      <c r="H129" s="2">
        <v>1</v>
      </c>
      <c r="I129" s="2">
        <v>144</v>
      </c>
      <c r="J129" s="2">
        <v>81</v>
      </c>
      <c r="K129" s="2">
        <v>74</v>
      </c>
      <c r="L129" s="21">
        <f t="shared" si="1"/>
        <v>155</v>
      </c>
      <c r="M129" s="20">
        <v>459</v>
      </c>
      <c r="N129" s="7"/>
      <c r="O129" s="2"/>
    </row>
    <row r="130" spans="1:15" s="1" customFormat="1" ht="165.95" customHeight="1" x14ac:dyDescent="0.2">
      <c r="A130" s="2">
        <v>128</v>
      </c>
      <c r="B130" s="11" t="s">
        <v>11</v>
      </c>
      <c r="C130" s="11"/>
      <c r="D130" s="10" t="str">
        <f>HYPERLINK("http://7flowers-decor.ru/upload/1c_catalog/import_files/3661864017718.jpg")</f>
        <v>http://7flowers-decor.ru/upload/1c_catalog/import_files/3661864017718.jpg</v>
      </c>
      <c r="E130" s="2">
        <v>3661864017718</v>
      </c>
      <c r="F130" s="5" t="s">
        <v>128</v>
      </c>
      <c r="G130" s="6" t="s">
        <v>31</v>
      </c>
      <c r="H130" s="2">
        <v>1</v>
      </c>
      <c r="I130" s="2">
        <v>96</v>
      </c>
      <c r="J130" s="2">
        <v>309</v>
      </c>
      <c r="K130" s="2">
        <v>69</v>
      </c>
      <c r="L130" s="21">
        <f t="shared" si="1"/>
        <v>378</v>
      </c>
      <c r="M130" s="20">
        <v>432</v>
      </c>
      <c r="N130" s="7"/>
      <c r="O130" s="2"/>
    </row>
    <row r="131" spans="1:15" s="1" customFormat="1" ht="165.95" customHeight="1" x14ac:dyDescent="0.2">
      <c r="A131" s="2">
        <v>129</v>
      </c>
      <c r="B131" s="11" t="s">
        <v>11</v>
      </c>
      <c r="C131" s="11"/>
      <c r="D131" s="10" t="str">
        <f>HYPERLINK("http://7flowers-decor.ru/upload/1c_catalog/import_files/4606500502226.jpg")</f>
        <v>http://7flowers-decor.ru/upload/1c_catalog/import_files/4606500502226.jpg</v>
      </c>
      <c r="E131" s="2">
        <v>4606500502226</v>
      </c>
      <c r="F131" s="5" t="s">
        <v>129</v>
      </c>
      <c r="G131" s="6" t="s">
        <v>130</v>
      </c>
      <c r="H131" s="2">
        <v>1</v>
      </c>
      <c r="I131" s="2">
        <v>168</v>
      </c>
      <c r="J131" s="2">
        <v>489</v>
      </c>
      <c r="K131" s="2">
        <v>161</v>
      </c>
      <c r="L131" s="21">
        <f t="shared" si="1"/>
        <v>650</v>
      </c>
      <c r="M131" s="20">
        <v>292</v>
      </c>
      <c r="N131" s="7"/>
      <c r="O131" s="2"/>
    </row>
    <row r="132" spans="1:15" s="1" customFormat="1" ht="165.95" customHeight="1" x14ac:dyDescent="0.2">
      <c r="A132" s="2">
        <v>130</v>
      </c>
      <c r="B132" s="11" t="s">
        <v>11</v>
      </c>
      <c r="C132" s="11"/>
      <c r="D132" s="10" t="str">
        <f>HYPERLINK("http://7flowers-decor.ru/upload/1c_catalog/import_files/3661864013406.jpg")</f>
        <v>http://7flowers-decor.ru/upload/1c_catalog/import_files/3661864013406.jpg</v>
      </c>
      <c r="E132" s="2">
        <v>3661864013406</v>
      </c>
      <c r="F132" s="5" t="s">
        <v>131</v>
      </c>
      <c r="G132" s="6" t="s">
        <v>17</v>
      </c>
      <c r="H132" s="2">
        <v>1</v>
      </c>
      <c r="I132" s="2">
        <v>144</v>
      </c>
      <c r="J132" s="2">
        <v>61</v>
      </c>
      <c r="K132" s="2">
        <v>144</v>
      </c>
      <c r="L132" s="21">
        <f t="shared" ref="L132:L195" si="2">J132+K132</f>
        <v>205</v>
      </c>
      <c r="M132" s="20">
        <v>268</v>
      </c>
      <c r="N132" s="7"/>
      <c r="O132" s="2"/>
    </row>
    <row r="133" spans="1:15" s="1" customFormat="1" ht="165.95" customHeight="1" x14ac:dyDescent="0.2">
      <c r="A133" s="2">
        <v>131</v>
      </c>
      <c r="B133" s="11" t="s">
        <v>11</v>
      </c>
      <c r="C133" s="11"/>
      <c r="D133" s="10" t="str">
        <f>HYPERLINK("http://7flowers-decor.ru/upload/1c_catalog/import_files/3661864013390.jpg")</f>
        <v>http://7flowers-decor.ru/upload/1c_catalog/import_files/3661864013390.jpg</v>
      </c>
      <c r="E133" s="2">
        <v>3661864013390</v>
      </c>
      <c r="F133" s="5" t="s">
        <v>131</v>
      </c>
      <c r="G133" s="6" t="s">
        <v>42</v>
      </c>
      <c r="H133" s="2">
        <v>1</v>
      </c>
      <c r="I133" s="2">
        <v>144</v>
      </c>
      <c r="J133" s="2">
        <v>522</v>
      </c>
      <c r="K133" s="2">
        <v>131</v>
      </c>
      <c r="L133" s="21">
        <f t="shared" si="2"/>
        <v>653</v>
      </c>
      <c r="M133" s="20">
        <v>262</v>
      </c>
      <c r="N133" s="7"/>
      <c r="O133" s="2"/>
    </row>
    <row r="134" spans="1:15" s="1" customFormat="1" ht="165.95" customHeight="1" x14ac:dyDescent="0.2">
      <c r="A134" s="2">
        <v>132</v>
      </c>
      <c r="B134" s="11" t="s">
        <v>11</v>
      </c>
      <c r="C134" s="11"/>
      <c r="D134" s="10" t="str">
        <f>HYPERLINK("http://7flowers-decor.ru/upload/1c_catalog/import_files/3661864013376.jpg")</f>
        <v>http://7flowers-decor.ru/upload/1c_catalog/import_files/3661864013376.jpg</v>
      </c>
      <c r="E134" s="2">
        <v>3661864013376</v>
      </c>
      <c r="F134" s="5" t="s">
        <v>132</v>
      </c>
      <c r="G134" s="6" t="s">
        <v>17</v>
      </c>
      <c r="H134" s="2">
        <v>1</v>
      </c>
      <c r="I134" s="2">
        <v>192</v>
      </c>
      <c r="J134" s="3"/>
      <c r="K134" s="2">
        <v>23</v>
      </c>
      <c r="L134" s="21">
        <f t="shared" si="2"/>
        <v>23</v>
      </c>
      <c r="M134" s="20">
        <v>136</v>
      </c>
      <c r="N134" s="7"/>
      <c r="O134" s="2"/>
    </row>
    <row r="135" spans="1:15" s="1" customFormat="1" ht="165.95" customHeight="1" x14ac:dyDescent="0.2">
      <c r="A135" s="2">
        <v>133</v>
      </c>
      <c r="B135" s="11" t="s">
        <v>11</v>
      </c>
      <c r="C135" s="11"/>
      <c r="D135" s="10" t="str">
        <f>HYPERLINK("http://7flowers-decor.ru/upload/1c_catalog/import_files/3661864017657.jpg")</f>
        <v>http://7flowers-decor.ru/upload/1c_catalog/import_files/3661864017657.jpg</v>
      </c>
      <c r="E135" s="2">
        <v>3661864017657</v>
      </c>
      <c r="F135" s="5" t="s">
        <v>133</v>
      </c>
      <c r="G135" s="6" t="s">
        <v>134</v>
      </c>
      <c r="H135" s="2">
        <v>1</v>
      </c>
      <c r="I135" s="2">
        <v>48</v>
      </c>
      <c r="J135" s="2">
        <v>142</v>
      </c>
      <c r="K135" s="2">
        <v>87</v>
      </c>
      <c r="L135" s="21">
        <f t="shared" si="2"/>
        <v>229</v>
      </c>
      <c r="M135" s="20">
        <v>418</v>
      </c>
      <c r="N135" s="7"/>
      <c r="O135" s="2"/>
    </row>
    <row r="136" spans="1:15" s="1" customFormat="1" ht="165.95" customHeight="1" x14ac:dyDescent="0.2">
      <c r="A136" s="2">
        <v>134</v>
      </c>
      <c r="B136" s="11" t="s">
        <v>11</v>
      </c>
      <c r="C136" s="11"/>
      <c r="D136" s="10" t="str">
        <f>HYPERLINK("http://7flowers-decor.ru/upload/1c_catalog/import_files/3661864013031.jpg")</f>
        <v>http://7flowers-decor.ru/upload/1c_catalog/import_files/3661864013031.jpg</v>
      </c>
      <c r="E136" s="2">
        <v>3661864013031</v>
      </c>
      <c r="F136" s="5" t="s">
        <v>135</v>
      </c>
      <c r="G136" s="6" t="s">
        <v>17</v>
      </c>
      <c r="H136" s="2">
        <v>1</v>
      </c>
      <c r="I136" s="2">
        <v>120</v>
      </c>
      <c r="J136" s="2">
        <v>332</v>
      </c>
      <c r="K136" s="2">
        <v>225</v>
      </c>
      <c r="L136" s="21">
        <f t="shared" si="2"/>
        <v>557</v>
      </c>
      <c r="M136" s="20">
        <v>219</v>
      </c>
      <c r="N136" s="7"/>
      <c r="O136" s="2"/>
    </row>
    <row r="137" spans="1:15" s="1" customFormat="1" ht="165.95" customHeight="1" x14ac:dyDescent="0.2">
      <c r="A137" s="2">
        <v>135</v>
      </c>
      <c r="B137" s="11" t="s">
        <v>11</v>
      </c>
      <c r="C137" s="11"/>
      <c r="D137" s="10" t="str">
        <f>HYPERLINK("http://7flowers-decor.ru/upload/1c_catalog/import_files/3661864013048.jpg")</f>
        <v>http://7flowers-decor.ru/upload/1c_catalog/import_files/3661864013048.jpg</v>
      </c>
      <c r="E137" s="2">
        <v>3661864013048</v>
      </c>
      <c r="F137" s="5" t="s">
        <v>135</v>
      </c>
      <c r="G137" s="6" t="s">
        <v>23</v>
      </c>
      <c r="H137" s="2">
        <v>1</v>
      </c>
      <c r="I137" s="2">
        <v>120</v>
      </c>
      <c r="J137" s="2">
        <v>500</v>
      </c>
      <c r="K137" s="2">
        <v>121</v>
      </c>
      <c r="L137" s="21">
        <f t="shared" si="2"/>
        <v>621</v>
      </c>
      <c r="M137" s="20">
        <v>219</v>
      </c>
      <c r="N137" s="7"/>
      <c r="O137" s="2"/>
    </row>
    <row r="138" spans="1:15" s="1" customFormat="1" ht="165.95" customHeight="1" x14ac:dyDescent="0.2">
      <c r="A138" s="2">
        <v>136</v>
      </c>
      <c r="B138" s="11" t="s">
        <v>11</v>
      </c>
      <c r="C138" s="11"/>
      <c r="D138" s="10" t="str">
        <f>HYPERLINK("http://7flowers-decor.ru/upload/1c_catalog/import_files/3661864007467.jpg")</f>
        <v>http://7flowers-decor.ru/upload/1c_catalog/import_files/3661864007467.jpg</v>
      </c>
      <c r="E138" s="2">
        <v>3661864007467</v>
      </c>
      <c r="F138" s="5" t="s">
        <v>136</v>
      </c>
      <c r="G138" s="6" t="s">
        <v>19</v>
      </c>
      <c r="H138" s="2">
        <v>1</v>
      </c>
      <c r="I138" s="2">
        <v>972</v>
      </c>
      <c r="J138" s="3"/>
      <c r="K138" s="2">
        <v>15</v>
      </c>
      <c r="L138" s="21">
        <f t="shared" si="2"/>
        <v>15</v>
      </c>
      <c r="M138" s="20">
        <v>63</v>
      </c>
      <c r="N138" s="9" t="s">
        <v>63</v>
      </c>
      <c r="O138" s="2"/>
    </row>
    <row r="139" spans="1:15" s="1" customFormat="1" ht="165.95" customHeight="1" x14ac:dyDescent="0.2">
      <c r="A139" s="2">
        <v>137</v>
      </c>
      <c r="B139" s="11" t="s">
        <v>11</v>
      </c>
      <c r="C139" s="11"/>
      <c r="D139" s="10" t="str">
        <f>HYPERLINK("http://7flowers-decor.ru/upload/1c_catalog/import_files/3661864007450.jpg")</f>
        <v>http://7flowers-decor.ru/upload/1c_catalog/import_files/3661864007450.jpg</v>
      </c>
      <c r="E139" s="2">
        <v>3661864007450</v>
      </c>
      <c r="F139" s="5" t="s">
        <v>137</v>
      </c>
      <c r="G139" s="6" t="s">
        <v>61</v>
      </c>
      <c r="H139" s="2">
        <v>1</v>
      </c>
      <c r="I139" s="2">
        <v>972</v>
      </c>
      <c r="J139" s="2">
        <v>26</v>
      </c>
      <c r="K139" s="2">
        <v>2</v>
      </c>
      <c r="L139" s="21">
        <f t="shared" si="2"/>
        <v>28</v>
      </c>
      <c r="M139" s="20">
        <v>63</v>
      </c>
      <c r="N139" s="7"/>
      <c r="O139" s="2"/>
    </row>
    <row r="140" spans="1:15" s="1" customFormat="1" ht="165.95" customHeight="1" x14ac:dyDescent="0.2">
      <c r="A140" s="2">
        <v>138</v>
      </c>
      <c r="B140" s="11" t="s">
        <v>11</v>
      </c>
      <c r="C140" s="11"/>
      <c r="D140" s="10" t="str">
        <f>HYPERLINK("http://7flowers-decor.ru/upload/1c_catalog/import_files/3661864011389.jpg")</f>
        <v>http://7flowers-decor.ru/upload/1c_catalog/import_files/3661864011389.jpg</v>
      </c>
      <c r="E140" s="2">
        <v>3661864011389</v>
      </c>
      <c r="F140" s="5" t="s">
        <v>138</v>
      </c>
      <c r="G140" s="6" t="s">
        <v>23</v>
      </c>
      <c r="H140" s="2">
        <v>1</v>
      </c>
      <c r="I140" s="2">
        <v>144</v>
      </c>
      <c r="J140" s="2">
        <v>115</v>
      </c>
      <c r="K140" s="2">
        <v>97</v>
      </c>
      <c r="L140" s="21">
        <f t="shared" si="2"/>
        <v>212</v>
      </c>
      <c r="M140" s="20">
        <v>418</v>
      </c>
      <c r="N140" s="7"/>
      <c r="O140" s="2"/>
    </row>
    <row r="141" spans="1:15" s="1" customFormat="1" ht="165.95" customHeight="1" x14ac:dyDescent="0.2">
      <c r="A141" s="2">
        <v>139</v>
      </c>
      <c r="B141" s="11" t="s">
        <v>11</v>
      </c>
      <c r="C141" s="11"/>
      <c r="D141" s="10" t="str">
        <f>HYPERLINK("http://7flowers-decor.ru/upload/1c_catalog/import_files/3661864011358.jpg")</f>
        <v>http://7flowers-decor.ru/upload/1c_catalog/import_files/3661864011358.jpg</v>
      </c>
      <c r="E141" s="2">
        <v>3661864011358</v>
      </c>
      <c r="F141" s="5" t="s">
        <v>138</v>
      </c>
      <c r="G141" s="6" t="s">
        <v>17</v>
      </c>
      <c r="H141" s="2">
        <v>1</v>
      </c>
      <c r="I141" s="2">
        <v>144</v>
      </c>
      <c r="J141" s="2">
        <v>152</v>
      </c>
      <c r="K141" s="2">
        <v>117</v>
      </c>
      <c r="L141" s="21">
        <f t="shared" si="2"/>
        <v>269</v>
      </c>
      <c r="M141" s="20">
        <v>418</v>
      </c>
      <c r="N141" s="7"/>
      <c r="O141" s="2"/>
    </row>
    <row r="142" spans="1:15" s="1" customFormat="1" ht="165.95" customHeight="1" x14ac:dyDescent="0.2">
      <c r="A142" s="2">
        <v>140</v>
      </c>
      <c r="B142" s="11" t="s">
        <v>11</v>
      </c>
      <c r="C142" s="11"/>
      <c r="D142" s="10" t="str">
        <f>HYPERLINK("http://7flowers-decor.ru/upload/1c_catalog/import_files/3661864011365.jpg")</f>
        <v>http://7flowers-decor.ru/upload/1c_catalog/import_files/3661864011365.jpg</v>
      </c>
      <c r="E142" s="2">
        <v>3661864011365</v>
      </c>
      <c r="F142" s="5" t="s">
        <v>139</v>
      </c>
      <c r="G142" s="6" t="s">
        <v>29</v>
      </c>
      <c r="H142" s="2">
        <v>1</v>
      </c>
      <c r="I142" s="2">
        <v>144</v>
      </c>
      <c r="J142" s="3"/>
      <c r="K142" s="2">
        <v>117</v>
      </c>
      <c r="L142" s="21">
        <f t="shared" si="2"/>
        <v>117</v>
      </c>
      <c r="M142" s="20">
        <v>418</v>
      </c>
      <c r="N142" s="7"/>
      <c r="O142" s="2"/>
    </row>
    <row r="143" spans="1:15" s="1" customFormat="1" ht="165.95" customHeight="1" x14ac:dyDescent="0.2">
      <c r="A143" s="2">
        <v>141</v>
      </c>
      <c r="B143" s="11" t="s">
        <v>11</v>
      </c>
      <c r="C143" s="11"/>
      <c r="D143" s="10" t="str">
        <f>HYPERLINK("http://7flowers-decor.ru/upload/1c_catalog/import_files/3661864017749.jpg")</f>
        <v>http://7flowers-decor.ru/upload/1c_catalog/import_files/3661864017749.jpg</v>
      </c>
      <c r="E143" s="2">
        <v>3661864017749</v>
      </c>
      <c r="F143" s="5" t="s">
        <v>140</v>
      </c>
      <c r="G143" s="6" t="s">
        <v>23</v>
      </c>
      <c r="H143" s="2">
        <v>1</v>
      </c>
      <c r="I143" s="2">
        <v>36</v>
      </c>
      <c r="J143" s="2">
        <v>283</v>
      </c>
      <c r="K143" s="2">
        <v>102</v>
      </c>
      <c r="L143" s="21">
        <f t="shared" si="2"/>
        <v>385</v>
      </c>
      <c r="M143" s="20">
        <v>1293</v>
      </c>
      <c r="N143" s="7"/>
      <c r="O143" s="8"/>
    </row>
    <row r="144" spans="1:15" s="1" customFormat="1" ht="165.95" customHeight="1" x14ac:dyDescent="0.2">
      <c r="A144" s="2">
        <v>142</v>
      </c>
      <c r="B144" s="11" t="s">
        <v>11</v>
      </c>
      <c r="C144" s="11"/>
      <c r="D144" s="10" t="str">
        <f>HYPERLINK("http://7flowers-decor.ru/upload/1c_catalog/import_files/3661864017725.jpg")</f>
        <v>http://7flowers-decor.ru/upload/1c_catalog/import_files/3661864017725.jpg</v>
      </c>
      <c r="E144" s="2">
        <v>3661864017725</v>
      </c>
      <c r="F144" s="5" t="s">
        <v>140</v>
      </c>
      <c r="G144" s="6" t="s">
        <v>61</v>
      </c>
      <c r="H144" s="2">
        <v>1</v>
      </c>
      <c r="I144" s="2">
        <v>36</v>
      </c>
      <c r="J144" s="2">
        <v>161</v>
      </c>
      <c r="K144" s="2">
        <v>66</v>
      </c>
      <c r="L144" s="21">
        <f t="shared" si="2"/>
        <v>227</v>
      </c>
      <c r="M144" s="20">
        <v>1295</v>
      </c>
      <c r="N144" s="7"/>
      <c r="O144" s="8"/>
    </row>
    <row r="145" spans="1:15" s="1" customFormat="1" ht="165.95" customHeight="1" x14ac:dyDescent="0.2">
      <c r="A145" s="2">
        <v>143</v>
      </c>
      <c r="B145" s="11" t="s">
        <v>11</v>
      </c>
      <c r="C145" s="11"/>
      <c r="D145" s="10" t="str">
        <f>HYPERLINK("http://7flowers-decor.ru/upload/1c_catalog/import_files/3661864017732.jpg")</f>
        <v>http://7flowers-decor.ru/upload/1c_catalog/import_files/3661864017732.jpg</v>
      </c>
      <c r="E145" s="2">
        <v>3661864017732</v>
      </c>
      <c r="F145" s="5" t="s">
        <v>140</v>
      </c>
      <c r="G145" s="6" t="s">
        <v>17</v>
      </c>
      <c r="H145" s="2">
        <v>1</v>
      </c>
      <c r="I145" s="2">
        <v>36</v>
      </c>
      <c r="J145" s="2">
        <v>222</v>
      </c>
      <c r="K145" s="2">
        <v>85</v>
      </c>
      <c r="L145" s="21">
        <f t="shared" si="2"/>
        <v>307</v>
      </c>
      <c r="M145" s="20">
        <v>1293</v>
      </c>
      <c r="N145" s="7"/>
      <c r="O145" s="8"/>
    </row>
    <row r="146" spans="1:15" s="1" customFormat="1" ht="165.95" customHeight="1" x14ac:dyDescent="0.2">
      <c r="A146" s="2">
        <v>144</v>
      </c>
      <c r="B146" s="11" t="s">
        <v>11</v>
      </c>
      <c r="C146" s="11"/>
      <c r="D146" s="10" t="str">
        <f>HYPERLINK("http://7flowers-decor.ru/upload/1c_catalog/import_files/3661864013345.jpg")</f>
        <v>http://7flowers-decor.ru/upload/1c_catalog/import_files/3661864013345.jpg</v>
      </c>
      <c r="E146" s="2">
        <v>3661864013345</v>
      </c>
      <c r="F146" s="5" t="s">
        <v>141</v>
      </c>
      <c r="G146" s="6" t="s">
        <v>17</v>
      </c>
      <c r="H146" s="2">
        <v>1</v>
      </c>
      <c r="I146" s="2">
        <v>96</v>
      </c>
      <c r="J146" s="2">
        <v>381</v>
      </c>
      <c r="K146" s="2">
        <v>200</v>
      </c>
      <c r="L146" s="21">
        <f t="shared" si="2"/>
        <v>581</v>
      </c>
      <c r="M146" s="20">
        <v>313</v>
      </c>
      <c r="N146" s="7"/>
      <c r="O146" s="2"/>
    </row>
    <row r="147" spans="1:15" s="1" customFormat="1" ht="165.95" customHeight="1" x14ac:dyDescent="0.2">
      <c r="A147" s="2">
        <v>145</v>
      </c>
      <c r="B147" s="11" t="s">
        <v>11</v>
      </c>
      <c r="C147" s="11"/>
      <c r="D147" s="10" t="str">
        <f>HYPERLINK("http://7flowers-decor.ru/upload/1c_catalog/import_files/3661864013338.jpg")</f>
        <v>http://7flowers-decor.ru/upload/1c_catalog/import_files/3661864013338.jpg</v>
      </c>
      <c r="E147" s="2">
        <v>3661864013338</v>
      </c>
      <c r="F147" s="5" t="s">
        <v>141</v>
      </c>
      <c r="G147" s="6" t="s">
        <v>31</v>
      </c>
      <c r="H147" s="2">
        <v>1</v>
      </c>
      <c r="I147" s="2">
        <v>96</v>
      </c>
      <c r="J147" s="2">
        <v>381</v>
      </c>
      <c r="K147" s="2">
        <v>253</v>
      </c>
      <c r="L147" s="21">
        <f t="shared" si="2"/>
        <v>634</v>
      </c>
      <c r="M147" s="20">
        <v>313</v>
      </c>
      <c r="N147" s="7"/>
      <c r="O147" s="2"/>
    </row>
    <row r="148" spans="1:15" s="1" customFormat="1" ht="165.95" customHeight="1" x14ac:dyDescent="0.2">
      <c r="A148" s="2">
        <v>146</v>
      </c>
      <c r="B148" s="11" t="s">
        <v>11</v>
      </c>
      <c r="C148" s="11"/>
      <c r="D148" s="10" t="str">
        <f>HYPERLINK("http://7flowers-decor.ru/upload/1c_catalog/import_files/4606500402694.jpg")</f>
        <v>http://7flowers-decor.ru/upload/1c_catalog/import_files/4606500402694.jpg</v>
      </c>
      <c r="E148" s="2">
        <v>4606500402694</v>
      </c>
      <c r="F148" s="5" t="s">
        <v>142</v>
      </c>
      <c r="G148" s="6" t="s">
        <v>15</v>
      </c>
      <c r="H148" s="2">
        <v>1</v>
      </c>
      <c r="I148" s="2">
        <v>48</v>
      </c>
      <c r="J148" s="2">
        <v>6</v>
      </c>
      <c r="K148" s="3"/>
      <c r="L148" s="21">
        <f t="shared" si="2"/>
        <v>6</v>
      </c>
      <c r="M148" s="20">
        <v>164</v>
      </c>
      <c r="N148" s="9" t="s">
        <v>63</v>
      </c>
      <c r="O148" s="2"/>
    </row>
    <row r="149" spans="1:15" s="1" customFormat="1" ht="165.95" customHeight="1" x14ac:dyDescent="0.2">
      <c r="A149" s="2">
        <v>147</v>
      </c>
      <c r="B149" s="11" t="s">
        <v>11</v>
      </c>
      <c r="C149" s="11"/>
      <c r="D149" s="10" t="str">
        <f>HYPERLINK("http://7flowers-decor.ru/upload/1c_catalog/import_files/3661864012348.jpg")</f>
        <v>http://7flowers-decor.ru/upload/1c_catalog/import_files/3661864012348.jpg</v>
      </c>
      <c r="E149" s="2">
        <v>3661864012348</v>
      </c>
      <c r="F149" s="5" t="s">
        <v>143</v>
      </c>
      <c r="G149" s="6" t="s">
        <v>29</v>
      </c>
      <c r="H149" s="2">
        <v>1</v>
      </c>
      <c r="I149" s="2">
        <v>8</v>
      </c>
      <c r="J149" s="3"/>
      <c r="K149" s="2">
        <v>7</v>
      </c>
      <c r="L149" s="21">
        <f t="shared" si="2"/>
        <v>7</v>
      </c>
      <c r="M149" s="20">
        <v>2051</v>
      </c>
      <c r="N149" s="7"/>
      <c r="O149" s="8"/>
    </row>
    <row r="150" spans="1:15" s="1" customFormat="1" ht="165.95" customHeight="1" x14ac:dyDescent="0.2">
      <c r="A150" s="2">
        <v>148</v>
      </c>
      <c r="B150" s="11" t="s">
        <v>11</v>
      </c>
      <c r="C150" s="11"/>
      <c r="D150" s="10" t="str">
        <f>HYPERLINK("http://7flowers-decor.ru/upload/1c_catalog/import_files/3661864014090.jpg")</f>
        <v>http://7flowers-decor.ru/upload/1c_catalog/import_files/3661864014090.jpg</v>
      </c>
      <c r="E150" s="2">
        <v>3661864014090</v>
      </c>
      <c r="F150" s="5" t="s">
        <v>144</v>
      </c>
      <c r="G150" s="6" t="s">
        <v>23</v>
      </c>
      <c r="H150" s="2">
        <v>1</v>
      </c>
      <c r="I150" s="2">
        <v>48</v>
      </c>
      <c r="J150" s="3"/>
      <c r="K150" s="2">
        <v>7</v>
      </c>
      <c r="L150" s="21">
        <f t="shared" si="2"/>
        <v>7</v>
      </c>
      <c r="M150" s="20">
        <v>691</v>
      </c>
      <c r="N150" s="7"/>
      <c r="O150" s="2"/>
    </row>
    <row r="151" spans="1:15" s="1" customFormat="1" ht="165.95" customHeight="1" x14ac:dyDescent="0.2">
      <c r="A151" s="2">
        <v>149</v>
      </c>
      <c r="B151" s="11" t="s">
        <v>11</v>
      </c>
      <c r="C151" s="11"/>
      <c r="D151" s="10" t="str">
        <f>HYPERLINK("http://7flowers-decor.ru/upload/1c_catalog/import_files/3661864014083.jpg")</f>
        <v>http://7flowers-decor.ru/upload/1c_catalog/import_files/3661864014083.jpg</v>
      </c>
      <c r="E151" s="2">
        <v>3661864014083</v>
      </c>
      <c r="F151" s="5" t="s">
        <v>144</v>
      </c>
      <c r="G151" s="6" t="s">
        <v>42</v>
      </c>
      <c r="H151" s="2">
        <v>1</v>
      </c>
      <c r="I151" s="2">
        <v>48</v>
      </c>
      <c r="J151" s="3"/>
      <c r="K151" s="2">
        <v>15</v>
      </c>
      <c r="L151" s="21">
        <f t="shared" si="2"/>
        <v>15</v>
      </c>
      <c r="M151" s="20">
        <v>691</v>
      </c>
      <c r="N151" s="7"/>
      <c r="O151" s="2"/>
    </row>
    <row r="152" spans="1:15" s="1" customFormat="1" ht="165.95" customHeight="1" x14ac:dyDescent="0.2">
      <c r="A152" s="2">
        <v>150</v>
      </c>
      <c r="B152" s="11" t="s">
        <v>11</v>
      </c>
      <c r="C152" s="11"/>
      <c r="D152" s="10" t="str">
        <f>HYPERLINK("http://7flowers-decor.ru/upload/1c_catalog/import_files/3661864014076.jpg")</f>
        <v>http://7flowers-decor.ru/upload/1c_catalog/import_files/3661864014076.jpg</v>
      </c>
      <c r="E152" s="2">
        <v>3661864014076</v>
      </c>
      <c r="F152" s="5" t="s">
        <v>145</v>
      </c>
      <c r="G152" s="6" t="s">
        <v>35</v>
      </c>
      <c r="H152" s="2">
        <v>1</v>
      </c>
      <c r="I152" s="2">
        <v>36</v>
      </c>
      <c r="J152" s="3"/>
      <c r="K152" s="2">
        <v>29</v>
      </c>
      <c r="L152" s="21">
        <f t="shared" si="2"/>
        <v>29</v>
      </c>
      <c r="M152" s="20">
        <v>732</v>
      </c>
      <c r="N152" s="7"/>
      <c r="O152" s="2"/>
    </row>
    <row r="153" spans="1:15" s="1" customFormat="1" ht="165.95" customHeight="1" x14ac:dyDescent="0.2">
      <c r="A153" s="2">
        <v>151</v>
      </c>
      <c r="B153" s="11" t="s">
        <v>11</v>
      </c>
      <c r="C153" s="11"/>
      <c r="D153" s="10" t="str">
        <f>HYPERLINK("http://7flowers-decor.ru/upload/1c_catalog/import_files/3760169244932.jpg")</f>
        <v>http://7flowers-decor.ru/upload/1c_catalog/import_files/3760169244932.jpg</v>
      </c>
      <c r="E153" s="2">
        <v>3760169244932</v>
      </c>
      <c r="F153" s="5" t="s">
        <v>146</v>
      </c>
      <c r="G153" s="6" t="s">
        <v>105</v>
      </c>
      <c r="H153" s="2">
        <v>1</v>
      </c>
      <c r="I153" s="2">
        <v>72</v>
      </c>
      <c r="J153" s="2">
        <v>104</v>
      </c>
      <c r="K153" s="2">
        <v>43</v>
      </c>
      <c r="L153" s="21">
        <f t="shared" si="2"/>
        <v>147</v>
      </c>
      <c r="M153" s="20">
        <v>337</v>
      </c>
      <c r="N153" s="7"/>
      <c r="O153" s="2"/>
    </row>
    <row r="154" spans="1:15" s="1" customFormat="1" ht="165.95" customHeight="1" x14ac:dyDescent="0.2">
      <c r="A154" s="2">
        <v>152</v>
      </c>
      <c r="B154" s="11" t="s">
        <v>11</v>
      </c>
      <c r="C154" s="11"/>
      <c r="D154" s="10" t="str">
        <f>HYPERLINK("http://7flowers-decor.ru/upload/1c_catalog/import_files/3661864012393.jpg")</f>
        <v>http://7flowers-decor.ru/upload/1c_catalog/import_files/3661864012393.jpg</v>
      </c>
      <c r="E154" s="2">
        <v>3661864012393</v>
      </c>
      <c r="F154" s="5" t="s">
        <v>147</v>
      </c>
      <c r="G154" s="6" t="s">
        <v>42</v>
      </c>
      <c r="H154" s="2">
        <v>1</v>
      </c>
      <c r="I154" s="2">
        <v>48</v>
      </c>
      <c r="J154" s="3"/>
      <c r="K154" s="2">
        <v>51</v>
      </c>
      <c r="L154" s="21">
        <f t="shared" si="2"/>
        <v>51</v>
      </c>
      <c r="M154" s="20">
        <v>732</v>
      </c>
      <c r="N154" s="7"/>
      <c r="O154" s="2"/>
    </row>
    <row r="155" spans="1:15" s="1" customFormat="1" ht="165.95" customHeight="1" x14ac:dyDescent="0.2">
      <c r="A155" s="2">
        <v>153</v>
      </c>
      <c r="B155" s="11" t="s">
        <v>11</v>
      </c>
      <c r="C155" s="11"/>
      <c r="D155" s="10" t="str">
        <f>HYPERLINK("http://7flowers-decor.ru/upload/1c_catalog/import_files/3661864017541.jpg")</f>
        <v>http://7flowers-decor.ru/upload/1c_catalog/import_files/3661864017541.jpg</v>
      </c>
      <c r="E155" s="2">
        <v>3661864017541</v>
      </c>
      <c r="F155" s="5" t="s">
        <v>148</v>
      </c>
      <c r="G155" s="6" t="s">
        <v>17</v>
      </c>
      <c r="H155" s="2">
        <v>1</v>
      </c>
      <c r="I155" s="2">
        <v>36</v>
      </c>
      <c r="J155" s="2">
        <v>61</v>
      </c>
      <c r="K155" s="2">
        <v>39</v>
      </c>
      <c r="L155" s="21">
        <f t="shared" si="2"/>
        <v>100</v>
      </c>
      <c r="M155" s="20">
        <v>657</v>
      </c>
      <c r="N155" s="7"/>
      <c r="O155" s="2"/>
    </row>
    <row r="156" spans="1:15" s="1" customFormat="1" ht="165.95" customHeight="1" x14ac:dyDescent="0.2">
      <c r="A156" s="2">
        <v>154</v>
      </c>
      <c r="B156" s="11" t="s">
        <v>11</v>
      </c>
      <c r="C156" s="11"/>
      <c r="D156" s="10" t="str">
        <f>HYPERLINK("http://7flowers-decor.ru/upload/1c_catalog/import_files/3661864017558.jpg")</f>
        <v>http://7flowers-decor.ru/upload/1c_catalog/import_files/3661864017558.jpg</v>
      </c>
      <c r="E156" s="2">
        <v>3661864017558</v>
      </c>
      <c r="F156" s="5" t="s">
        <v>148</v>
      </c>
      <c r="G156" s="6" t="s">
        <v>149</v>
      </c>
      <c r="H156" s="2">
        <v>1</v>
      </c>
      <c r="I156" s="2">
        <v>48</v>
      </c>
      <c r="J156" s="2">
        <v>88</v>
      </c>
      <c r="K156" s="2">
        <v>27</v>
      </c>
      <c r="L156" s="21">
        <f t="shared" si="2"/>
        <v>115</v>
      </c>
      <c r="M156" s="20">
        <v>782</v>
      </c>
      <c r="N156" s="7"/>
      <c r="O156" s="2"/>
    </row>
    <row r="157" spans="1:15" s="1" customFormat="1" ht="165.95" customHeight="1" x14ac:dyDescent="0.2">
      <c r="A157" s="2">
        <v>155</v>
      </c>
      <c r="B157" s="11" t="s">
        <v>11</v>
      </c>
      <c r="C157" s="11"/>
      <c r="D157" s="10" t="str">
        <f>HYPERLINK("http://7flowers-decor.ru/upload/1c_catalog/import_files/3661864017510.jpg")</f>
        <v>http://7flowers-decor.ru/upload/1c_catalog/import_files/3661864017510.jpg</v>
      </c>
      <c r="E157" s="2">
        <v>3661864017510</v>
      </c>
      <c r="F157" s="5" t="s">
        <v>148</v>
      </c>
      <c r="G157" s="6" t="s">
        <v>150</v>
      </c>
      <c r="H157" s="2">
        <v>1</v>
      </c>
      <c r="I157" s="2">
        <v>36</v>
      </c>
      <c r="J157" s="2">
        <v>246</v>
      </c>
      <c r="K157" s="2">
        <v>99</v>
      </c>
      <c r="L157" s="21">
        <f t="shared" si="2"/>
        <v>345</v>
      </c>
      <c r="M157" s="20">
        <v>729</v>
      </c>
      <c r="N157" s="7"/>
      <c r="O157" s="2"/>
    </row>
    <row r="158" spans="1:15" s="1" customFormat="1" ht="165.95" customHeight="1" x14ac:dyDescent="0.2">
      <c r="A158" s="2">
        <v>156</v>
      </c>
      <c r="B158" s="11" t="s">
        <v>11</v>
      </c>
      <c r="C158" s="11"/>
      <c r="D158" s="10" t="str">
        <f>HYPERLINK("http://7flowers-decor.ru/upload/1c_catalog/import_files/3661864017527.jpg")</f>
        <v>http://7flowers-decor.ru/upload/1c_catalog/import_files/3661864017527.jpg</v>
      </c>
      <c r="E158" s="2">
        <v>3661864017527</v>
      </c>
      <c r="F158" s="5" t="s">
        <v>148</v>
      </c>
      <c r="G158" s="6" t="s">
        <v>151</v>
      </c>
      <c r="H158" s="2">
        <v>1</v>
      </c>
      <c r="I158" s="2">
        <v>36</v>
      </c>
      <c r="J158" s="2">
        <v>136</v>
      </c>
      <c r="K158" s="2">
        <v>40</v>
      </c>
      <c r="L158" s="21">
        <f t="shared" si="2"/>
        <v>176</v>
      </c>
      <c r="M158" s="20">
        <v>729</v>
      </c>
      <c r="N158" s="7"/>
      <c r="O158" s="2"/>
    </row>
    <row r="159" spans="1:15" s="1" customFormat="1" ht="165.95" customHeight="1" x14ac:dyDescent="0.2">
      <c r="A159" s="2">
        <v>157</v>
      </c>
      <c r="B159" s="11" t="s">
        <v>11</v>
      </c>
      <c r="C159" s="11"/>
      <c r="D159" s="10" t="str">
        <f>HYPERLINK("http://7flowers-decor.ru/upload/1c_catalog/import_files/3661864017503.jpg")</f>
        <v>http://7flowers-decor.ru/upload/1c_catalog/import_files/3661864017503.jpg</v>
      </c>
      <c r="E159" s="2">
        <v>3661864017503</v>
      </c>
      <c r="F159" s="5" t="s">
        <v>148</v>
      </c>
      <c r="G159" s="6" t="s">
        <v>152</v>
      </c>
      <c r="H159" s="2">
        <v>1</v>
      </c>
      <c r="I159" s="2">
        <v>36</v>
      </c>
      <c r="J159" s="2">
        <v>175</v>
      </c>
      <c r="K159" s="2">
        <v>34</v>
      </c>
      <c r="L159" s="21">
        <f t="shared" si="2"/>
        <v>209</v>
      </c>
      <c r="M159" s="20">
        <v>729</v>
      </c>
      <c r="N159" s="7"/>
      <c r="O159" s="2"/>
    </row>
    <row r="160" spans="1:15" s="1" customFormat="1" ht="165.95" customHeight="1" x14ac:dyDescent="0.2">
      <c r="A160" s="2">
        <v>158</v>
      </c>
      <c r="B160" s="11" t="s">
        <v>11</v>
      </c>
      <c r="C160" s="11"/>
      <c r="D160" s="10" t="str">
        <f>HYPERLINK("http://7flowers-decor.ru/upload/1c_catalog/import_files/3661864017374.jpg")</f>
        <v>http://7flowers-decor.ru/upload/1c_catalog/import_files/3661864017374.jpg</v>
      </c>
      <c r="E160" s="2">
        <v>3661864017374</v>
      </c>
      <c r="F160" s="5" t="s">
        <v>153</v>
      </c>
      <c r="G160" s="6" t="s">
        <v>45</v>
      </c>
      <c r="H160" s="2">
        <v>1</v>
      </c>
      <c r="I160" s="2">
        <v>120</v>
      </c>
      <c r="J160" s="2">
        <v>179</v>
      </c>
      <c r="K160" s="2">
        <v>59</v>
      </c>
      <c r="L160" s="21">
        <f t="shared" si="2"/>
        <v>238</v>
      </c>
      <c r="M160" s="20">
        <v>345</v>
      </c>
      <c r="N160" s="7"/>
      <c r="O160" s="2"/>
    </row>
    <row r="161" spans="1:15" s="1" customFormat="1" ht="165.95" customHeight="1" x14ac:dyDescent="0.2">
      <c r="A161" s="2">
        <v>159</v>
      </c>
      <c r="B161" s="11" t="s">
        <v>11</v>
      </c>
      <c r="C161" s="11"/>
      <c r="D161" s="10" t="str">
        <f>HYPERLINK("http://7flowers-decor.ru/upload/1c_catalog/import_files/3661864010986.jpg")</f>
        <v>http://7flowers-decor.ru/upload/1c_catalog/import_files/3661864010986.jpg</v>
      </c>
      <c r="E161" s="2">
        <v>3661864010986</v>
      </c>
      <c r="F161" s="5" t="s">
        <v>154</v>
      </c>
      <c r="G161" s="6" t="s">
        <v>155</v>
      </c>
      <c r="H161" s="2">
        <v>1</v>
      </c>
      <c r="I161" s="2">
        <v>72</v>
      </c>
      <c r="J161" s="3"/>
      <c r="K161" s="2">
        <v>42</v>
      </c>
      <c r="L161" s="21">
        <f t="shared" si="2"/>
        <v>42</v>
      </c>
      <c r="M161" s="20">
        <v>628</v>
      </c>
      <c r="N161" s="7"/>
      <c r="O161" s="2"/>
    </row>
    <row r="162" spans="1:15" s="1" customFormat="1" ht="165.95" customHeight="1" x14ac:dyDescent="0.2">
      <c r="A162" s="2">
        <v>160</v>
      </c>
      <c r="B162" s="11" t="s">
        <v>11</v>
      </c>
      <c r="C162" s="11"/>
      <c r="D162" s="10" t="str">
        <f>HYPERLINK("http://7flowers-decor.ru/upload/1c_catalog/import_files/3661864011990.jpg")</f>
        <v>http://7flowers-decor.ru/upload/1c_catalog/import_files/3661864011990.jpg</v>
      </c>
      <c r="E162" s="2">
        <v>3661864011990</v>
      </c>
      <c r="F162" s="5" t="s">
        <v>156</v>
      </c>
      <c r="G162" s="6" t="s">
        <v>17</v>
      </c>
      <c r="H162" s="2">
        <v>1</v>
      </c>
      <c r="I162" s="2">
        <v>48</v>
      </c>
      <c r="J162" s="2">
        <v>27</v>
      </c>
      <c r="K162" s="2">
        <v>56</v>
      </c>
      <c r="L162" s="21">
        <f t="shared" si="2"/>
        <v>83</v>
      </c>
      <c r="M162" s="20">
        <v>1124</v>
      </c>
      <c r="N162" s="7"/>
      <c r="O162" s="8"/>
    </row>
    <row r="163" spans="1:15" s="1" customFormat="1" ht="165.95" customHeight="1" x14ac:dyDescent="0.2">
      <c r="A163" s="2">
        <v>161</v>
      </c>
      <c r="B163" s="11" t="s">
        <v>11</v>
      </c>
      <c r="C163" s="11"/>
      <c r="D163" s="10" t="str">
        <f>HYPERLINK("http://7flowers-decor.ru/upload/1c_catalog/import_files/3661864012010.jpg")</f>
        <v>http://7flowers-decor.ru/upload/1c_catalog/import_files/3661864012010.jpg</v>
      </c>
      <c r="E163" s="2">
        <v>3661864012010</v>
      </c>
      <c r="F163" s="5" t="s">
        <v>156</v>
      </c>
      <c r="G163" s="6" t="s">
        <v>42</v>
      </c>
      <c r="H163" s="2">
        <v>1</v>
      </c>
      <c r="I163" s="2">
        <v>48</v>
      </c>
      <c r="J163" s="3"/>
      <c r="K163" s="2">
        <v>86</v>
      </c>
      <c r="L163" s="21">
        <f t="shared" si="2"/>
        <v>86</v>
      </c>
      <c r="M163" s="20">
        <v>1124</v>
      </c>
      <c r="N163" s="7"/>
      <c r="O163" s="8"/>
    </row>
    <row r="164" spans="1:15" s="1" customFormat="1" ht="165.95" customHeight="1" x14ac:dyDescent="0.2">
      <c r="A164" s="2">
        <v>162</v>
      </c>
      <c r="B164" s="11" t="s">
        <v>11</v>
      </c>
      <c r="C164" s="11"/>
      <c r="D164" s="10" t="str">
        <f>HYPERLINK("http://7flowers-decor.ru/upload/1c_catalog/import_files/3661864013062.jpg")</f>
        <v>http://7flowers-decor.ru/upload/1c_catalog/import_files/3661864013062.jpg</v>
      </c>
      <c r="E164" s="2">
        <v>3661864013062</v>
      </c>
      <c r="F164" s="5" t="s">
        <v>157</v>
      </c>
      <c r="G164" s="6" t="s">
        <v>23</v>
      </c>
      <c r="H164" s="2">
        <v>1</v>
      </c>
      <c r="I164" s="2">
        <v>120</v>
      </c>
      <c r="J164" s="2">
        <v>477</v>
      </c>
      <c r="K164" s="2">
        <v>253</v>
      </c>
      <c r="L164" s="21">
        <f t="shared" si="2"/>
        <v>730</v>
      </c>
      <c r="M164" s="20">
        <v>270</v>
      </c>
      <c r="N164" s="7"/>
      <c r="O164" s="2"/>
    </row>
    <row r="165" spans="1:15" s="1" customFormat="1" ht="165.95" customHeight="1" x14ac:dyDescent="0.2">
      <c r="A165" s="2">
        <v>163</v>
      </c>
      <c r="B165" s="11" t="s">
        <v>11</v>
      </c>
      <c r="C165" s="11"/>
      <c r="D165" s="10" t="str">
        <f>HYPERLINK("http://7flowers-decor.ru/upload/1c_catalog/import_files/3661864013079.jpg")</f>
        <v>http://7flowers-decor.ru/upload/1c_catalog/import_files/3661864013079.jpg</v>
      </c>
      <c r="E165" s="2">
        <v>3661864013079</v>
      </c>
      <c r="F165" s="5" t="s">
        <v>157</v>
      </c>
      <c r="G165" s="6" t="s">
        <v>29</v>
      </c>
      <c r="H165" s="2">
        <v>1</v>
      </c>
      <c r="I165" s="2">
        <v>120</v>
      </c>
      <c r="J165" s="2">
        <v>404</v>
      </c>
      <c r="K165" s="2">
        <v>239</v>
      </c>
      <c r="L165" s="21">
        <f t="shared" si="2"/>
        <v>643</v>
      </c>
      <c r="M165" s="20">
        <v>270</v>
      </c>
      <c r="N165" s="7"/>
      <c r="O165" s="2"/>
    </row>
    <row r="166" spans="1:15" s="1" customFormat="1" ht="165.95" customHeight="1" x14ac:dyDescent="0.2">
      <c r="A166" s="2">
        <v>164</v>
      </c>
      <c r="B166" s="11" t="s">
        <v>11</v>
      </c>
      <c r="C166" s="11"/>
      <c r="D166" s="10" t="str">
        <f>HYPERLINK("http://7flowers-decor.ru/upload/1c_catalog/import_files/3661864013055.jpg")</f>
        <v>http://7flowers-decor.ru/upload/1c_catalog/import_files/3661864013055.jpg</v>
      </c>
      <c r="E166" s="2">
        <v>3661864013055</v>
      </c>
      <c r="F166" s="5" t="s">
        <v>157</v>
      </c>
      <c r="G166" s="6" t="s">
        <v>42</v>
      </c>
      <c r="H166" s="2">
        <v>1</v>
      </c>
      <c r="I166" s="2">
        <v>120</v>
      </c>
      <c r="J166" s="2">
        <v>655</v>
      </c>
      <c r="K166" s="2">
        <v>357</v>
      </c>
      <c r="L166" s="21">
        <f t="shared" si="2"/>
        <v>1012</v>
      </c>
      <c r="M166" s="20">
        <v>270</v>
      </c>
      <c r="N166" s="7"/>
      <c r="O166" s="2"/>
    </row>
    <row r="167" spans="1:15" s="1" customFormat="1" ht="165.95" customHeight="1" x14ac:dyDescent="0.2">
      <c r="A167" s="2">
        <v>165</v>
      </c>
      <c r="B167" s="11" t="s">
        <v>11</v>
      </c>
      <c r="C167" s="11"/>
      <c r="D167" s="10" t="str">
        <f>HYPERLINK("http://7flowers-decor.ru/upload/1c_catalog/import_files/3661864013086.jpg")</f>
        <v>http://7flowers-decor.ru/upload/1c_catalog/import_files/3661864013086.jpg</v>
      </c>
      <c r="E167" s="2">
        <v>3661864013086</v>
      </c>
      <c r="F167" s="5" t="s">
        <v>157</v>
      </c>
      <c r="G167" s="6" t="s">
        <v>17</v>
      </c>
      <c r="H167" s="2">
        <v>1</v>
      </c>
      <c r="I167" s="2">
        <v>120</v>
      </c>
      <c r="J167" s="2">
        <v>655</v>
      </c>
      <c r="K167" s="2">
        <v>354</v>
      </c>
      <c r="L167" s="21">
        <f t="shared" si="2"/>
        <v>1009</v>
      </c>
      <c r="M167" s="20">
        <v>270</v>
      </c>
      <c r="N167" s="7"/>
      <c r="O167" s="2"/>
    </row>
    <row r="168" spans="1:15" s="1" customFormat="1" ht="165.95" customHeight="1" x14ac:dyDescent="0.2">
      <c r="A168" s="2">
        <v>166</v>
      </c>
      <c r="B168" s="11" t="s">
        <v>11</v>
      </c>
      <c r="C168" s="11"/>
      <c r="D168" s="10" t="str">
        <f>HYPERLINK("http://7flowers-decor.ru/upload/1c_catalog/import_files/3661864012003.jpg")</f>
        <v>http://7flowers-decor.ru/upload/1c_catalog/import_files/3661864012003.jpg</v>
      </c>
      <c r="E168" s="2">
        <v>3661864012003</v>
      </c>
      <c r="F168" s="5" t="s">
        <v>158</v>
      </c>
      <c r="G168" s="6" t="s">
        <v>23</v>
      </c>
      <c r="H168" s="2">
        <v>1</v>
      </c>
      <c r="I168" s="2">
        <v>48</v>
      </c>
      <c r="J168" s="2">
        <v>137</v>
      </c>
      <c r="K168" s="2">
        <v>98</v>
      </c>
      <c r="L168" s="21">
        <f t="shared" si="2"/>
        <v>235</v>
      </c>
      <c r="M168" s="20">
        <v>1124</v>
      </c>
      <c r="N168" s="7"/>
      <c r="O168" s="8"/>
    </row>
    <row r="169" spans="1:15" s="1" customFormat="1" ht="165.95" customHeight="1" x14ac:dyDescent="0.2">
      <c r="A169" s="2">
        <v>167</v>
      </c>
      <c r="B169" s="11" t="s">
        <v>11</v>
      </c>
      <c r="C169" s="11"/>
      <c r="D169" s="10" t="str">
        <f>HYPERLINK("http://7flowers-decor.ru/upload/1c_catalog/import_files/3760169245281.jpg")</f>
        <v>http://7flowers-decor.ru/upload/1c_catalog/import_files/3760169245281.jpg</v>
      </c>
      <c r="E169" s="2">
        <v>3760169245281</v>
      </c>
      <c r="F169" s="5" t="s">
        <v>159</v>
      </c>
      <c r="G169" s="6" t="s">
        <v>17</v>
      </c>
      <c r="H169" s="2">
        <v>1</v>
      </c>
      <c r="I169" s="2">
        <v>72</v>
      </c>
      <c r="J169" s="2">
        <v>153</v>
      </c>
      <c r="K169" s="2">
        <v>73</v>
      </c>
      <c r="L169" s="21">
        <f t="shared" si="2"/>
        <v>226</v>
      </c>
      <c r="M169" s="20">
        <v>453</v>
      </c>
      <c r="N169" s="7"/>
      <c r="O169" s="2"/>
    </row>
    <row r="170" spans="1:15" s="1" customFormat="1" ht="165.95" customHeight="1" x14ac:dyDescent="0.2">
      <c r="A170" s="2">
        <v>168</v>
      </c>
      <c r="B170" s="11" t="s">
        <v>11</v>
      </c>
      <c r="C170" s="11"/>
      <c r="D170" s="10" t="str">
        <f>HYPERLINK("http://7flowers-decor.ru/upload/1c_catalog/import_files/3661864013819.jpg")</f>
        <v>http://7flowers-decor.ru/upload/1c_catalog/import_files/3661864013819.jpg</v>
      </c>
      <c r="E170" s="2">
        <v>3661864013819</v>
      </c>
      <c r="F170" s="5" t="s">
        <v>160</v>
      </c>
      <c r="G170" s="6" t="s">
        <v>161</v>
      </c>
      <c r="H170" s="2">
        <v>1</v>
      </c>
      <c r="I170" s="2">
        <v>24</v>
      </c>
      <c r="J170" s="2">
        <v>12</v>
      </c>
      <c r="K170" s="2">
        <v>68</v>
      </c>
      <c r="L170" s="21">
        <f t="shared" si="2"/>
        <v>80</v>
      </c>
      <c r="M170" s="20">
        <v>891</v>
      </c>
      <c r="N170" s="7"/>
      <c r="O170" s="2"/>
    </row>
    <row r="171" spans="1:15" s="1" customFormat="1" ht="165.95" customHeight="1" x14ac:dyDescent="0.2">
      <c r="A171" s="2">
        <v>169</v>
      </c>
      <c r="B171" s="11" t="s">
        <v>11</v>
      </c>
      <c r="C171" s="11"/>
      <c r="D171" s="10" t="str">
        <f>HYPERLINK("http://7flowers-decor.ru/upload/1c_catalog/import_files/3661864013826.jpg")</f>
        <v>http://7flowers-decor.ru/upload/1c_catalog/import_files/3661864013826.jpg</v>
      </c>
      <c r="E171" s="2">
        <v>3661864013826</v>
      </c>
      <c r="F171" s="5" t="s">
        <v>160</v>
      </c>
      <c r="G171" s="6" t="s">
        <v>17</v>
      </c>
      <c r="H171" s="2">
        <v>1</v>
      </c>
      <c r="I171" s="2">
        <v>24</v>
      </c>
      <c r="J171" s="3"/>
      <c r="K171" s="2">
        <v>44</v>
      </c>
      <c r="L171" s="21">
        <f t="shared" si="2"/>
        <v>44</v>
      </c>
      <c r="M171" s="20">
        <v>891</v>
      </c>
      <c r="N171" s="7"/>
      <c r="O171" s="2"/>
    </row>
    <row r="172" spans="1:15" s="1" customFormat="1" ht="165.95" customHeight="1" x14ac:dyDescent="0.2">
      <c r="A172" s="2">
        <v>170</v>
      </c>
      <c r="B172" s="11" t="s">
        <v>11</v>
      </c>
      <c r="C172" s="11"/>
      <c r="D172" s="10" t="str">
        <f>HYPERLINK("http://7flowers-decor.ru/upload/1c_catalog/import_files/3661864013802.jpg")</f>
        <v>http://7flowers-decor.ru/upload/1c_catalog/import_files/3661864013802.jpg</v>
      </c>
      <c r="E172" s="2">
        <v>3661864013802</v>
      </c>
      <c r="F172" s="5" t="s">
        <v>160</v>
      </c>
      <c r="G172" s="6" t="s">
        <v>23</v>
      </c>
      <c r="H172" s="2">
        <v>1</v>
      </c>
      <c r="I172" s="2">
        <v>24</v>
      </c>
      <c r="J172" s="2">
        <v>26</v>
      </c>
      <c r="K172" s="2">
        <v>49</v>
      </c>
      <c r="L172" s="21">
        <f t="shared" si="2"/>
        <v>75</v>
      </c>
      <c r="M172" s="20">
        <v>891</v>
      </c>
      <c r="N172" s="7"/>
      <c r="O172" s="2"/>
    </row>
    <row r="173" spans="1:15" s="1" customFormat="1" ht="165.95" customHeight="1" x14ac:dyDescent="0.2">
      <c r="A173" s="2">
        <v>171</v>
      </c>
      <c r="B173" s="11" t="s">
        <v>11</v>
      </c>
      <c r="C173" s="11"/>
      <c r="D173" s="10" t="str">
        <f>HYPERLINK("http://7flowers-decor.ru/upload/1c_catalog/import_files/3661864017633.jpg")</f>
        <v>http://7flowers-decor.ru/upload/1c_catalog/import_files/3661864017633.jpg</v>
      </c>
      <c r="E173" s="2">
        <v>3661864017633</v>
      </c>
      <c r="F173" s="5" t="s">
        <v>162</v>
      </c>
      <c r="G173" s="6" t="s">
        <v>17</v>
      </c>
      <c r="H173" s="2">
        <v>1</v>
      </c>
      <c r="I173" s="2">
        <v>84</v>
      </c>
      <c r="J173" s="2">
        <v>309</v>
      </c>
      <c r="K173" s="2">
        <v>118</v>
      </c>
      <c r="L173" s="21">
        <f t="shared" si="2"/>
        <v>427</v>
      </c>
      <c r="M173" s="20">
        <v>323</v>
      </c>
      <c r="N173" s="7"/>
      <c r="O173" s="2"/>
    </row>
    <row r="174" spans="1:15" s="1" customFormat="1" ht="165.95" customHeight="1" x14ac:dyDescent="0.2">
      <c r="A174" s="2">
        <v>172</v>
      </c>
      <c r="B174" s="11" t="s">
        <v>11</v>
      </c>
      <c r="C174" s="11"/>
      <c r="D174" s="10" t="str">
        <f>HYPERLINK("http://7flowers-decor.ru/upload/1c_catalog/import_files/3661864017626.jpg")</f>
        <v>http://7flowers-decor.ru/upload/1c_catalog/import_files/3661864017626.jpg</v>
      </c>
      <c r="E174" s="2">
        <v>3661864017626</v>
      </c>
      <c r="F174" s="5" t="s">
        <v>162</v>
      </c>
      <c r="G174" s="6" t="s">
        <v>57</v>
      </c>
      <c r="H174" s="2">
        <v>1</v>
      </c>
      <c r="I174" s="2">
        <v>84</v>
      </c>
      <c r="J174" s="2">
        <v>110</v>
      </c>
      <c r="K174" s="2">
        <v>59</v>
      </c>
      <c r="L174" s="21">
        <f t="shared" si="2"/>
        <v>169</v>
      </c>
      <c r="M174" s="20">
        <v>323</v>
      </c>
      <c r="N174" s="7"/>
      <c r="O174" s="2"/>
    </row>
    <row r="175" spans="1:15" s="1" customFormat="1" ht="165.95" customHeight="1" x14ac:dyDescent="0.2">
      <c r="A175" s="2">
        <v>173</v>
      </c>
      <c r="B175" s="11" t="s">
        <v>11</v>
      </c>
      <c r="C175" s="11"/>
      <c r="D175" s="10" t="str">
        <f>HYPERLINK("http://7flowers-decor.ru/upload/1c_catalog/import_files/3760169245663.jpg")</f>
        <v>http://7flowers-decor.ru/upload/1c_catalog/import_files/3760169245663.jpg</v>
      </c>
      <c r="E175" s="2">
        <v>3760169245663</v>
      </c>
      <c r="F175" s="5" t="s">
        <v>163</v>
      </c>
      <c r="G175" s="6" t="s">
        <v>164</v>
      </c>
      <c r="H175" s="2">
        <v>1</v>
      </c>
      <c r="I175" s="2">
        <v>72</v>
      </c>
      <c r="J175" s="3"/>
      <c r="K175" s="2">
        <v>48</v>
      </c>
      <c r="L175" s="21">
        <f t="shared" si="2"/>
        <v>48</v>
      </c>
      <c r="M175" s="20">
        <v>416</v>
      </c>
      <c r="N175" s="7"/>
      <c r="O175" s="2"/>
    </row>
    <row r="176" spans="1:15" s="1" customFormat="1" ht="165.95" customHeight="1" x14ac:dyDescent="0.2">
      <c r="A176" s="2">
        <v>174</v>
      </c>
      <c r="B176" s="11" t="s">
        <v>11</v>
      </c>
      <c r="C176" s="11"/>
      <c r="D176" s="10" t="str">
        <f>HYPERLINK("http://7flowers-decor.ru/upload/1c_catalog/import_files/3760169245526.jpg")</f>
        <v>http://7flowers-decor.ru/upload/1c_catalog/import_files/3760169245526.jpg</v>
      </c>
      <c r="E176" s="2">
        <v>3760169245526</v>
      </c>
      <c r="F176" s="5" t="s">
        <v>165</v>
      </c>
      <c r="G176" s="6" t="s">
        <v>17</v>
      </c>
      <c r="H176" s="2">
        <v>1</v>
      </c>
      <c r="I176" s="2">
        <v>480</v>
      </c>
      <c r="J176" s="3"/>
      <c r="K176" s="2">
        <v>7</v>
      </c>
      <c r="L176" s="21">
        <f t="shared" si="2"/>
        <v>7</v>
      </c>
      <c r="M176" s="20">
        <v>120</v>
      </c>
      <c r="N176" s="7"/>
      <c r="O176" s="2"/>
    </row>
    <row r="177" spans="1:15" s="1" customFormat="1" ht="165.95" customHeight="1" x14ac:dyDescent="0.2">
      <c r="A177" s="2">
        <v>175</v>
      </c>
      <c r="B177" s="11" t="s">
        <v>11</v>
      </c>
      <c r="C177" s="11"/>
      <c r="D177" s="10" t="str">
        <f>HYPERLINK("http://7flowers-decor.ru/upload/1c_catalog/import_files/3760140058442.jpg")</f>
        <v>http://7flowers-decor.ru/upload/1c_catalog/import_files/3760140058442.jpg</v>
      </c>
      <c r="E177" s="2">
        <v>3760140058442</v>
      </c>
      <c r="F177" s="5" t="s">
        <v>166</v>
      </c>
      <c r="G177" s="6" t="s">
        <v>17</v>
      </c>
      <c r="H177" s="2">
        <v>1</v>
      </c>
      <c r="I177" s="2">
        <v>72</v>
      </c>
      <c r="J177" s="2">
        <v>62</v>
      </c>
      <c r="K177" s="3"/>
      <c r="L177" s="21">
        <f t="shared" si="2"/>
        <v>62</v>
      </c>
      <c r="M177" s="20">
        <v>557</v>
      </c>
      <c r="N177" s="7"/>
      <c r="O177" s="2"/>
    </row>
    <row r="178" spans="1:15" s="1" customFormat="1" ht="165.95" customHeight="1" x14ac:dyDescent="0.2">
      <c r="A178" s="2">
        <v>176</v>
      </c>
      <c r="B178" s="11" t="s">
        <v>11</v>
      </c>
      <c r="C178" s="11"/>
      <c r="D178" s="10" t="str">
        <f>HYPERLINK("http://7flowers-decor.ru/upload/1c_catalog/import_files/3760169246868.jpg")</f>
        <v>http://7flowers-decor.ru/upload/1c_catalog/import_files/3760169246868.jpg</v>
      </c>
      <c r="E178" s="2">
        <v>3760169246868</v>
      </c>
      <c r="F178" s="5" t="s">
        <v>166</v>
      </c>
      <c r="G178" s="6" t="s">
        <v>167</v>
      </c>
      <c r="H178" s="2">
        <v>1</v>
      </c>
      <c r="I178" s="2">
        <v>72</v>
      </c>
      <c r="J178" s="3"/>
      <c r="K178" s="2">
        <v>48</v>
      </c>
      <c r="L178" s="21">
        <f t="shared" si="2"/>
        <v>48</v>
      </c>
      <c r="M178" s="20">
        <v>557</v>
      </c>
      <c r="N178" s="7"/>
      <c r="O178" s="2"/>
    </row>
    <row r="179" spans="1:15" s="1" customFormat="1" ht="165.95" customHeight="1" x14ac:dyDescent="0.2">
      <c r="A179" s="2">
        <v>177</v>
      </c>
      <c r="B179" s="11" t="s">
        <v>11</v>
      </c>
      <c r="C179" s="11"/>
      <c r="D179" s="10" t="str">
        <f>HYPERLINK("http://7flowers-decor.ru/upload/1c_catalog/import_files/3760169240996.jpg")</f>
        <v>http://7flowers-decor.ru/upload/1c_catalog/import_files/3760169240996.jpg</v>
      </c>
      <c r="E179" s="2">
        <v>3760169240996</v>
      </c>
      <c r="F179" s="5" t="s">
        <v>166</v>
      </c>
      <c r="G179" s="6" t="s">
        <v>168</v>
      </c>
      <c r="H179" s="2">
        <v>1</v>
      </c>
      <c r="I179" s="2">
        <v>72</v>
      </c>
      <c r="J179" s="2">
        <v>11</v>
      </c>
      <c r="K179" s="2">
        <v>92</v>
      </c>
      <c r="L179" s="21">
        <f t="shared" si="2"/>
        <v>103</v>
      </c>
      <c r="M179" s="20">
        <v>557</v>
      </c>
      <c r="N179" s="7"/>
      <c r="O179" s="2"/>
    </row>
    <row r="180" spans="1:15" s="1" customFormat="1" ht="165.95" customHeight="1" x14ac:dyDescent="0.2">
      <c r="A180" s="2">
        <v>178</v>
      </c>
      <c r="B180" s="11" t="s">
        <v>11</v>
      </c>
      <c r="C180" s="11"/>
      <c r="D180" s="10" t="str">
        <f>HYPERLINK("http://7flowers-decor.ru/upload/1c_catalog/import_files/3661864003346.jpg")</f>
        <v>http://7flowers-decor.ru/upload/1c_catalog/import_files/3661864003346.jpg</v>
      </c>
      <c r="E180" s="2">
        <v>3661864003346</v>
      </c>
      <c r="F180" s="5" t="s">
        <v>166</v>
      </c>
      <c r="G180" s="6" t="s">
        <v>169</v>
      </c>
      <c r="H180" s="2">
        <v>1</v>
      </c>
      <c r="I180" s="2">
        <v>72</v>
      </c>
      <c r="J180" s="2">
        <v>22</v>
      </c>
      <c r="K180" s="2">
        <v>86</v>
      </c>
      <c r="L180" s="21">
        <f t="shared" si="2"/>
        <v>108</v>
      </c>
      <c r="M180" s="20">
        <v>557</v>
      </c>
      <c r="N180" s="7"/>
      <c r="O180" s="2"/>
    </row>
    <row r="181" spans="1:15" s="1" customFormat="1" ht="165.95" customHeight="1" x14ac:dyDescent="0.2">
      <c r="A181" s="2">
        <v>179</v>
      </c>
      <c r="B181" s="11" t="s">
        <v>11</v>
      </c>
      <c r="C181" s="11"/>
      <c r="D181" s="10" t="str">
        <f>HYPERLINK("http://7flowers-decor.ru/upload/1c_catalog/import_files/3760169249586.jpg")</f>
        <v>http://7flowers-decor.ru/upload/1c_catalog/import_files/3760169249586.jpg</v>
      </c>
      <c r="E181" s="2">
        <v>3760169249586</v>
      </c>
      <c r="F181" s="5" t="s">
        <v>166</v>
      </c>
      <c r="G181" s="6" t="s">
        <v>170</v>
      </c>
      <c r="H181" s="2">
        <v>1</v>
      </c>
      <c r="I181" s="2">
        <v>72</v>
      </c>
      <c r="J181" s="2">
        <v>30</v>
      </c>
      <c r="K181" s="2">
        <v>85</v>
      </c>
      <c r="L181" s="21">
        <f t="shared" si="2"/>
        <v>115</v>
      </c>
      <c r="M181" s="20">
        <v>557</v>
      </c>
      <c r="N181" s="7"/>
      <c r="O181" s="2"/>
    </row>
    <row r="182" spans="1:15" s="1" customFormat="1" ht="165.95" customHeight="1" x14ac:dyDescent="0.2">
      <c r="A182" s="2">
        <v>180</v>
      </c>
      <c r="B182" s="11" t="s">
        <v>11</v>
      </c>
      <c r="C182" s="11"/>
      <c r="D182" s="10" t="str">
        <f>HYPERLINK("http://7flowers-decor.ru/upload/1c_catalog/import_files/3661864017282.jpg")</f>
        <v>http://7flowers-decor.ru/upload/1c_catalog/import_files/3661864017282.jpg</v>
      </c>
      <c r="E182" s="2">
        <v>3661864017282</v>
      </c>
      <c r="F182" s="5" t="s">
        <v>171</v>
      </c>
      <c r="G182" s="6" t="s">
        <v>24</v>
      </c>
      <c r="H182" s="2">
        <v>1</v>
      </c>
      <c r="I182" s="2">
        <v>96</v>
      </c>
      <c r="J182" s="2">
        <v>386</v>
      </c>
      <c r="K182" s="2">
        <v>187</v>
      </c>
      <c r="L182" s="21">
        <f t="shared" si="2"/>
        <v>573</v>
      </c>
      <c r="M182" s="20">
        <v>305</v>
      </c>
      <c r="N182" s="7"/>
      <c r="O182" s="2"/>
    </row>
    <row r="183" spans="1:15" s="1" customFormat="1" ht="165.95" customHeight="1" x14ac:dyDescent="0.2">
      <c r="A183" s="2">
        <v>181</v>
      </c>
      <c r="B183" s="11" t="s">
        <v>11</v>
      </c>
      <c r="C183" s="11"/>
      <c r="D183" s="10" t="str">
        <f>HYPERLINK("http://7flowers-decor.ru/upload/1c_catalog/import_files/4606500315352.jpg")</f>
        <v>http://7flowers-decor.ru/upload/1c_catalog/import_files/4606500315352.jpg</v>
      </c>
      <c r="E183" s="2">
        <v>4606500315352</v>
      </c>
      <c r="F183" s="5" t="s">
        <v>172</v>
      </c>
      <c r="G183" s="6" t="s">
        <v>19</v>
      </c>
      <c r="H183" s="2">
        <v>1</v>
      </c>
      <c r="I183" s="2">
        <v>960</v>
      </c>
      <c r="J183" s="8">
        <v>1544</v>
      </c>
      <c r="K183" s="2">
        <v>122</v>
      </c>
      <c r="L183" s="21">
        <f t="shared" si="2"/>
        <v>1666</v>
      </c>
      <c r="M183" s="20">
        <v>31</v>
      </c>
      <c r="N183" s="9" t="s">
        <v>63</v>
      </c>
      <c r="O183" s="2"/>
    </row>
    <row r="184" spans="1:15" s="1" customFormat="1" ht="165.95" customHeight="1" x14ac:dyDescent="0.2">
      <c r="A184" s="2">
        <v>182</v>
      </c>
      <c r="B184" s="11" t="s">
        <v>11</v>
      </c>
      <c r="C184" s="11"/>
      <c r="D184" s="10" t="str">
        <f>HYPERLINK("http://7flowers-decor.ru/upload/1c_catalog/import_files/3661864013024.jpg")</f>
        <v>http://7flowers-decor.ru/upload/1c_catalog/import_files/3661864013024.jpg</v>
      </c>
      <c r="E184" s="2">
        <v>3661864013024</v>
      </c>
      <c r="F184" s="5" t="s">
        <v>173</v>
      </c>
      <c r="G184" s="6" t="s">
        <v>23</v>
      </c>
      <c r="H184" s="2">
        <v>1</v>
      </c>
      <c r="I184" s="2">
        <v>96</v>
      </c>
      <c r="J184" s="2">
        <v>406</v>
      </c>
      <c r="K184" s="2">
        <v>243</v>
      </c>
      <c r="L184" s="21">
        <f t="shared" si="2"/>
        <v>649</v>
      </c>
      <c r="M184" s="20">
        <v>296</v>
      </c>
      <c r="N184" s="7"/>
      <c r="O184" s="2"/>
    </row>
    <row r="185" spans="1:15" s="1" customFormat="1" ht="165.95" customHeight="1" x14ac:dyDescent="0.2">
      <c r="A185" s="2">
        <v>183</v>
      </c>
      <c r="B185" s="11" t="s">
        <v>11</v>
      </c>
      <c r="C185" s="11"/>
      <c r="D185" s="10" t="str">
        <f>HYPERLINK("http://7flowers-decor.ru/upload/1c_catalog/import_files/3661864013017.jpg")</f>
        <v>http://7flowers-decor.ru/upload/1c_catalog/import_files/3661864013017.jpg</v>
      </c>
      <c r="E185" s="2">
        <v>3661864013017</v>
      </c>
      <c r="F185" s="5" t="s">
        <v>173</v>
      </c>
      <c r="G185" s="6" t="s">
        <v>31</v>
      </c>
      <c r="H185" s="2">
        <v>1</v>
      </c>
      <c r="I185" s="2">
        <v>96</v>
      </c>
      <c r="J185" s="2">
        <v>301</v>
      </c>
      <c r="K185" s="2">
        <v>198</v>
      </c>
      <c r="L185" s="21">
        <f t="shared" si="2"/>
        <v>499</v>
      </c>
      <c r="M185" s="20">
        <v>296</v>
      </c>
      <c r="N185" s="7"/>
      <c r="O185" s="2"/>
    </row>
    <row r="186" spans="1:15" s="1" customFormat="1" ht="165.95" customHeight="1" x14ac:dyDescent="0.2">
      <c r="A186" s="2">
        <v>184</v>
      </c>
      <c r="B186" s="11" t="s">
        <v>11</v>
      </c>
      <c r="C186" s="11"/>
      <c r="D186" s="10" t="str">
        <f>HYPERLINK("http://7flowers-decor.ru/upload/1c_catalog/import_files/3661864013000.jpg")</f>
        <v>http://7flowers-decor.ru/upload/1c_catalog/import_files/3661864013000.jpg</v>
      </c>
      <c r="E186" s="2">
        <v>3661864013000</v>
      </c>
      <c r="F186" s="5" t="s">
        <v>173</v>
      </c>
      <c r="G186" s="6" t="s">
        <v>17</v>
      </c>
      <c r="H186" s="2">
        <v>1</v>
      </c>
      <c r="I186" s="2">
        <v>96</v>
      </c>
      <c r="J186" s="8">
        <v>1069</v>
      </c>
      <c r="K186" s="2">
        <v>302</v>
      </c>
      <c r="L186" s="21">
        <f t="shared" si="2"/>
        <v>1371</v>
      </c>
      <c r="M186" s="20">
        <v>296</v>
      </c>
      <c r="N186" s="7"/>
      <c r="O186" s="2"/>
    </row>
    <row r="187" spans="1:15" s="1" customFormat="1" ht="165.95" customHeight="1" x14ac:dyDescent="0.2">
      <c r="A187" s="2">
        <v>185</v>
      </c>
      <c r="B187" s="11" t="s">
        <v>11</v>
      </c>
      <c r="C187" s="11"/>
      <c r="D187" s="10" t="str">
        <f>HYPERLINK("http://7flowers-decor.ru/upload/1c_catalog/import_files/3661864017572.jpg")</f>
        <v>http://7flowers-decor.ru/upload/1c_catalog/import_files/3661864017572.jpg</v>
      </c>
      <c r="E187" s="2">
        <v>3661864017572</v>
      </c>
      <c r="F187" s="5" t="s">
        <v>174</v>
      </c>
      <c r="G187" s="6" t="s">
        <v>17</v>
      </c>
      <c r="H187" s="2">
        <v>1</v>
      </c>
      <c r="I187" s="2">
        <v>576</v>
      </c>
      <c r="J187" s="2">
        <v>303</v>
      </c>
      <c r="K187" s="2">
        <v>115</v>
      </c>
      <c r="L187" s="21">
        <f t="shared" si="2"/>
        <v>418</v>
      </c>
      <c r="M187" s="20">
        <v>122</v>
      </c>
      <c r="N187" s="7"/>
      <c r="O187" s="2"/>
    </row>
    <row r="188" spans="1:15" s="1" customFormat="1" ht="165.95" customHeight="1" x14ac:dyDescent="0.2">
      <c r="A188" s="2">
        <v>186</v>
      </c>
      <c r="B188" s="11" t="s">
        <v>11</v>
      </c>
      <c r="C188" s="11"/>
      <c r="D188" s="10" t="str">
        <f>HYPERLINK("http://7flowers-decor.ru/upload/1c_catalog/import_files/3661864007689.jpg")</f>
        <v>http://7flowers-decor.ru/upload/1c_catalog/import_files/3661864007689.jpg</v>
      </c>
      <c r="E188" s="2">
        <v>3661864007689</v>
      </c>
      <c r="F188" s="5" t="s">
        <v>175</v>
      </c>
      <c r="G188" s="6" t="s">
        <v>23</v>
      </c>
      <c r="H188" s="2">
        <v>1</v>
      </c>
      <c r="I188" s="2">
        <v>576</v>
      </c>
      <c r="J188" s="3"/>
      <c r="K188" s="2">
        <v>8</v>
      </c>
      <c r="L188" s="21">
        <f t="shared" si="2"/>
        <v>8</v>
      </c>
      <c r="M188" s="20">
        <v>70</v>
      </c>
      <c r="N188" s="9" t="s">
        <v>63</v>
      </c>
      <c r="O188" s="2"/>
    </row>
    <row r="189" spans="1:15" s="1" customFormat="1" ht="165.95" customHeight="1" x14ac:dyDescent="0.2">
      <c r="A189" s="2">
        <v>187</v>
      </c>
      <c r="B189" s="11" t="s">
        <v>11</v>
      </c>
      <c r="C189" s="11"/>
      <c r="D189" s="10" t="str">
        <f>HYPERLINK("http://7flowers-decor.ru/upload/1c_catalog/import_files/3760169247100.jpg")</f>
        <v>http://7flowers-decor.ru/upload/1c_catalog/import_files/3760169247100.jpg</v>
      </c>
      <c r="E189" s="2">
        <v>3760169247100</v>
      </c>
      <c r="F189" s="5" t="s">
        <v>176</v>
      </c>
      <c r="G189" s="6" t="s">
        <v>177</v>
      </c>
      <c r="H189" s="2">
        <v>1</v>
      </c>
      <c r="I189" s="2">
        <v>144</v>
      </c>
      <c r="J189" s="2">
        <v>9</v>
      </c>
      <c r="K189" s="3"/>
      <c r="L189" s="21">
        <f t="shared" si="2"/>
        <v>9</v>
      </c>
      <c r="M189" s="20">
        <v>230</v>
      </c>
      <c r="N189" s="9" t="s">
        <v>63</v>
      </c>
      <c r="O189" s="2"/>
    </row>
    <row r="190" spans="1:15" s="1" customFormat="1" ht="165.95" customHeight="1" x14ac:dyDescent="0.2">
      <c r="A190" s="2">
        <v>188</v>
      </c>
      <c r="B190" s="11" t="s">
        <v>11</v>
      </c>
      <c r="C190" s="11"/>
      <c r="D190" s="10" t="str">
        <f>HYPERLINK("http://7flowers-decor.ru/upload/1c_catalog/import_files/3760169244611.jpg")</f>
        <v>http://7flowers-decor.ru/upload/1c_catalog/import_files/3760169244611.jpg</v>
      </c>
      <c r="E190" s="2">
        <v>3760169244611</v>
      </c>
      <c r="F190" s="5" t="s">
        <v>178</v>
      </c>
      <c r="G190" s="6" t="s">
        <v>17</v>
      </c>
      <c r="H190" s="2">
        <v>1</v>
      </c>
      <c r="I190" s="2">
        <v>48</v>
      </c>
      <c r="J190" s="2">
        <v>47</v>
      </c>
      <c r="K190" s="2">
        <v>9</v>
      </c>
      <c r="L190" s="21">
        <f t="shared" si="2"/>
        <v>56</v>
      </c>
      <c r="M190" s="20">
        <v>349</v>
      </c>
      <c r="N190" s="7"/>
      <c r="O190" s="2"/>
    </row>
    <row r="191" spans="1:15" s="1" customFormat="1" ht="165.95" customHeight="1" x14ac:dyDescent="0.2">
      <c r="A191" s="2">
        <v>189</v>
      </c>
      <c r="B191" s="11" t="s">
        <v>11</v>
      </c>
      <c r="C191" s="11"/>
      <c r="D191" s="10" t="str">
        <f>HYPERLINK("http://7flowers-decor.ru/upload/1c_catalog/import_files/3661864011846.jpg")</f>
        <v>http://7flowers-decor.ru/upload/1c_catalog/import_files/3661864011846.jpg</v>
      </c>
      <c r="E191" s="2">
        <v>3661864011846</v>
      </c>
      <c r="F191" s="5" t="s">
        <v>179</v>
      </c>
      <c r="G191" s="6" t="s">
        <v>17</v>
      </c>
      <c r="H191" s="2">
        <v>1</v>
      </c>
      <c r="I191" s="2">
        <v>72</v>
      </c>
      <c r="J191" s="2">
        <v>178</v>
      </c>
      <c r="K191" s="2">
        <v>92</v>
      </c>
      <c r="L191" s="21">
        <f t="shared" si="2"/>
        <v>270</v>
      </c>
      <c r="M191" s="20">
        <v>621</v>
      </c>
      <c r="N191" s="7"/>
      <c r="O191" s="2"/>
    </row>
    <row r="192" spans="1:15" s="1" customFormat="1" ht="165.95" customHeight="1" x14ac:dyDescent="0.2">
      <c r="A192" s="2">
        <v>190</v>
      </c>
      <c r="B192" s="11" t="s">
        <v>11</v>
      </c>
      <c r="C192" s="11"/>
      <c r="D192" s="10" t="str">
        <f>HYPERLINK("http://7flowers-decor.ru/upload/1c_catalog/import_files/3661864011853.jpg")</f>
        <v>http://7flowers-decor.ru/upload/1c_catalog/import_files/3661864011853.jpg</v>
      </c>
      <c r="E192" s="2">
        <v>3661864011853</v>
      </c>
      <c r="F192" s="5" t="s">
        <v>179</v>
      </c>
      <c r="G192" s="6" t="s">
        <v>23</v>
      </c>
      <c r="H192" s="2">
        <v>1</v>
      </c>
      <c r="I192" s="2">
        <v>72</v>
      </c>
      <c r="J192" s="2">
        <v>103</v>
      </c>
      <c r="K192" s="2">
        <v>60</v>
      </c>
      <c r="L192" s="21">
        <f t="shared" si="2"/>
        <v>163</v>
      </c>
      <c r="M192" s="20">
        <v>621</v>
      </c>
      <c r="N192" s="7"/>
      <c r="O192" s="2"/>
    </row>
    <row r="193" spans="1:15" s="1" customFormat="1" ht="165.95" customHeight="1" x14ac:dyDescent="0.2">
      <c r="A193" s="2">
        <v>191</v>
      </c>
      <c r="B193" s="11" t="s">
        <v>11</v>
      </c>
      <c r="C193" s="11"/>
      <c r="D193" s="10" t="str">
        <f>HYPERLINK("http://7flowers-decor.ru/upload/1c_catalog/import_files/4606500502240.jpg")</f>
        <v>http://7flowers-decor.ru/upload/1c_catalog/import_files/4606500502240.jpg</v>
      </c>
      <c r="E193" s="2">
        <v>4606500502240</v>
      </c>
      <c r="F193" s="5" t="s">
        <v>180</v>
      </c>
      <c r="G193" s="6" t="s">
        <v>17</v>
      </c>
      <c r="H193" s="2">
        <v>1</v>
      </c>
      <c r="I193" s="2">
        <v>120</v>
      </c>
      <c r="J193" s="2">
        <v>360</v>
      </c>
      <c r="K193" s="2">
        <v>106</v>
      </c>
      <c r="L193" s="21">
        <f t="shared" si="2"/>
        <v>466</v>
      </c>
      <c r="M193" s="20">
        <v>395</v>
      </c>
      <c r="N193" s="7"/>
      <c r="O193" s="2"/>
    </row>
    <row r="194" spans="1:15" s="1" customFormat="1" ht="165.95" customHeight="1" x14ac:dyDescent="0.2">
      <c r="A194" s="2">
        <v>192</v>
      </c>
      <c r="B194" s="11" t="s">
        <v>11</v>
      </c>
      <c r="C194" s="11"/>
      <c r="D194" s="10" t="str">
        <f>HYPERLINK("http://7flowers-decor.ru/upload/1c_catalog/import_files/4606500402724.jpg")</f>
        <v>http://7flowers-decor.ru/upload/1c_catalog/import_files/4606500402724.jpg</v>
      </c>
      <c r="E194" s="2">
        <v>4606500402724</v>
      </c>
      <c r="F194" s="5" t="s">
        <v>181</v>
      </c>
      <c r="G194" s="6" t="s">
        <v>61</v>
      </c>
      <c r="H194" s="2">
        <v>1</v>
      </c>
      <c r="I194" s="2">
        <v>48</v>
      </c>
      <c r="J194" s="2">
        <v>14</v>
      </c>
      <c r="K194" s="3"/>
      <c r="L194" s="21">
        <f t="shared" si="2"/>
        <v>14</v>
      </c>
      <c r="M194" s="20">
        <v>215</v>
      </c>
      <c r="N194" s="9" t="s">
        <v>63</v>
      </c>
      <c r="O194" s="2"/>
    </row>
    <row r="195" spans="1:15" s="1" customFormat="1" ht="165.95" customHeight="1" x14ac:dyDescent="0.2">
      <c r="A195" s="2">
        <v>193</v>
      </c>
      <c r="B195" s="11" t="s">
        <v>11</v>
      </c>
      <c r="C195" s="11"/>
      <c r="D195" s="10" t="str">
        <f>HYPERLINK("http://7flowers-decor.ru/upload/1c_catalog/import_files/3661864017565.jpg")</f>
        <v>http://7flowers-decor.ru/upload/1c_catalog/import_files/3661864017565.jpg</v>
      </c>
      <c r="E195" s="2">
        <v>3661864017565</v>
      </c>
      <c r="F195" s="5" t="s">
        <v>182</v>
      </c>
      <c r="G195" s="6" t="s">
        <v>19</v>
      </c>
      <c r="H195" s="2">
        <v>1</v>
      </c>
      <c r="I195" s="2">
        <v>144</v>
      </c>
      <c r="J195" s="3"/>
      <c r="K195" s="2">
        <v>86</v>
      </c>
      <c r="L195" s="21">
        <f t="shared" si="2"/>
        <v>86</v>
      </c>
      <c r="M195" s="20">
        <v>275</v>
      </c>
      <c r="N195" s="7"/>
      <c r="O195" s="2"/>
    </row>
    <row r="196" spans="1:15" s="1" customFormat="1" ht="165.95" customHeight="1" x14ac:dyDescent="0.2">
      <c r="A196" s="2">
        <v>194</v>
      </c>
      <c r="B196" s="11" t="s">
        <v>11</v>
      </c>
      <c r="C196" s="11"/>
      <c r="D196" s="10" t="str">
        <f>HYPERLINK("http://7flowers-decor.ru/upload/1c_catalog/import_files/3661864013529.jpg")</f>
        <v>http://7flowers-decor.ru/upload/1c_catalog/import_files/3661864013529.jpg</v>
      </c>
      <c r="E196" s="2">
        <v>3661864013529</v>
      </c>
      <c r="F196" s="5" t="s">
        <v>183</v>
      </c>
      <c r="G196" s="6" t="s">
        <v>23</v>
      </c>
      <c r="H196" s="2">
        <v>1</v>
      </c>
      <c r="I196" s="2">
        <v>192</v>
      </c>
      <c r="J196" s="2">
        <v>744</v>
      </c>
      <c r="K196" s="2">
        <v>378</v>
      </c>
      <c r="L196" s="21">
        <f t="shared" ref="L196:L259" si="3">J196+K196</f>
        <v>1122</v>
      </c>
      <c r="M196" s="20">
        <v>176</v>
      </c>
      <c r="N196" s="7"/>
      <c r="O196" s="2"/>
    </row>
    <row r="197" spans="1:15" s="1" customFormat="1" ht="165.95" customHeight="1" x14ac:dyDescent="0.2">
      <c r="A197" s="2">
        <v>195</v>
      </c>
      <c r="B197" s="11" t="s">
        <v>11</v>
      </c>
      <c r="C197" s="11"/>
      <c r="D197" s="10" t="str">
        <f>HYPERLINK("http://7flowers-decor.ru/upload/1c_catalog/import_files/3661864013512.jpg")</f>
        <v>http://7flowers-decor.ru/upload/1c_catalog/import_files/3661864013512.jpg</v>
      </c>
      <c r="E197" s="2">
        <v>3661864013512</v>
      </c>
      <c r="F197" s="5" t="s">
        <v>183</v>
      </c>
      <c r="G197" s="6" t="s">
        <v>29</v>
      </c>
      <c r="H197" s="2">
        <v>1</v>
      </c>
      <c r="I197" s="2">
        <v>192</v>
      </c>
      <c r="J197" s="2">
        <v>752</v>
      </c>
      <c r="K197" s="2">
        <v>381</v>
      </c>
      <c r="L197" s="21">
        <f t="shared" si="3"/>
        <v>1133</v>
      </c>
      <c r="M197" s="20">
        <v>176</v>
      </c>
      <c r="N197" s="7"/>
      <c r="O197" s="2"/>
    </row>
    <row r="198" spans="1:15" s="1" customFormat="1" ht="165.95" customHeight="1" x14ac:dyDescent="0.2">
      <c r="A198" s="2">
        <v>196</v>
      </c>
      <c r="B198" s="11" t="s">
        <v>11</v>
      </c>
      <c r="C198" s="11"/>
      <c r="D198" s="10" t="str">
        <f>HYPERLINK("http://7flowers-decor.ru/upload/1c_catalog/import_files/3661864013505.jpg")</f>
        <v>http://7flowers-decor.ru/upload/1c_catalog/import_files/3661864013505.jpg</v>
      </c>
      <c r="E198" s="2">
        <v>3661864013505</v>
      </c>
      <c r="F198" s="5" t="s">
        <v>183</v>
      </c>
      <c r="G198" s="6" t="s">
        <v>17</v>
      </c>
      <c r="H198" s="2">
        <v>1</v>
      </c>
      <c r="I198" s="2">
        <v>192</v>
      </c>
      <c r="J198" s="8">
        <v>1533</v>
      </c>
      <c r="K198" s="2">
        <v>364</v>
      </c>
      <c r="L198" s="21">
        <f t="shared" si="3"/>
        <v>1897</v>
      </c>
      <c r="M198" s="20">
        <v>176</v>
      </c>
      <c r="N198" s="7"/>
      <c r="O198" s="2"/>
    </row>
    <row r="199" spans="1:15" s="1" customFormat="1" ht="165.95" customHeight="1" x14ac:dyDescent="0.2">
      <c r="A199" s="2">
        <v>197</v>
      </c>
      <c r="B199" s="11" t="s">
        <v>11</v>
      </c>
      <c r="C199" s="11"/>
      <c r="D199" s="10" t="str">
        <f>HYPERLINK("http://7flowers-decor.ru/upload/1c_catalog/import_files/3760169245021.jpg")</f>
        <v>http://7flowers-decor.ru/upload/1c_catalog/import_files/3760169245021.jpg</v>
      </c>
      <c r="E199" s="2">
        <v>3760169245021</v>
      </c>
      <c r="F199" s="5" t="s">
        <v>184</v>
      </c>
      <c r="G199" s="6" t="s">
        <v>185</v>
      </c>
      <c r="H199" s="2">
        <v>1</v>
      </c>
      <c r="I199" s="2">
        <v>144</v>
      </c>
      <c r="J199" s="2">
        <v>7</v>
      </c>
      <c r="K199" s="3"/>
      <c r="L199" s="21">
        <f t="shared" si="3"/>
        <v>7</v>
      </c>
      <c r="M199" s="20">
        <v>271</v>
      </c>
      <c r="N199" s="7"/>
      <c r="O199" s="2"/>
    </row>
    <row r="200" spans="1:15" s="1" customFormat="1" ht="165.95" customHeight="1" x14ac:dyDescent="0.2">
      <c r="A200" s="2">
        <v>198</v>
      </c>
      <c r="B200" s="11" t="s">
        <v>11</v>
      </c>
      <c r="C200" s="11"/>
      <c r="D200" s="10" t="str">
        <f>HYPERLINK("http://7flowers-decor.ru/upload/1c_catalog/import_files/3760169245182.jpg")</f>
        <v>http://7flowers-decor.ru/upload/1c_catalog/import_files/3760169245182.jpg</v>
      </c>
      <c r="E200" s="2">
        <v>3760169245182</v>
      </c>
      <c r="F200" s="5" t="s">
        <v>184</v>
      </c>
      <c r="G200" s="6" t="s">
        <v>186</v>
      </c>
      <c r="H200" s="2">
        <v>1</v>
      </c>
      <c r="I200" s="2">
        <v>144</v>
      </c>
      <c r="J200" s="2">
        <v>19</v>
      </c>
      <c r="K200" s="3"/>
      <c r="L200" s="21">
        <f t="shared" si="3"/>
        <v>19</v>
      </c>
      <c r="M200" s="20">
        <v>271</v>
      </c>
      <c r="N200" s="7"/>
      <c r="O200" s="2"/>
    </row>
    <row r="201" spans="1:15" s="1" customFormat="1" ht="165.95" customHeight="1" x14ac:dyDescent="0.2">
      <c r="A201" s="2">
        <v>199</v>
      </c>
      <c r="B201" s="11" t="s">
        <v>11</v>
      </c>
      <c r="C201" s="11"/>
      <c r="D201" s="10" t="str">
        <f>HYPERLINK("http://7flowers-decor.ru/upload/1c_catalog/import_files/3760169245175.jpg")</f>
        <v>http://7flowers-decor.ru/upload/1c_catalog/import_files/3760169245175.jpg</v>
      </c>
      <c r="E201" s="2">
        <v>3760169245175</v>
      </c>
      <c r="F201" s="5" t="s">
        <v>184</v>
      </c>
      <c r="G201" s="6" t="s">
        <v>45</v>
      </c>
      <c r="H201" s="2">
        <v>1</v>
      </c>
      <c r="I201" s="2">
        <v>144</v>
      </c>
      <c r="J201" s="3"/>
      <c r="K201" s="2">
        <v>27</v>
      </c>
      <c r="L201" s="21">
        <f t="shared" si="3"/>
        <v>27</v>
      </c>
      <c r="M201" s="20">
        <v>243</v>
      </c>
      <c r="N201" s="7"/>
      <c r="O201" s="2"/>
    </row>
    <row r="202" spans="1:15" s="1" customFormat="1" ht="165.95" customHeight="1" x14ac:dyDescent="0.2">
      <c r="A202" s="2">
        <v>200</v>
      </c>
      <c r="B202" s="11" t="s">
        <v>11</v>
      </c>
      <c r="C202" s="11"/>
      <c r="D202" s="10" t="str">
        <f>HYPERLINK("http://7flowers-decor.ru/upload/1c_catalog/import_files/3760169245052.jpg")</f>
        <v>http://7flowers-decor.ru/upload/1c_catalog/import_files/3760169245052.jpg</v>
      </c>
      <c r="E202" s="2">
        <v>3760169245052</v>
      </c>
      <c r="F202" s="5" t="s">
        <v>184</v>
      </c>
      <c r="G202" s="6" t="s">
        <v>187</v>
      </c>
      <c r="H202" s="2">
        <v>1</v>
      </c>
      <c r="I202" s="2">
        <v>144</v>
      </c>
      <c r="J202" s="3"/>
      <c r="K202" s="2">
        <v>128</v>
      </c>
      <c r="L202" s="21">
        <f t="shared" si="3"/>
        <v>128</v>
      </c>
      <c r="M202" s="20">
        <v>271</v>
      </c>
      <c r="N202" s="7"/>
      <c r="O202" s="2"/>
    </row>
    <row r="203" spans="1:15" s="1" customFormat="1" ht="165.95" customHeight="1" x14ac:dyDescent="0.2">
      <c r="A203" s="2">
        <v>201</v>
      </c>
      <c r="B203" s="11" t="s">
        <v>11</v>
      </c>
      <c r="C203" s="11"/>
      <c r="D203" s="10" t="str">
        <f>HYPERLINK("http://7flowers-decor.ru/upload/1c_catalog/import_files/3661864013482.jpg")</f>
        <v>http://7flowers-decor.ru/upload/1c_catalog/import_files/3661864013482.jpg</v>
      </c>
      <c r="E203" s="2">
        <v>3661864013482</v>
      </c>
      <c r="F203" s="5" t="s">
        <v>188</v>
      </c>
      <c r="G203" s="6" t="s">
        <v>23</v>
      </c>
      <c r="H203" s="2">
        <v>1</v>
      </c>
      <c r="I203" s="2">
        <v>144</v>
      </c>
      <c r="J203" s="3"/>
      <c r="K203" s="2">
        <v>22</v>
      </c>
      <c r="L203" s="21">
        <f t="shared" si="3"/>
        <v>22</v>
      </c>
      <c r="M203" s="20">
        <v>238</v>
      </c>
      <c r="N203" s="7"/>
      <c r="O203" s="2"/>
    </row>
    <row r="204" spans="1:15" s="1" customFormat="1" ht="165.95" customHeight="1" x14ac:dyDescent="0.2">
      <c r="A204" s="2">
        <v>202</v>
      </c>
      <c r="B204" s="11" t="s">
        <v>11</v>
      </c>
      <c r="C204" s="11"/>
      <c r="D204" s="10" t="str">
        <f>HYPERLINK("http://7flowers-decor.ru/upload/1c_catalog/import_files/3661864013499.jpg")</f>
        <v>http://7flowers-decor.ru/upload/1c_catalog/import_files/3661864013499.jpg</v>
      </c>
      <c r="E204" s="2">
        <v>3661864013499</v>
      </c>
      <c r="F204" s="5" t="s">
        <v>188</v>
      </c>
      <c r="G204" s="6" t="s">
        <v>61</v>
      </c>
      <c r="H204" s="2">
        <v>1</v>
      </c>
      <c r="I204" s="2">
        <v>144</v>
      </c>
      <c r="J204" s="2">
        <v>705</v>
      </c>
      <c r="K204" s="2">
        <v>119</v>
      </c>
      <c r="L204" s="21">
        <f t="shared" si="3"/>
        <v>824</v>
      </c>
      <c r="M204" s="20">
        <v>232</v>
      </c>
      <c r="N204" s="7"/>
      <c r="O204" s="2"/>
    </row>
    <row r="205" spans="1:15" s="1" customFormat="1" ht="165.95" customHeight="1" x14ac:dyDescent="0.2">
      <c r="A205" s="2">
        <v>203</v>
      </c>
      <c r="B205" s="11" t="s">
        <v>11</v>
      </c>
      <c r="C205" s="11"/>
      <c r="D205" s="10" t="str">
        <f>HYPERLINK("http://7flowers-decor.ru/upload/1c_catalog/import_files/3661864005685.jpg")</f>
        <v>http://7flowers-decor.ru/upload/1c_catalog/import_files/3661864005685.jpg</v>
      </c>
      <c r="E205" s="2">
        <v>3661864005685</v>
      </c>
      <c r="F205" s="5" t="s">
        <v>189</v>
      </c>
      <c r="G205" s="6" t="s">
        <v>17</v>
      </c>
      <c r="H205" s="2">
        <v>1</v>
      </c>
      <c r="I205" s="2">
        <v>72</v>
      </c>
      <c r="J205" s="2">
        <v>48</v>
      </c>
      <c r="K205" s="2">
        <v>59</v>
      </c>
      <c r="L205" s="21">
        <f t="shared" si="3"/>
        <v>107</v>
      </c>
      <c r="M205" s="20">
        <v>487</v>
      </c>
      <c r="N205" s="7"/>
      <c r="O205" s="2"/>
    </row>
    <row r="206" spans="1:15" s="1" customFormat="1" ht="165.95" customHeight="1" x14ac:dyDescent="0.2">
      <c r="A206" s="2">
        <v>204</v>
      </c>
      <c r="B206" s="11" t="s">
        <v>11</v>
      </c>
      <c r="C206" s="11"/>
      <c r="D206" s="10" t="str">
        <f>HYPERLINK("http://7flowers-decor.ru/upload/1c_catalog/import_files/3661864013154.jpg")</f>
        <v>http://7flowers-decor.ru/upload/1c_catalog/import_files/3661864013154.jpg</v>
      </c>
      <c r="E206" s="2">
        <v>3661864013154</v>
      </c>
      <c r="F206" s="5" t="s">
        <v>190</v>
      </c>
      <c r="G206" s="6" t="s">
        <v>23</v>
      </c>
      <c r="H206" s="2">
        <v>1</v>
      </c>
      <c r="I206" s="2">
        <v>36</v>
      </c>
      <c r="J206" s="3"/>
      <c r="K206" s="2">
        <v>13</v>
      </c>
      <c r="L206" s="21">
        <f t="shared" si="3"/>
        <v>13</v>
      </c>
      <c r="M206" s="20">
        <v>508</v>
      </c>
      <c r="N206" s="7"/>
      <c r="O206" s="2"/>
    </row>
    <row r="207" spans="1:15" s="1" customFormat="1" ht="165.95" customHeight="1" x14ac:dyDescent="0.2">
      <c r="A207" s="2">
        <v>205</v>
      </c>
      <c r="B207" s="11" t="s">
        <v>11</v>
      </c>
      <c r="C207" s="11"/>
      <c r="D207" s="10" t="str">
        <f>HYPERLINK("http://7flowers-decor.ru/upload/1c_catalog/import_files/3661864013130.jpg")</f>
        <v>http://7flowers-decor.ru/upload/1c_catalog/import_files/3661864013130.jpg</v>
      </c>
      <c r="E207" s="2">
        <v>3661864013130</v>
      </c>
      <c r="F207" s="5" t="s">
        <v>190</v>
      </c>
      <c r="G207" s="6" t="s">
        <v>191</v>
      </c>
      <c r="H207" s="2">
        <v>1</v>
      </c>
      <c r="I207" s="2">
        <v>36</v>
      </c>
      <c r="J207" s="2">
        <v>144</v>
      </c>
      <c r="K207" s="2">
        <v>77</v>
      </c>
      <c r="L207" s="21">
        <f t="shared" si="3"/>
        <v>221</v>
      </c>
      <c r="M207" s="20">
        <v>530</v>
      </c>
      <c r="N207" s="7"/>
      <c r="O207" s="2"/>
    </row>
    <row r="208" spans="1:15" s="1" customFormat="1" ht="165.95" customHeight="1" x14ac:dyDescent="0.2">
      <c r="A208" s="2">
        <v>206</v>
      </c>
      <c r="B208" s="11" t="s">
        <v>11</v>
      </c>
      <c r="C208" s="11"/>
      <c r="D208" s="10" t="str">
        <f>HYPERLINK("http://7flowers-decor.ru/upload/1c_catalog/import_files/3661864013147.jpg")</f>
        <v>http://7flowers-decor.ru/upload/1c_catalog/import_files/3661864013147.jpg</v>
      </c>
      <c r="E208" s="2">
        <v>3661864013147</v>
      </c>
      <c r="F208" s="5" t="s">
        <v>190</v>
      </c>
      <c r="G208" s="6" t="s">
        <v>35</v>
      </c>
      <c r="H208" s="2">
        <v>1</v>
      </c>
      <c r="I208" s="2">
        <v>36</v>
      </c>
      <c r="J208" s="2">
        <v>209</v>
      </c>
      <c r="K208" s="2">
        <v>46</v>
      </c>
      <c r="L208" s="21">
        <f t="shared" si="3"/>
        <v>255</v>
      </c>
      <c r="M208" s="20">
        <v>503</v>
      </c>
      <c r="N208" s="7"/>
      <c r="O208" s="2"/>
    </row>
    <row r="209" spans="1:15" s="1" customFormat="1" ht="165.95" customHeight="1" x14ac:dyDescent="0.2">
      <c r="A209" s="2">
        <v>207</v>
      </c>
      <c r="B209" s="11" t="s">
        <v>11</v>
      </c>
      <c r="C209" s="11"/>
      <c r="D209" s="10" t="str">
        <f>HYPERLINK("http://7flowers-decor.ru/upload/1c_catalog/import_files/4606500315215.jpg")</f>
        <v>http://7flowers-decor.ru/upload/1c_catalog/import_files/4606500315215.jpg</v>
      </c>
      <c r="E209" s="2">
        <v>4606500315215</v>
      </c>
      <c r="F209" s="5" t="s">
        <v>192</v>
      </c>
      <c r="G209" s="6" t="s">
        <v>19</v>
      </c>
      <c r="H209" s="2">
        <v>1</v>
      </c>
      <c r="I209" s="8">
        <v>1440</v>
      </c>
      <c r="J209" s="2">
        <v>468</v>
      </c>
      <c r="K209" s="2">
        <v>453</v>
      </c>
      <c r="L209" s="21">
        <f t="shared" si="3"/>
        <v>921</v>
      </c>
      <c r="M209" s="20">
        <v>41</v>
      </c>
      <c r="N209" s="9" t="s">
        <v>63</v>
      </c>
      <c r="O209" s="2"/>
    </row>
    <row r="210" spans="1:15" s="1" customFormat="1" ht="165.95" customHeight="1" x14ac:dyDescent="0.2">
      <c r="A210" s="2">
        <v>208</v>
      </c>
      <c r="B210" s="11" t="s">
        <v>11</v>
      </c>
      <c r="C210" s="11"/>
      <c r="D210" s="10" t="str">
        <f>HYPERLINK("http://7flowers-decor.ru/upload/1c_catalog/import_files/3661864013093.jpg")</f>
        <v>http://7flowers-decor.ru/upload/1c_catalog/import_files/3661864013093.jpg</v>
      </c>
      <c r="E210" s="2">
        <v>3661864013093</v>
      </c>
      <c r="F210" s="5" t="s">
        <v>193</v>
      </c>
      <c r="G210" s="6" t="s">
        <v>31</v>
      </c>
      <c r="H210" s="2">
        <v>1</v>
      </c>
      <c r="I210" s="2">
        <v>120</v>
      </c>
      <c r="J210" s="2">
        <v>430</v>
      </c>
      <c r="K210" s="2">
        <v>20</v>
      </c>
      <c r="L210" s="21">
        <f t="shared" si="3"/>
        <v>450</v>
      </c>
      <c r="M210" s="20">
        <v>262</v>
      </c>
      <c r="N210" s="7"/>
      <c r="O210" s="2"/>
    </row>
    <row r="211" spans="1:15" s="1" customFormat="1" ht="165.95" customHeight="1" x14ac:dyDescent="0.2">
      <c r="A211" s="2">
        <v>209</v>
      </c>
      <c r="B211" s="11" t="s">
        <v>11</v>
      </c>
      <c r="C211" s="11"/>
      <c r="D211" s="10" t="str">
        <f>HYPERLINK("http://7flowers-decor.ru/upload/1c_catalog/import_files/3661864013109.jpg")</f>
        <v>http://7flowers-decor.ru/upload/1c_catalog/import_files/3661864013109.jpg</v>
      </c>
      <c r="E211" s="2">
        <v>3661864013109</v>
      </c>
      <c r="F211" s="5" t="s">
        <v>193</v>
      </c>
      <c r="G211" s="6" t="s">
        <v>17</v>
      </c>
      <c r="H211" s="2">
        <v>1</v>
      </c>
      <c r="I211" s="2">
        <v>120</v>
      </c>
      <c r="J211" s="2">
        <v>837</v>
      </c>
      <c r="K211" s="2">
        <v>159</v>
      </c>
      <c r="L211" s="21">
        <f t="shared" si="3"/>
        <v>996</v>
      </c>
      <c r="M211" s="20">
        <v>262</v>
      </c>
      <c r="N211" s="7"/>
      <c r="O211" s="2"/>
    </row>
    <row r="212" spans="1:15" s="1" customFormat="1" ht="165.95" customHeight="1" x14ac:dyDescent="0.2">
      <c r="A212" s="2">
        <v>210</v>
      </c>
      <c r="B212" s="11" t="s">
        <v>11</v>
      </c>
      <c r="C212" s="11"/>
      <c r="D212" s="10" t="str">
        <f>HYPERLINK("http://7flowers-decor.ru/upload/1c_catalog/import_files/3661864012911.jpg")</f>
        <v>http://7flowers-decor.ru/upload/1c_catalog/import_files/3661864012911.jpg</v>
      </c>
      <c r="E212" s="2">
        <v>3661864012911</v>
      </c>
      <c r="F212" s="5" t="s">
        <v>194</v>
      </c>
      <c r="G212" s="6" t="s">
        <v>134</v>
      </c>
      <c r="H212" s="2">
        <v>1</v>
      </c>
      <c r="I212" s="2">
        <v>192</v>
      </c>
      <c r="J212" s="2">
        <v>54</v>
      </c>
      <c r="K212" s="3"/>
      <c r="L212" s="21">
        <f t="shared" si="3"/>
        <v>54</v>
      </c>
      <c r="M212" s="20">
        <v>258</v>
      </c>
      <c r="N212" s="7"/>
      <c r="O212" s="2"/>
    </row>
    <row r="213" spans="1:15" s="1" customFormat="1" ht="165.95" customHeight="1" x14ac:dyDescent="0.2">
      <c r="A213" s="2">
        <v>211</v>
      </c>
      <c r="B213" s="11" t="s">
        <v>11</v>
      </c>
      <c r="C213" s="11"/>
      <c r="D213" s="10" t="str">
        <f>HYPERLINK("http://7flowers-decor.ru/upload/1c_catalog/import_files/3661864012232.jpg")</f>
        <v>http://7flowers-decor.ru/upload/1c_catalog/import_files/3661864012232.jpg</v>
      </c>
      <c r="E213" s="2">
        <v>3661864012232</v>
      </c>
      <c r="F213" s="5" t="s">
        <v>195</v>
      </c>
      <c r="G213" s="6" t="s">
        <v>17</v>
      </c>
      <c r="H213" s="2">
        <v>1</v>
      </c>
      <c r="I213" s="2">
        <v>768</v>
      </c>
      <c r="J213" s="3"/>
      <c r="K213" s="2">
        <v>70</v>
      </c>
      <c r="L213" s="21">
        <f t="shared" si="3"/>
        <v>70</v>
      </c>
      <c r="M213" s="20">
        <v>146</v>
      </c>
      <c r="N213" s="7"/>
      <c r="O213" s="2"/>
    </row>
    <row r="214" spans="1:15" s="1" customFormat="1" ht="165.95" customHeight="1" x14ac:dyDescent="0.2">
      <c r="A214" s="2">
        <v>212</v>
      </c>
      <c r="B214" s="11" t="s">
        <v>11</v>
      </c>
      <c r="C214" s="11"/>
      <c r="D214" s="10" t="str">
        <f>HYPERLINK("http://7flowers-decor.ru/upload/1c_catalog/import_files/3661864012171.jpg")</f>
        <v>http://7flowers-decor.ru/upload/1c_catalog/import_files/3661864012171.jpg</v>
      </c>
      <c r="E214" s="2">
        <v>3661864012171</v>
      </c>
      <c r="F214" s="5" t="s">
        <v>196</v>
      </c>
      <c r="G214" s="6" t="s">
        <v>19</v>
      </c>
      <c r="H214" s="2">
        <v>1</v>
      </c>
      <c r="I214" s="2">
        <v>144</v>
      </c>
      <c r="J214" s="3"/>
      <c r="K214" s="2">
        <v>26</v>
      </c>
      <c r="L214" s="21">
        <f t="shared" si="3"/>
        <v>26</v>
      </c>
      <c r="M214" s="20">
        <v>162</v>
      </c>
      <c r="N214" s="7"/>
      <c r="O214" s="2"/>
    </row>
    <row r="215" spans="1:15" s="1" customFormat="1" ht="165.95" customHeight="1" x14ac:dyDescent="0.2">
      <c r="A215" s="2">
        <v>213</v>
      </c>
      <c r="B215" s="11" t="s">
        <v>11</v>
      </c>
      <c r="C215" s="11"/>
      <c r="D215" s="10" t="str">
        <f>HYPERLINK("http://7flowers-decor.ru/upload/1c_catalog/import_files/4606500315307.jpg")</f>
        <v>http://7flowers-decor.ru/upload/1c_catalog/import_files/4606500315307.jpg</v>
      </c>
      <c r="E215" s="2">
        <v>4606500315307</v>
      </c>
      <c r="F215" s="5" t="s">
        <v>197</v>
      </c>
      <c r="G215" s="6" t="s">
        <v>23</v>
      </c>
      <c r="H215" s="2">
        <v>1</v>
      </c>
      <c r="I215" s="2">
        <v>960</v>
      </c>
      <c r="J215" s="3"/>
      <c r="K215" s="2">
        <v>39</v>
      </c>
      <c r="L215" s="21">
        <f t="shared" si="3"/>
        <v>39</v>
      </c>
      <c r="M215" s="20">
        <v>49</v>
      </c>
      <c r="N215" s="7"/>
      <c r="O215" s="2"/>
    </row>
    <row r="216" spans="1:15" s="1" customFormat="1" ht="165.95" customHeight="1" x14ac:dyDescent="0.2">
      <c r="A216" s="2">
        <v>214</v>
      </c>
      <c r="B216" s="11" t="s">
        <v>11</v>
      </c>
      <c r="C216" s="11"/>
      <c r="D216" s="10" t="str">
        <f>HYPERLINK("http://7flowers-decor.ru/upload/1c_catalog/import_files/4606500315314.jpg")</f>
        <v>http://7flowers-decor.ru/upload/1c_catalog/import_files/4606500315314.jpg</v>
      </c>
      <c r="E216" s="2">
        <v>4606500315314</v>
      </c>
      <c r="F216" s="5" t="s">
        <v>197</v>
      </c>
      <c r="G216" s="6" t="s">
        <v>19</v>
      </c>
      <c r="H216" s="2">
        <v>1</v>
      </c>
      <c r="I216" s="2">
        <v>960</v>
      </c>
      <c r="J216" s="3"/>
      <c r="K216" s="2">
        <v>8</v>
      </c>
      <c r="L216" s="21">
        <f t="shared" si="3"/>
        <v>8</v>
      </c>
      <c r="M216" s="20">
        <v>49</v>
      </c>
      <c r="N216" s="7"/>
      <c r="O216" s="2"/>
    </row>
    <row r="217" spans="1:15" s="1" customFormat="1" ht="165.95" customHeight="1" x14ac:dyDescent="0.2">
      <c r="A217" s="2">
        <v>215</v>
      </c>
      <c r="B217" s="11" t="s">
        <v>11</v>
      </c>
      <c r="C217" s="11"/>
      <c r="D217" s="10" t="str">
        <f>HYPERLINK("http://7flowers-decor.ru/upload/1c_catalog/import_files/3661864013291.jpg")</f>
        <v>http://7flowers-decor.ru/upload/1c_catalog/import_files/3661864013291.jpg</v>
      </c>
      <c r="E217" s="2">
        <v>3661864013291</v>
      </c>
      <c r="F217" s="5" t="s">
        <v>198</v>
      </c>
      <c r="G217" s="6" t="s">
        <v>23</v>
      </c>
      <c r="H217" s="2">
        <v>1</v>
      </c>
      <c r="I217" s="2">
        <v>192</v>
      </c>
      <c r="J217" s="2">
        <v>54</v>
      </c>
      <c r="K217" s="2">
        <v>29</v>
      </c>
      <c r="L217" s="21">
        <f t="shared" si="3"/>
        <v>83</v>
      </c>
      <c r="M217" s="20">
        <v>218</v>
      </c>
      <c r="N217" s="7"/>
      <c r="O217" s="2"/>
    </row>
    <row r="218" spans="1:15" s="1" customFormat="1" ht="165.95" customHeight="1" x14ac:dyDescent="0.2">
      <c r="A218" s="2">
        <v>216</v>
      </c>
      <c r="B218" s="11" t="s">
        <v>11</v>
      </c>
      <c r="C218" s="11"/>
      <c r="D218" s="10" t="str">
        <f>HYPERLINK("http://7flowers-decor.ru/upload/1c_catalog/import_files/3661864013314.jpg")</f>
        <v>http://7flowers-decor.ru/upload/1c_catalog/import_files/3661864013314.jpg</v>
      </c>
      <c r="E218" s="2">
        <v>3661864013314</v>
      </c>
      <c r="F218" s="5" t="s">
        <v>198</v>
      </c>
      <c r="G218" s="6" t="s">
        <v>191</v>
      </c>
      <c r="H218" s="2">
        <v>1</v>
      </c>
      <c r="I218" s="2">
        <v>192</v>
      </c>
      <c r="J218" s="2">
        <v>257</v>
      </c>
      <c r="K218" s="2">
        <v>56</v>
      </c>
      <c r="L218" s="21">
        <f t="shared" si="3"/>
        <v>313</v>
      </c>
      <c r="M218" s="20">
        <v>218</v>
      </c>
      <c r="N218" s="7"/>
      <c r="O218" s="2"/>
    </row>
    <row r="219" spans="1:15" s="1" customFormat="1" ht="165.95" customHeight="1" x14ac:dyDescent="0.2">
      <c r="A219" s="2">
        <v>217</v>
      </c>
      <c r="B219" s="11" t="s">
        <v>11</v>
      </c>
      <c r="C219" s="11"/>
      <c r="D219" s="10" t="str">
        <f>HYPERLINK("http://7flowers-decor.ru/upload/1c_catalog/import_files/3661864013307.jpg")</f>
        <v>http://7flowers-decor.ru/upload/1c_catalog/import_files/3661864013307.jpg</v>
      </c>
      <c r="E219" s="2">
        <v>3661864013307</v>
      </c>
      <c r="F219" s="5" t="s">
        <v>198</v>
      </c>
      <c r="G219" s="6" t="s">
        <v>17</v>
      </c>
      <c r="H219" s="2">
        <v>1</v>
      </c>
      <c r="I219" s="2">
        <v>192</v>
      </c>
      <c r="J219" s="2">
        <v>143</v>
      </c>
      <c r="K219" s="2">
        <v>111</v>
      </c>
      <c r="L219" s="21">
        <f t="shared" si="3"/>
        <v>254</v>
      </c>
      <c r="M219" s="20">
        <v>218</v>
      </c>
      <c r="N219" s="7"/>
      <c r="O219" s="2"/>
    </row>
    <row r="220" spans="1:15" s="1" customFormat="1" ht="165.95" customHeight="1" x14ac:dyDescent="0.2">
      <c r="A220" s="2">
        <v>218</v>
      </c>
      <c r="B220" s="11" t="s">
        <v>11</v>
      </c>
      <c r="C220" s="11"/>
      <c r="D220" s="10" t="str">
        <f>HYPERLINK("http://7flowers-decor.ru/upload/1c_catalog/import_files/3661864013321.jpg")</f>
        <v>http://7flowers-decor.ru/upload/1c_catalog/import_files/3661864013321.jpg</v>
      </c>
      <c r="E220" s="2">
        <v>3661864013321</v>
      </c>
      <c r="F220" s="5" t="s">
        <v>198</v>
      </c>
      <c r="G220" s="6" t="s">
        <v>29</v>
      </c>
      <c r="H220" s="2">
        <v>1</v>
      </c>
      <c r="I220" s="2">
        <v>192</v>
      </c>
      <c r="J220" s="2">
        <v>327</v>
      </c>
      <c r="K220" s="2">
        <v>91</v>
      </c>
      <c r="L220" s="21">
        <f t="shared" si="3"/>
        <v>418</v>
      </c>
      <c r="M220" s="20">
        <v>218</v>
      </c>
      <c r="N220" s="7"/>
      <c r="O220" s="2"/>
    </row>
    <row r="221" spans="1:15" s="1" customFormat="1" ht="165.95" customHeight="1" x14ac:dyDescent="0.2">
      <c r="A221" s="2">
        <v>219</v>
      </c>
      <c r="B221" s="11" t="s">
        <v>11</v>
      </c>
      <c r="C221" s="11"/>
      <c r="D221" s="10" t="str">
        <f>HYPERLINK("http://7flowers-decor.ru/upload/1c_catalog/import_files/3760169244642.jpg")</f>
        <v>http://7flowers-decor.ru/upload/1c_catalog/import_files/3760169244642.jpg</v>
      </c>
      <c r="E221" s="2">
        <v>3760169244642</v>
      </c>
      <c r="F221" s="5" t="s">
        <v>199</v>
      </c>
      <c r="G221" s="6" t="s">
        <v>200</v>
      </c>
      <c r="H221" s="2">
        <v>1</v>
      </c>
      <c r="I221" s="2">
        <v>120</v>
      </c>
      <c r="J221" s="3"/>
      <c r="K221" s="2">
        <v>19</v>
      </c>
      <c r="L221" s="21">
        <f t="shared" si="3"/>
        <v>19</v>
      </c>
      <c r="M221" s="20">
        <v>218</v>
      </c>
      <c r="N221" s="7"/>
      <c r="O221" s="2"/>
    </row>
    <row r="222" spans="1:15" s="1" customFormat="1" ht="165.95" customHeight="1" x14ac:dyDescent="0.2">
      <c r="A222" s="2">
        <v>220</v>
      </c>
      <c r="B222" s="11" t="s">
        <v>11</v>
      </c>
      <c r="C222" s="11"/>
      <c r="D222" s="10" t="str">
        <f>HYPERLINK("http://7flowers-decor.ru/upload/1c_catalog/import_files/3661864013956.jpg")</f>
        <v>http://7flowers-decor.ru/upload/1c_catalog/import_files/3661864013956.jpg</v>
      </c>
      <c r="E222" s="2">
        <v>3661864013956</v>
      </c>
      <c r="F222" s="5" t="s">
        <v>201</v>
      </c>
      <c r="G222" s="6" t="s">
        <v>31</v>
      </c>
      <c r="H222" s="2">
        <v>1</v>
      </c>
      <c r="I222" s="2">
        <v>48</v>
      </c>
      <c r="J222" s="2">
        <v>12</v>
      </c>
      <c r="K222" s="2">
        <v>94</v>
      </c>
      <c r="L222" s="21">
        <f t="shared" si="3"/>
        <v>106</v>
      </c>
      <c r="M222" s="20">
        <v>785</v>
      </c>
      <c r="N222" s="7"/>
      <c r="O222" s="2"/>
    </row>
    <row r="223" spans="1:15" s="1" customFormat="1" ht="165.95" customHeight="1" x14ac:dyDescent="0.2">
      <c r="A223" s="2">
        <v>221</v>
      </c>
      <c r="B223" s="11" t="s">
        <v>11</v>
      </c>
      <c r="C223" s="11"/>
      <c r="D223" s="10" t="str">
        <f>HYPERLINK("http://7flowers-decor.ru/upload/1c_catalog/import_files/3661864013949.jpg")</f>
        <v>http://7flowers-decor.ru/upload/1c_catalog/import_files/3661864013949.jpg</v>
      </c>
      <c r="E223" s="2">
        <v>3661864013949</v>
      </c>
      <c r="F223" s="5" t="s">
        <v>201</v>
      </c>
      <c r="G223" s="6" t="s">
        <v>19</v>
      </c>
      <c r="H223" s="2">
        <v>1</v>
      </c>
      <c r="I223" s="2">
        <v>48</v>
      </c>
      <c r="J223" s="3"/>
      <c r="K223" s="2">
        <v>30</v>
      </c>
      <c r="L223" s="21">
        <f t="shared" si="3"/>
        <v>30</v>
      </c>
      <c r="M223" s="20">
        <v>785</v>
      </c>
      <c r="N223" s="7"/>
      <c r="O223" s="2"/>
    </row>
    <row r="224" spans="1:15" s="1" customFormat="1" ht="165.95" customHeight="1" x14ac:dyDescent="0.2">
      <c r="A224" s="2">
        <v>222</v>
      </c>
      <c r="B224" s="11" t="s">
        <v>11</v>
      </c>
      <c r="C224" s="11"/>
      <c r="D224" s="10" t="str">
        <f>HYPERLINK("http://7flowers-decor.ru/upload/1c_catalog/import_files/3661864013765.jpg")</f>
        <v>http://7flowers-decor.ru/upload/1c_catalog/import_files/3661864013765.jpg</v>
      </c>
      <c r="E224" s="2">
        <v>3661864013765</v>
      </c>
      <c r="F224" s="5" t="s">
        <v>202</v>
      </c>
      <c r="G224" s="6" t="s">
        <v>23</v>
      </c>
      <c r="H224" s="2">
        <v>1</v>
      </c>
      <c r="I224" s="2">
        <v>48</v>
      </c>
      <c r="J224" s="2">
        <v>1</v>
      </c>
      <c r="K224" s="2">
        <v>97</v>
      </c>
      <c r="L224" s="21">
        <f t="shared" si="3"/>
        <v>98</v>
      </c>
      <c r="M224" s="20">
        <v>985</v>
      </c>
      <c r="N224" s="7"/>
      <c r="O224" s="2"/>
    </row>
    <row r="225" spans="1:15" s="1" customFormat="1" ht="165.95" customHeight="1" x14ac:dyDescent="0.2">
      <c r="A225" s="2">
        <v>223</v>
      </c>
      <c r="B225" s="11" t="s">
        <v>11</v>
      </c>
      <c r="C225" s="11"/>
      <c r="D225" s="10" t="str">
        <f>HYPERLINK("http://7flowers-decor.ru/upload/1c_catalog/import_files/3661864013789.jpg")</f>
        <v>http://7flowers-decor.ru/upload/1c_catalog/import_files/3661864013789.jpg</v>
      </c>
      <c r="E225" s="2">
        <v>3661864013789</v>
      </c>
      <c r="F225" s="5" t="s">
        <v>203</v>
      </c>
      <c r="G225" s="6" t="s">
        <v>23</v>
      </c>
      <c r="H225" s="2">
        <v>1</v>
      </c>
      <c r="I225" s="2">
        <v>84</v>
      </c>
      <c r="J225" s="2">
        <v>45</v>
      </c>
      <c r="K225" s="2">
        <v>74</v>
      </c>
      <c r="L225" s="21">
        <f t="shared" si="3"/>
        <v>119</v>
      </c>
      <c r="M225" s="20">
        <v>621</v>
      </c>
      <c r="N225" s="7"/>
      <c r="O225" s="2"/>
    </row>
    <row r="226" spans="1:15" s="1" customFormat="1" ht="165.95" customHeight="1" x14ac:dyDescent="0.2">
      <c r="A226" s="2">
        <v>224</v>
      </c>
      <c r="B226" s="11" t="s">
        <v>11</v>
      </c>
      <c r="C226" s="11"/>
      <c r="D226" s="10" t="str">
        <f>HYPERLINK("http://7flowers-decor.ru/upload/1c_catalog/import_files/3661864013796.jpg")</f>
        <v>http://7flowers-decor.ru/upload/1c_catalog/import_files/3661864013796.jpg</v>
      </c>
      <c r="E226" s="2">
        <v>3661864013796</v>
      </c>
      <c r="F226" s="5" t="s">
        <v>203</v>
      </c>
      <c r="G226" s="6" t="s">
        <v>17</v>
      </c>
      <c r="H226" s="2">
        <v>1</v>
      </c>
      <c r="I226" s="2">
        <v>84</v>
      </c>
      <c r="J226" s="3"/>
      <c r="K226" s="2">
        <v>29</v>
      </c>
      <c r="L226" s="21">
        <f t="shared" si="3"/>
        <v>29</v>
      </c>
      <c r="M226" s="20">
        <v>621</v>
      </c>
      <c r="N226" s="7"/>
      <c r="O226" s="2"/>
    </row>
    <row r="227" spans="1:15" s="1" customFormat="1" ht="165.95" customHeight="1" x14ac:dyDescent="0.2">
      <c r="A227" s="2">
        <v>225</v>
      </c>
      <c r="B227" s="11" t="s">
        <v>11</v>
      </c>
      <c r="C227" s="11"/>
      <c r="D227" s="10" t="str">
        <f>HYPERLINK("http://7flowers-decor.ru/upload/1c_catalog/import_files/3661864017343.jpg")</f>
        <v>http://7flowers-decor.ru/upload/1c_catalog/import_files/3661864017343.jpg</v>
      </c>
      <c r="E227" s="2">
        <v>3661864017343</v>
      </c>
      <c r="F227" s="5" t="s">
        <v>204</v>
      </c>
      <c r="G227" s="6" t="s">
        <v>205</v>
      </c>
      <c r="H227" s="2">
        <v>1</v>
      </c>
      <c r="I227" s="2">
        <v>96</v>
      </c>
      <c r="J227" s="2">
        <v>220</v>
      </c>
      <c r="K227" s="2">
        <v>157</v>
      </c>
      <c r="L227" s="21">
        <f t="shared" si="3"/>
        <v>377</v>
      </c>
      <c r="M227" s="20">
        <v>302</v>
      </c>
      <c r="N227" s="7"/>
      <c r="O227" s="2"/>
    </row>
    <row r="228" spans="1:15" s="1" customFormat="1" ht="165.95" customHeight="1" x14ac:dyDescent="0.2">
      <c r="A228" s="2">
        <v>226</v>
      </c>
      <c r="B228" s="11" t="s">
        <v>11</v>
      </c>
      <c r="C228" s="11"/>
      <c r="D228" s="10" t="str">
        <f>HYPERLINK("http://7flowers-decor.ru/upload/1c_catalog/import_files/3661864013413.jpg")</f>
        <v>http://7flowers-decor.ru/upload/1c_catalog/import_files/3661864013413.jpg</v>
      </c>
      <c r="E228" s="2">
        <v>3661864013413</v>
      </c>
      <c r="F228" s="5" t="s">
        <v>206</v>
      </c>
      <c r="G228" s="6" t="s">
        <v>23</v>
      </c>
      <c r="H228" s="2">
        <v>1</v>
      </c>
      <c r="I228" s="2">
        <v>96</v>
      </c>
      <c r="J228" s="2">
        <v>949</v>
      </c>
      <c r="K228" s="2">
        <v>189</v>
      </c>
      <c r="L228" s="21">
        <f t="shared" si="3"/>
        <v>1138</v>
      </c>
      <c r="M228" s="20">
        <v>319</v>
      </c>
      <c r="N228" s="7"/>
      <c r="O228" s="2"/>
    </row>
    <row r="229" spans="1:15" s="1" customFormat="1" ht="165.95" customHeight="1" x14ac:dyDescent="0.2">
      <c r="A229" s="2">
        <v>227</v>
      </c>
      <c r="B229" s="11" t="s">
        <v>11</v>
      </c>
      <c r="C229" s="11"/>
      <c r="D229" s="10" t="str">
        <f>HYPERLINK("http://7flowers-decor.ru/upload/1c_catalog/import_files/3661864013420.jpg")</f>
        <v>http://7flowers-decor.ru/upload/1c_catalog/import_files/3661864013420.jpg</v>
      </c>
      <c r="E229" s="2">
        <v>3661864013420</v>
      </c>
      <c r="F229" s="5" t="s">
        <v>206</v>
      </c>
      <c r="G229" s="6" t="s">
        <v>17</v>
      </c>
      <c r="H229" s="2">
        <v>1</v>
      </c>
      <c r="I229" s="2">
        <v>96</v>
      </c>
      <c r="J229" s="8">
        <v>1060</v>
      </c>
      <c r="K229" s="2">
        <v>176</v>
      </c>
      <c r="L229" s="21">
        <f t="shared" si="3"/>
        <v>1236</v>
      </c>
      <c r="M229" s="20">
        <v>319</v>
      </c>
      <c r="N229" s="7"/>
      <c r="O229" s="2"/>
    </row>
    <row r="230" spans="1:15" s="1" customFormat="1" ht="165.95" customHeight="1" x14ac:dyDescent="0.2">
      <c r="A230" s="2">
        <v>228</v>
      </c>
      <c r="B230" s="11" t="s">
        <v>11</v>
      </c>
      <c r="C230" s="11"/>
      <c r="D230" s="10" t="str">
        <f>HYPERLINK("http://7flowers-decor.ru/upload/1c_catalog/import_files/3661864017794.jpg")</f>
        <v>http://7flowers-decor.ru/upload/1c_catalog/import_files/3661864017794.jpg</v>
      </c>
      <c r="E230" s="2">
        <v>3661864017794</v>
      </c>
      <c r="F230" s="5" t="s">
        <v>207</v>
      </c>
      <c r="G230" s="6" t="s">
        <v>208</v>
      </c>
      <c r="H230" s="2">
        <v>1</v>
      </c>
      <c r="I230" s="2">
        <v>36</v>
      </c>
      <c r="J230" s="2">
        <v>37</v>
      </c>
      <c r="K230" s="2">
        <v>16</v>
      </c>
      <c r="L230" s="21">
        <f t="shared" si="3"/>
        <v>53</v>
      </c>
      <c r="M230" s="20">
        <v>673</v>
      </c>
      <c r="N230" s="7"/>
      <c r="O230" s="2"/>
    </row>
    <row r="231" spans="1:15" s="1" customFormat="1" ht="165.95" customHeight="1" x14ac:dyDescent="0.2">
      <c r="A231" s="2">
        <v>229</v>
      </c>
      <c r="B231" s="11" t="s">
        <v>11</v>
      </c>
      <c r="C231" s="11"/>
      <c r="D231" s="10" t="str">
        <f>HYPERLINK("http://7flowers-decor.ru/upload/1c_catalog/import_files/3760169245755.jpg")</f>
        <v>http://7flowers-decor.ru/upload/1c_catalog/import_files/3760169245755.jpg</v>
      </c>
      <c r="E231" s="2">
        <v>3760169245755</v>
      </c>
      <c r="F231" s="5" t="s">
        <v>209</v>
      </c>
      <c r="G231" s="6" t="s">
        <v>210</v>
      </c>
      <c r="H231" s="2">
        <v>1</v>
      </c>
      <c r="I231" s="2">
        <v>144</v>
      </c>
      <c r="J231" s="2">
        <v>104</v>
      </c>
      <c r="K231" s="2">
        <v>29</v>
      </c>
      <c r="L231" s="21">
        <f t="shared" si="3"/>
        <v>133</v>
      </c>
      <c r="M231" s="20">
        <v>201</v>
      </c>
      <c r="N231" s="7"/>
      <c r="O231" s="2"/>
    </row>
    <row r="232" spans="1:15" s="1" customFormat="1" ht="165.95" customHeight="1" x14ac:dyDescent="0.2">
      <c r="A232" s="2">
        <v>230</v>
      </c>
      <c r="B232" s="11" t="s">
        <v>11</v>
      </c>
      <c r="C232" s="11"/>
      <c r="D232" s="10" t="str">
        <f>HYPERLINK("http://7flowers-decor.ru/upload/1c_catalog/import_files/3661864007276.jpg")</f>
        <v>http://7flowers-decor.ru/upload/1c_catalog/import_files/3661864007276.jpg</v>
      </c>
      <c r="E232" s="2">
        <v>3661864007276</v>
      </c>
      <c r="F232" s="5" t="s">
        <v>209</v>
      </c>
      <c r="G232" s="6" t="s">
        <v>155</v>
      </c>
      <c r="H232" s="2">
        <v>1</v>
      </c>
      <c r="I232" s="2">
        <v>144</v>
      </c>
      <c r="J232" s="2">
        <v>280</v>
      </c>
      <c r="K232" s="2">
        <v>261</v>
      </c>
      <c r="L232" s="21">
        <f t="shared" si="3"/>
        <v>541</v>
      </c>
      <c r="M232" s="20">
        <v>201</v>
      </c>
      <c r="N232" s="7"/>
      <c r="O232" s="2"/>
    </row>
    <row r="233" spans="1:15" s="1" customFormat="1" ht="165.95" customHeight="1" x14ac:dyDescent="0.2">
      <c r="A233" s="2">
        <v>231</v>
      </c>
      <c r="B233" s="11" t="s">
        <v>11</v>
      </c>
      <c r="C233" s="11"/>
      <c r="D233" s="10" t="str">
        <f>HYPERLINK("http://7flowers-decor.ru/upload/1c_catalog/import_files/3661864014243.jpg")</f>
        <v>http://7flowers-decor.ru/upload/1c_catalog/import_files/3661864014243.jpg</v>
      </c>
      <c r="E233" s="2">
        <v>3661864014243</v>
      </c>
      <c r="F233" s="5" t="s">
        <v>211</v>
      </c>
      <c r="G233" s="6" t="s">
        <v>17</v>
      </c>
      <c r="H233" s="2">
        <v>1</v>
      </c>
      <c r="I233" s="2">
        <v>360</v>
      </c>
      <c r="J233" s="3"/>
      <c r="K233" s="2">
        <v>52</v>
      </c>
      <c r="L233" s="21">
        <f t="shared" si="3"/>
        <v>52</v>
      </c>
      <c r="M233" s="20">
        <v>110</v>
      </c>
      <c r="N233" s="7"/>
      <c r="O233" s="2"/>
    </row>
    <row r="234" spans="1:15" s="1" customFormat="1" ht="165.95" customHeight="1" x14ac:dyDescent="0.2">
      <c r="A234" s="2">
        <v>232</v>
      </c>
      <c r="B234" s="11" t="s">
        <v>11</v>
      </c>
      <c r="C234" s="11"/>
      <c r="D234" s="10" t="str">
        <f>HYPERLINK("http://7flowers-decor.ru/upload/1c_catalog/import_files/3661864007726.jpg")</f>
        <v>http://7flowers-decor.ru/upload/1c_catalog/import_files/3661864007726.jpg</v>
      </c>
      <c r="E234" s="2">
        <v>3661864007726</v>
      </c>
      <c r="F234" s="5" t="s">
        <v>212</v>
      </c>
      <c r="G234" s="6" t="s">
        <v>19</v>
      </c>
      <c r="H234" s="2">
        <v>1</v>
      </c>
      <c r="I234" s="2">
        <v>576</v>
      </c>
      <c r="J234" s="8">
        <v>1104</v>
      </c>
      <c r="K234" s="2">
        <v>96</v>
      </c>
      <c r="L234" s="21">
        <f t="shared" si="3"/>
        <v>1200</v>
      </c>
      <c r="M234" s="20">
        <v>88</v>
      </c>
      <c r="N234" s="9" t="s">
        <v>63</v>
      </c>
      <c r="O234" s="2"/>
    </row>
    <row r="235" spans="1:15" s="1" customFormat="1" ht="165.95" customHeight="1" x14ac:dyDescent="0.2">
      <c r="A235" s="2">
        <v>233</v>
      </c>
      <c r="B235" s="11" t="s">
        <v>11</v>
      </c>
      <c r="C235" s="11"/>
      <c r="D235" s="10" t="str">
        <f>HYPERLINK("http://7flowers-decor.ru/upload/1c_catalog/import_files/3661864007702.jpg")</f>
        <v>http://7flowers-decor.ru/upload/1c_catalog/import_files/3661864007702.jpg</v>
      </c>
      <c r="E235" s="2">
        <v>3661864007702</v>
      </c>
      <c r="F235" s="5" t="s">
        <v>212</v>
      </c>
      <c r="G235" s="6" t="s">
        <v>200</v>
      </c>
      <c r="H235" s="2">
        <v>1</v>
      </c>
      <c r="I235" s="2">
        <v>576</v>
      </c>
      <c r="J235" s="2">
        <v>817</v>
      </c>
      <c r="K235" s="2">
        <v>102</v>
      </c>
      <c r="L235" s="21">
        <f t="shared" si="3"/>
        <v>919</v>
      </c>
      <c r="M235" s="20">
        <v>88</v>
      </c>
      <c r="N235" s="9" t="s">
        <v>63</v>
      </c>
      <c r="O235" s="2"/>
    </row>
    <row r="236" spans="1:15" s="1" customFormat="1" ht="165.95" customHeight="1" x14ac:dyDescent="0.2">
      <c r="A236" s="2">
        <v>234</v>
      </c>
      <c r="B236" s="11" t="s">
        <v>11</v>
      </c>
      <c r="C236" s="11"/>
      <c r="D236" s="10" t="str">
        <f>HYPERLINK("http://7flowers-decor.ru/upload/1c_catalog/import_files/3661864013987.jpg")</f>
        <v>http://7flowers-decor.ru/upload/1c_catalog/import_files/3661864013987.jpg</v>
      </c>
      <c r="E236" s="2">
        <v>3661864013987</v>
      </c>
      <c r="F236" s="5" t="s">
        <v>213</v>
      </c>
      <c r="G236" s="6" t="s">
        <v>17</v>
      </c>
      <c r="H236" s="2">
        <v>1</v>
      </c>
      <c r="I236" s="2">
        <v>240</v>
      </c>
      <c r="J236" s="3"/>
      <c r="K236" s="2">
        <v>75</v>
      </c>
      <c r="L236" s="21">
        <f t="shared" si="3"/>
        <v>75</v>
      </c>
      <c r="M236" s="20">
        <v>271</v>
      </c>
      <c r="N236" s="7"/>
      <c r="O236" s="2"/>
    </row>
    <row r="237" spans="1:15" s="1" customFormat="1" ht="165.95" customHeight="1" x14ac:dyDescent="0.2">
      <c r="A237" s="2">
        <v>235</v>
      </c>
      <c r="B237" s="11" t="s">
        <v>11</v>
      </c>
      <c r="C237" s="11"/>
      <c r="D237" s="10" t="str">
        <f>HYPERLINK("http://7flowers-decor.ru/upload/1c_catalog/import_files/3661864013994.jpg")</f>
        <v>http://7flowers-decor.ru/upload/1c_catalog/import_files/3661864013994.jpg</v>
      </c>
      <c r="E237" s="2">
        <v>3661864013994</v>
      </c>
      <c r="F237" s="5" t="s">
        <v>213</v>
      </c>
      <c r="G237" s="6" t="s">
        <v>35</v>
      </c>
      <c r="H237" s="2">
        <v>1</v>
      </c>
      <c r="I237" s="2">
        <v>240</v>
      </c>
      <c r="J237" s="3"/>
      <c r="K237" s="2">
        <v>13</v>
      </c>
      <c r="L237" s="21">
        <f t="shared" si="3"/>
        <v>13</v>
      </c>
      <c r="M237" s="20">
        <v>271</v>
      </c>
      <c r="N237" s="7"/>
      <c r="O237" s="2"/>
    </row>
    <row r="238" spans="1:15" s="1" customFormat="1" ht="165.95" customHeight="1" x14ac:dyDescent="0.2">
      <c r="A238" s="2">
        <v>236</v>
      </c>
      <c r="B238" s="11" t="s">
        <v>11</v>
      </c>
      <c r="C238" s="11"/>
      <c r="D238" s="10" t="str">
        <f>HYPERLINK("http://7flowers-decor.ru/upload/1c_catalog/import_files/3661864017497.jpg")</f>
        <v>http://7flowers-decor.ru/upload/1c_catalog/import_files/3661864017497.jpg</v>
      </c>
      <c r="E238" s="2">
        <v>3661864017497</v>
      </c>
      <c r="F238" s="5" t="s">
        <v>214</v>
      </c>
      <c r="G238" s="6" t="s">
        <v>17</v>
      </c>
      <c r="H238" s="2">
        <v>1</v>
      </c>
      <c r="I238" s="2">
        <v>96</v>
      </c>
      <c r="J238" s="2">
        <v>266</v>
      </c>
      <c r="K238" s="2">
        <v>102</v>
      </c>
      <c r="L238" s="21">
        <f t="shared" si="3"/>
        <v>368</v>
      </c>
      <c r="M238" s="20">
        <v>316</v>
      </c>
      <c r="N238" s="7"/>
      <c r="O238" s="2"/>
    </row>
    <row r="239" spans="1:15" s="1" customFormat="1" ht="165.95" customHeight="1" x14ac:dyDescent="0.2">
      <c r="A239" s="2">
        <v>237</v>
      </c>
      <c r="B239" s="11" t="s">
        <v>11</v>
      </c>
      <c r="C239" s="11"/>
      <c r="D239" s="10" t="str">
        <f>HYPERLINK("http://7flowers-decor.ru/upload/1c_catalog/import_files/3661864017480.jpg")</f>
        <v>http://7flowers-decor.ru/upload/1c_catalog/import_files/3661864017480.jpg</v>
      </c>
      <c r="E239" s="2">
        <v>3661864017480</v>
      </c>
      <c r="F239" s="5" t="s">
        <v>214</v>
      </c>
      <c r="G239" s="6" t="s">
        <v>215</v>
      </c>
      <c r="H239" s="2">
        <v>1</v>
      </c>
      <c r="I239" s="2">
        <v>96</v>
      </c>
      <c r="J239" s="2">
        <v>136</v>
      </c>
      <c r="K239" s="2">
        <v>50</v>
      </c>
      <c r="L239" s="21">
        <f t="shared" si="3"/>
        <v>186</v>
      </c>
      <c r="M239" s="20">
        <v>316</v>
      </c>
      <c r="N239" s="7"/>
      <c r="O239" s="2"/>
    </row>
    <row r="240" spans="1:15" s="1" customFormat="1" ht="165.95" customHeight="1" x14ac:dyDescent="0.2">
      <c r="A240" s="2">
        <v>238</v>
      </c>
      <c r="B240" s="11" t="s">
        <v>11</v>
      </c>
      <c r="C240" s="11"/>
      <c r="D240" s="10" t="str">
        <f>HYPERLINK("http://7flowers-decor.ru/upload/1c_catalog/import_files/3661864017473.jpg")</f>
        <v>http://7flowers-decor.ru/upload/1c_catalog/import_files/3661864017473.jpg</v>
      </c>
      <c r="E240" s="2">
        <v>3661864017473</v>
      </c>
      <c r="F240" s="5" t="s">
        <v>214</v>
      </c>
      <c r="G240" s="6" t="s">
        <v>216</v>
      </c>
      <c r="H240" s="2">
        <v>1</v>
      </c>
      <c r="I240" s="2">
        <v>96</v>
      </c>
      <c r="J240" s="2">
        <v>50</v>
      </c>
      <c r="K240" s="2">
        <v>94</v>
      </c>
      <c r="L240" s="21">
        <f t="shared" si="3"/>
        <v>144</v>
      </c>
      <c r="M240" s="20">
        <v>316</v>
      </c>
      <c r="N240" s="7"/>
      <c r="O240" s="2"/>
    </row>
    <row r="241" spans="1:15" s="1" customFormat="1" ht="165.95" customHeight="1" x14ac:dyDescent="0.2">
      <c r="A241" s="2">
        <v>239</v>
      </c>
      <c r="B241" s="11" t="s">
        <v>11</v>
      </c>
      <c r="C241" s="11"/>
      <c r="D241" s="10" t="str">
        <f>HYPERLINK("http://7flowers-decor.ru/upload/1c_catalog/import_files/3661864011396.jpg")</f>
        <v>http://7flowers-decor.ru/upload/1c_catalog/import_files/3661864011396.jpg</v>
      </c>
      <c r="E241" s="2">
        <v>3661864011396</v>
      </c>
      <c r="F241" s="5" t="s">
        <v>217</v>
      </c>
      <c r="G241" s="6" t="s">
        <v>61</v>
      </c>
      <c r="H241" s="2">
        <v>1</v>
      </c>
      <c r="I241" s="2">
        <v>96</v>
      </c>
      <c r="J241" s="2">
        <v>96</v>
      </c>
      <c r="K241" s="2">
        <v>47</v>
      </c>
      <c r="L241" s="21">
        <f t="shared" si="3"/>
        <v>143</v>
      </c>
      <c r="M241" s="20">
        <v>464</v>
      </c>
      <c r="N241" s="7"/>
      <c r="O241" s="2"/>
    </row>
    <row r="242" spans="1:15" s="1" customFormat="1" ht="165.95" customHeight="1" x14ac:dyDescent="0.2">
      <c r="A242" s="2">
        <v>240</v>
      </c>
      <c r="B242" s="11" t="s">
        <v>11</v>
      </c>
      <c r="C242" s="11"/>
      <c r="D242" s="10" t="str">
        <f>HYPERLINK("http://7flowers-decor.ru/upload/1c_catalog/import_files/3661864013536.jpg")</f>
        <v>http://7flowers-decor.ru/upload/1c_catalog/import_files/3661864013536.jpg</v>
      </c>
      <c r="E242" s="2">
        <v>3661864013536</v>
      </c>
      <c r="F242" s="5" t="s">
        <v>218</v>
      </c>
      <c r="G242" s="6" t="s">
        <v>17</v>
      </c>
      <c r="H242" s="2">
        <v>1</v>
      </c>
      <c r="I242" s="2">
        <v>240</v>
      </c>
      <c r="J242" s="2">
        <v>3</v>
      </c>
      <c r="K242" s="2">
        <v>5</v>
      </c>
      <c r="L242" s="21">
        <f t="shared" si="3"/>
        <v>8</v>
      </c>
      <c r="M242" s="20">
        <v>169</v>
      </c>
      <c r="N242" s="7"/>
      <c r="O242" s="2"/>
    </row>
    <row r="243" spans="1:15" s="1" customFormat="1" ht="165.95" customHeight="1" x14ac:dyDescent="0.2">
      <c r="A243" s="2">
        <v>241</v>
      </c>
      <c r="B243" s="11" t="s">
        <v>11</v>
      </c>
      <c r="C243" s="11"/>
      <c r="D243" s="10" t="str">
        <f>HYPERLINK("http://7flowers-decor.ru/upload/1c_catalog/import_files/4606500450626.jpg")</f>
        <v>http://7flowers-decor.ru/upload/1c_catalog/import_files/4606500450626.jpg</v>
      </c>
      <c r="E243" s="2">
        <v>4606500450626</v>
      </c>
      <c r="F243" s="5" t="s">
        <v>218</v>
      </c>
      <c r="G243" s="6" t="s">
        <v>19</v>
      </c>
      <c r="H243" s="2">
        <v>1</v>
      </c>
      <c r="I243" s="2">
        <v>240</v>
      </c>
      <c r="J243" s="3"/>
      <c r="K243" s="2">
        <v>22</v>
      </c>
      <c r="L243" s="21">
        <f t="shared" si="3"/>
        <v>22</v>
      </c>
      <c r="M243" s="20">
        <v>169</v>
      </c>
      <c r="N243" s="7"/>
      <c r="O243" s="2"/>
    </row>
    <row r="244" spans="1:15" s="1" customFormat="1" ht="165.95" customHeight="1" x14ac:dyDescent="0.2">
      <c r="A244" s="2">
        <v>242</v>
      </c>
      <c r="B244" s="11" t="s">
        <v>11</v>
      </c>
      <c r="C244" s="11"/>
      <c r="D244" s="10" t="str">
        <f>HYPERLINK("http://7flowers-decor.ru/upload/1c_catalog/import_files/3760169244819.jpg")</f>
        <v>http://7flowers-decor.ru/upload/1c_catalog/import_files/3760169244819.jpg</v>
      </c>
      <c r="E244" s="2">
        <v>3760169244819</v>
      </c>
      <c r="F244" s="5" t="s">
        <v>219</v>
      </c>
      <c r="G244" s="6" t="s">
        <v>61</v>
      </c>
      <c r="H244" s="2">
        <v>1</v>
      </c>
      <c r="I244" s="2">
        <v>72</v>
      </c>
      <c r="J244" s="2">
        <v>26</v>
      </c>
      <c r="K244" s="2">
        <v>30</v>
      </c>
      <c r="L244" s="21">
        <f t="shared" si="3"/>
        <v>56</v>
      </c>
      <c r="M244" s="20">
        <v>317</v>
      </c>
      <c r="N244" s="7"/>
      <c r="O244" s="2"/>
    </row>
    <row r="245" spans="1:15" s="1" customFormat="1" ht="165.95" customHeight="1" x14ac:dyDescent="0.2">
      <c r="A245" s="2">
        <v>243</v>
      </c>
      <c r="B245" s="11" t="s">
        <v>11</v>
      </c>
      <c r="C245" s="11"/>
      <c r="D245" s="10" t="str">
        <f>HYPERLINK("http://7flowers-decor.ru/upload/1c_catalog/import_files/3760169244840.jpg")</f>
        <v>http://7flowers-decor.ru/upload/1c_catalog/import_files/3760169244840.jpg</v>
      </c>
      <c r="E245" s="2">
        <v>3760169244840</v>
      </c>
      <c r="F245" s="5" t="s">
        <v>219</v>
      </c>
      <c r="G245" s="6" t="s">
        <v>220</v>
      </c>
      <c r="H245" s="2">
        <v>1</v>
      </c>
      <c r="I245" s="2">
        <v>72</v>
      </c>
      <c r="J245" s="2">
        <v>10</v>
      </c>
      <c r="K245" s="2">
        <v>2</v>
      </c>
      <c r="L245" s="21">
        <f t="shared" si="3"/>
        <v>12</v>
      </c>
      <c r="M245" s="20">
        <v>317</v>
      </c>
      <c r="N245" s="7"/>
      <c r="O245" s="2"/>
    </row>
    <row r="246" spans="1:15" s="1" customFormat="1" ht="165.95" customHeight="1" x14ac:dyDescent="0.2">
      <c r="A246" s="2">
        <v>244</v>
      </c>
      <c r="B246" s="11" t="s">
        <v>11</v>
      </c>
      <c r="C246" s="11"/>
      <c r="D246" s="10" t="str">
        <f>HYPERLINK("http://7flowers-decor.ru/upload/1c_catalog/import_files/3661864012379.jpg")</f>
        <v>http://7flowers-decor.ru/upload/1c_catalog/import_files/3661864012379.jpg</v>
      </c>
      <c r="E246" s="2">
        <v>3661864012379</v>
      </c>
      <c r="F246" s="5" t="s">
        <v>219</v>
      </c>
      <c r="G246" s="6" t="s">
        <v>134</v>
      </c>
      <c r="H246" s="2">
        <v>1</v>
      </c>
      <c r="I246" s="2">
        <v>120</v>
      </c>
      <c r="J246" s="3"/>
      <c r="K246" s="2">
        <v>71</v>
      </c>
      <c r="L246" s="21">
        <f t="shared" si="3"/>
        <v>71</v>
      </c>
      <c r="M246" s="20">
        <v>384</v>
      </c>
      <c r="N246" s="7"/>
      <c r="O246" s="2"/>
    </row>
    <row r="247" spans="1:15" s="1" customFormat="1" ht="165.95" customHeight="1" x14ac:dyDescent="0.2">
      <c r="A247" s="2">
        <v>245</v>
      </c>
      <c r="B247" s="11" t="s">
        <v>11</v>
      </c>
      <c r="C247" s="11"/>
      <c r="D247" s="10" t="str">
        <f>HYPERLINK("http://7flowers-decor.ru/upload/1c_catalog/import_files/3661864012287.jpg")</f>
        <v>http://7flowers-decor.ru/upload/1c_catalog/import_files/3661864012287.jpg</v>
      </c>
      <c r="E247" s="2">
        <v>3661864012287</v>
      </c>
      <c r="F247" s="5" t="s">
        <v>221</v>
      </c>
      <c r="G247" s="6" t="s">
        <v>134</v>
      </c>
      <c r="H247" s="2">
        <v>1</v>
      </c>
      <c r="I247" s="2">
        <v>48</v>
      </c>
      <c r="J247" s="3"/>
      <c r="K247" s="2">
        <v>31</v>
      </c>
      <c r="L247" s="21">
        <f t="shared" si="3"/>
        <v>31</v>
      </c>
      <c r="M247" s="20">
        <v>431</v>
      </c>
      <c r="N247" s="7"/>
      <c r="O247" s="2"/>
    </row>
    <row r="248" spans="1:15" s="1" customFormat="1" ht="165.95" customHeight="1" x14ac:dyDescent="0.2">
      <c r="A248" s="2">
        <v>246</v>
      </c>
      <c r="B248" s="11" t="s">
        <v>11</v>
      </c>
      <c r="C248" s="11"/>
      <c r="D248" s="10" t="str">
        <f>HYPERLINK("http://7flowers-decor.ru/upload/1c_catalog/import_files/3661864017459.jpg")</f>
        <v>http://7flowers-decor.ru/upload/1c_catalog/import_files/3661864017459.jpg</v>
      </c>
      <c r="E248" s="2">
        <v>3661864017459</v>
      </c>
      <c r="F248" s="5" t="s">
        <v>222</v>
      </c>
      <c r="G248" s="6" t="s">
        <v>17</v>
      </c>
      <c r="H248" s="2">
        <v>1</v>
      </c>
      <c r="I248" s="2">
        <v>96</v>
      </c>
      <c r="J248" s="2">
        <v>250</v>
      </c>
      <c r="K248" s="2">
        <v>73</v>
      </c>
      <c r="L248" s="21">
        <f t="shared" si="3"/>
        <v>323</v>
      </c>
      <c r="M248" s="20">
        <v>368</v>
      </c>
      <c r="N248" s="7"/>
      <c r="O248" s="2"/>
    </row>
    <row r="249" spans="1:15" s="1" customFormat="1" ht="165.95" customHeight="1" x14ac:dyDescent="0.2">
      <c r="A249" s="2">
        <v>247</v>
      </c>
      <c r="B249" s="11" t="s">
        <v>11</v>
      </c>
      <c r="C249" s="11"/>
      <c r="D249" s="10" t="str">
        <f>HYPERLINK("http://7flowers-decor.ru/upload/1c_catalog/import_files/3661864017466.jpg")</f>
        <v>http://7flowers-decor.ru/upload/1c_catalog/import_files/3661864017466.jpg</v>
      </c>
      <c r="E249" s="2">
        <v>3661864017466</v>
      </c>
      <c r="F249" s="5" t="s">
        <v>222</v>
      </c>
      <c r="G249" s="6" t="s">
        <v>23</v>
      </c>
      <c r="H249" s="2">
        <v>1</v>
      </c>
      <c r="I249" s="2">
        <v>96</v>
      </c>
      <c r="J249" s="2">
        <v>193</v>
      </c>
      <c r="K249" s="2">
        <v>92</v>
      </c>
      <c r="L249" s="21">
        <f t="shared" si="3"/>
        <v>285</v>
      </c>
      <c r="M249" s="20">
        <v>368</v>
      </c>
      <c r="N249" s="7"/>
      <c r="O249" s="2"/>
    </row>
    <row r="250" spans="1:15" s="1" customFormat="1" ht="165.95" customHeight="1" x14ac:dyDescent="0.2">
      <c r="A250" s="2">
        <v>248</v>
      </c>
      <c r="B250" s="11" t="s">
        <v>11</v>
      </c>
      <c r="C250" s="11"/>
      <c r="D250" s="10" t="str">
        <f>HYPERLINK("http://7flowers-decor.ru/upload/1c_catalog/import_files/3661864013185.jpg")</f>
        <v>http://7flowers-decor.ru/upload/1c_catalog/import_files/3661864013185.jpg</v>
      </c>
      <c r="E250" s="2">
        <v>3661864013185</v>
      </c>
      <c r="F250" s="5" t="s">
        <v>223</v>
      </c>
      <c r="G250" s="6" t="s">
        <v>17</v>
      </c>
      <c r="H250" s="2">
        <v>1</v>
      </c>
      <c r="I250" s="2">
        <v>36</v>
      </c>
      <c r="J250" s="2">
        <v>255</v>
      </c>
      <c r="K250" s="2">
        <v>54</v>
      </c>
      <c r="L250" s="21">
        <f t="shared" si="3"/>
        <v>309</v>
      </c>
      <c r="M250" s="20">
        <v>817</v>
      </c>
      <c r="N250" s="7"/>
      <c r="O250" s="2"/>
    </row>
    <row r="251" spans="1:15" s="1" customFormat="1" ht="165.95" customHeight="1" x14ac:dyDescent="0.2">
      <c r="A251" s="2">
        <v>249</v>
      </c>
      <c r="B251" s="11" t="s">
        <v>11</v>
      </c>
      <c r="C251" s="11"/>
      <c r="D251" s="10" t="str">
        <f>HYPERLINK("http://7flowers-decor.ru/upload/1c_catalog/import_files/3661864013192.jpg")</f>
        <v>http://7flowers-decor.ru/upload/1c_catalog/import_files/3661864013192.jpg</v>
      </c>
      <c r="E251" s="2">
        <v>3661864013192</v>
      </c>
      <c r="F251" s="5" t="s">
        <v>223</v>
      </c>
      <c r="G251" s="6" t="s">
        <v>23</v>
      </c>
      <c r="H251" s="2">
        <v>1</v>
      </c>
      <c r="I251" s="2">
        <v>36</v>
      </c>
      <c r="J251" s="2">
        <v>22</v>
      </c>
      <c r="K251" s="2">
        <v>24</v>
      </c>
      <c r="L251" s="21">
        <f t="shared" si="3"/>
        <v>46</v>
      </c>
      <c r="M251" s="20">
        <v>817</v>
      </c>
      <c r="N251" s="7"/>
      <c r="O251" s="2"/>
    </row>
    <row r="252" spans="1:15" s="1" customFormat="1" ht="165.95" customHeight="1" x14ac:dyDescent="0.2">
      <c r="A252" s="2">
        <v>250</v>
      </c>
      <c r="B252" s="11" t="s">
        <v>11</v>
      </c>
      <c r="C252" s="11"/>
      <c r="D252" s="10" t="str">
        <f>HYPERLINK("http://7flowers-decor.ru/upload/1c_catalog/import_files/4606500315444.jpg")</f>
        <v>http://7flowers-decor.ru/upload/1c_catalog/import_files/4606500315444.jpg</v>
      </c>
      <c r="E252" s="2">
        <v>4606500315444</v>
      </c>
      <c r="F252" s="5" t="s">
        <v>224</v>
      </c>
      <c r="G252" s="6" t="s">
        <v>17</v>
      </c>
      <c r="H252" s="2">
        <v>1</v>
      </c>
      <c r="I252" s="8">
        <v>1440</v>
      </c>
      <c r="J252" s="2">
        <v>161</v>
      </c>
      <c r="K252" s="2">
        <v>80</v>
      </c>
      <c r="L252" s="21">
        <f t="shared" si="3"/>
        <v>241</v>
      </c>
      <c r="M252" s="20">
        <v>61</v>
      </c>
      <c r="N252" s="7"/>
      <c r="O252" s="2"/>
    </row>
    <row r="253" spans="1:15" s="1" customFormat="1" ht="165.95" customHeight="1" x14ac:dyDescent="0.2">
      <c r="A253" s="2">
        <v>251</v>
      </c>
      <c r="B253" s="11" t="s">
        <v>11</v>
      </c>
      <c r="C253" s="11"/>
      <c r="D253" s="10" t="str">
        <f>HYPERLINK("http://7flowers-decor.ru/upload/1c_catalog/import_files/3661864013680.jpg")</f>
        <v>http://7flowers-decor.ru/upload/1c_catalog/import_files/3661864013680.jpg</v>
      </c>
      <c r="E253" s="2">
        <v>3661864013680</v>
      </c>
      <c r="F253" s="5" t="s">
        <v>225</v>
      </c>
      <c r="G253" s="6" t="s">
        <v>23</v>
      </c>
      <c r="H253" s="2">
        <v>1</v>
      </c>
      <c r="I253" s="2">
        <v>144</v>
      </c>
      <c r="J253" s="3"/>
      <c r="K253" s="2">
        <v>9</v>
      </c>
      <c r="L253" s="21">
        <f t="shared" si="3"/>
        <v>9</v>
      </c>
      <c r="M253" s="20">
        <v>258</v>
      </c>
      <c r="N253" s="7"/>
      <c r="O253" s="2"/>
    </row>
    <row r="254" spans="1:15" s="1" customFormat="1" ht="165.95" customHeight="1" x14ac:dyDescent="0.2">
      <c r="A254" s="2">
        <v>252</v>
      </c>
      <c r="B254" s="11" t="s">
        <v>11</v>
      </c>
      <c r="C254" s="11"/>
      <c r="D254" s="10" t="str">
        <f>HYPERLINK("http://7flowers-decor.ru/upload/1c_catalog/import_files/3661864017800.jpg")</f>
        <v>http://7flowers-decor.ru/upload/1c_catalog/import_files/3661864017800.jpg</v>
      </c>
      <c r="E254" s="2">
        <v>3661864017800</v>
      </c>
      <c r="F254" s="5" t="s">
        <v>226</v>
      </c>
      <c r="G254" s="6" t="s">
        <v>61</v>
      </c>
      <c r="H254" s="2">
        <v>1</v>
      </c>
      <c r="I254" s="2">
        <v>180</v>
      </c>
      <c r="J254" s="2">
        <v>216</v>
      </c>
      <c r="K254" s="2">
        <v>102</v>
      </c>
      <c r="L254" s="21">
        <f t="shared" si="3"/>
        <v>318</v>
      </c>
      <c r="M254" s="20">
        <v>275</v>
      </c>
      <c r="N254" s="7"/>
      <c r="O254" s="2"/>
    </row>
    <row r="255" spans="1:15" s="1" customFormat="1" ht="165.95" customHeight="1" x14ac:dyDescent="0.2">
      <c r="A255" s="2">
        <v>253</v>
      </c>
      <c r="B255" s="11" t="s">
        <v>11</v>
      </c>
      <c r="C255" s="11"/>
      <c r="D255" s="10" t="str">
        <f>HYPERLINK("http://7flowers-decor.ru/upload/1c_catalog/import_files/3661864002745.jpg")</f>
        <v>http://7flowers-decor.ru/upload/1c_catalog/import_files/3661864002745.jpg</v>
      </c>
      <c r="E255" s="2">
        <v>3661864002745</v>
      </c>
      <c r="F255" s="5" t="s">
        <v>227</v>
      </c>
      <c r="G255" s="6" t="s">
        <v>24</v>
      </c>
      <c r="H255" s="2">
        <v>1</v>
      </c>
      <c r="I255" s="2">
        <v>96</v>
      </c>
      <c r="J255" s="2">
        <v>83</v>
      </c>
      <c r="K255" s="2">
        <v>25</v>
      </c>
      <c r="L255" s="21">
        <f t="shared" si="3"/>
        <v>108</v>
      </c>
      <c r="M255" s="20">
        <v>365</v>
      </c>
      <c r="N255" s="7"/>
      <c r="O255" s="2"/>
    </row>
    <row r="256" spans="1:15" s="1" customFormat="1" ht="165.95" customHeight="1" x14ac:dyDescent="0.2">
      <c r="A256" s="2">
        <v>254</v>
      </c>
      <c r="B256" s="11" t="s">
        <v>11</v>
      </c>
      <c r="C256" s="11"/>
      <c r="D256" s="10" t="str">
        <f>HYPERLINK("http://7flowers-decor.ru/upload/1c_catalog/import_files/3661864012522.jpg")</f>
        <v>http://7flowers-decor.ru/upload/1c_catalog/import_files/3661864012522.jpg</v>
      </c>
      <c r="E256" s="2">
        <v>3661864012522</v>
      </c>
      <c r="F256" s="5" t="s">
        <v>228</v>
      </c>
      <c r="G256" s="6" t="s">
        <v>59</v>
      </c>
      <c r="H256" s="2">
        <v>1</v>
      </c>
      <c r="I256" s="2">
        <v>16</v>
      </c>
      <c r="J256" s="2">
        <v>57</v>
      </c>
      <c r="K256" s="2">
        <v>53</v>
      </c>
      <c r="L256" s="21">
        <f t="shared" si="3"/>
        <v>110</v>
      </c>
      <c r="M256" s="20">
        <v>1205</v>
      </c>
      <c r="N256" s="7"/>
      <c r="O256" s="8"/>
    </row>
    <row r="257" spans="1:15" s="1" customFormat="1" ht="165.95" customHeight="1" x14ac:dyDescent="0.2">
      <c r="A257" s="2">
        <v>255</v>
      </c>
      <c r="B257" s="11" t="s">
        <v>11</v>
      </c>
      <c r="C257" s="11"/>
      <c r="D257" s="10" t="str">
        <f>HYPERLINK("http://7flowers-decor.ru/upload/1c_catalog/import_files/4606500315222.jpg")</f>
        <v>http://7flowers-decor.ru/upload/1c_catalog/import_files/4606500315222.jpg</v>
      </c>
      <c r="E257" s="2">
        <v>4606500315222</v>
      </c>
      <c r="F257" s="5" t="s">
        <v>229</v>
      </c>
      <c r="G257" s="6" t="s">
        <v>17</v>
      </c>
      <c r="H257" s="2">
        <v>1</v>
      </c>
      <c r="I257" s="2">
        <v>960</v>
      </c>
      <c r="J257" s="8">
        <v>1295</v>
      </c>
      <c r="K257" s="2">
        <v>286</v>
      </c>
      <c r="L257" s="21">
        <f t="shared" si="3"/>
        <v>1581</v>
      </c>
      <c r="M257" s="20">
        <v>27</v>
      </c>
      <c r="N257" s="9" t="s">
        <v>63</v>
      </c>
      <c r="O257" s="2"/>
    </row>
    <row r="258" spans="1:15" s="1" customFormat="1" ht="165.95" customHeight="1" x14ac:dyDescent="0.2">
      <c r="A258" s="2">
        <v>256</v>
      </c>
      <c r="B258" s="11" t="s">
        <v>11</v>
      </c>
      <c r="C258" s="11"/>
      <c r="D258" s="10" t="str">
        <f>HYPERLINK("http://7flowers-decor.ru/upload/1c_catalog/import_files/3760169248602.jpg")</f>
        <v>http://7flowers-decor.ru/upload/1c_catalog/import_files/3760169248602.jpg</v>
      </c>
      <c r="E258" s="2">
        <v>3760169248602</v>
      </c>
      <c r="F258" s="5" t="s">
        <v>230</v>
      </c>
      <c r="G258" s="6" t="s">
        <v>23</v>
      </c>
      <c r="H258" s="2">
        <v>1</v>
      </c>
      <c r="I258" s="2">
        <v>240</v>
      </c>
      <c r="J258" s="3"/>
      <c r="K258" s="2">
        <v>57</v>
      </c>
      <c r="L258" s="21">
        <f t="shared" si="3"/>
        <v>57</v>
      </c>
      <c r="M258" s="20">
        <v>173</v>
      </c>
      <c r="N258" s="7"/>
      <c r="O258" s="2"/>
    </row>
    <row r="259" spans="1:15" s="1" customFormat="1" ht="165.95" customHeight="1" x14ac:dyDescent="0.2">
      <c r="A259" s="2">
        <v>257</v>
      </c>
      <c r="B259" s="11" t="s">
        <v>11</v>
      </c>
      <c r="C259" s="11"/>
      <c r="D259" s="10" t="str">
        <f>HYPERLINK("http://7flowers-decor.ru/upload/1c_catalog/import_files/3661864013918.jpg")</f>
        <v>http://7flowers-decor.ru/upload/1c_catalog/import_files/3661864013918.jpg</v>
      </c>
      <c r="E259" s="2">
        <v>3661864013918</v>
      </c>
      <c r="F259" s="5" t="s">
        <v>231</v>
      </c>
      <c r="G259" s="6" t="s">
        <v>23</v>
      </c>
      <c r="H259" s="2">
        <v>1</v>
      </c>
      <c r="I259" s="2">
        <v>48</v>
      </c>
      <c r="J259" s="3"/>
      <c r="K259" s="2">
        <v>98</v>
      </c>
      <c r="L259" s="21">
        <f t="shared" si="3"/>
        <v>98</v>
      </c>
      <c r="M259" s="20">
        <v>541</v>
      </c>
      <c r="N259" s="7"/>
      <c r="O259" s="2"/>
    </row>
    <row r="260" spans="1:15" s="1" customFormat="1" ht="165.95" customHeight="1" x14ac:dyDescent="0.2">
      <c r="A260" s="2">
        <v>258</v>
      </c>
      <c r="B260" s="11" t="s">
        <v>11</v>
      </c>
      <c r="C260" s="11"/>
      <c r="D260" s="10" t="str">
        <f>HYPERLINK("http://7flowers-decor.ru/upload/1c_catalog/import_files/3661864013857.jpg")</f>
        <v>http://7flowers-decor.ru/upload/1c_catalog/import_files/3661864013857.jpg</v>
      </c>
      <c r="E260" s="2">
        <v>3661864013857</v>
      </c>
      <c r="F260" s="5" t="s">
        <v>232</v>
      </c>
      <c r="G260" s="6" t="s">
        <v>23</v>
      </c>
      <c r="H260" s="2">
        <v>1</v>
      </c>
      <c r="I260" s="2">
        <v>36</v>
      </c>
      <c r="J260" s="2">
        <v>121</v>
      </c>
      <c r="K260" s="2">
        <v>5</v>
      </c>
      <c r="L260" s="21">
        <f t="shared" ref="L260:L273" si="4">J260+K260</f>
        <v>126</v>
      </c>
      <c r="M260" s="20">
        <v>907</v>
      </c>
      <c r="N260" s="7"/>
      <c r="O260" s="2"/>
    </row>
    <row r="261" spans="1:15" s="1" customFormat="1" ht="165.95" customHeight="1" x14ac:dyDescent="0.2">
      <c r="A261" s="2">
        <v>259</v>
      </c>
      <c r="B261" s="11" t="s">
        <v>11</v>
      </c>
      <c r="C261" s="11"/>
      <c r="D261" s="10" t="str">
        <f>HYPERLINK("http://7flowers-decor.ru/upload/1c_catalog/import_files/3661864013932.jpg")</f>
        <v>http://7flowers-decor.ru/upload/1c_catalog/import_files/3661864013932.jpg</v>
      </c>
      <c r="E261" s="2">
        <v>3661864013932</v>
      </c>
      <c r="F261" s="5" t="s">
        <v>233</v>
      </c>
      <c r="G261" s="6" t="s">
        <v>35</v>
      </c>
      <c r="H261" s="2">
        <v>1</v>
      </c>
      <c r="I261" s="2">
        <v>36</v>
      </c>
      <c r="J261" s="2">
        <v>24</v>
      </c>
      <c r="K261" s="2">
        <v>60</v>
      </c>
      <c r="L261" s="21">
        <f t="shared" si="4"/>
        <v>84</v>
      </c>
      <c r="M261" s="20">
        <v>856</v>
      </c>
      <c r="N261" s="7"/>
      <c r="O261" s="2"/>
    </row>
    <row r="262" spans="1:15" s="1" customFormat="1" ht="165.95" customHeight="1" x14ac:dyDescent="0.2">
      <c r="A262" s="2">
        <v>260</v>
      </c>
      <c r="B262" s="11" t="s">
        <v>11</v>
      </c>
      <c r="C262" s="11"/>
      <c r="D262" s="10" t="str">
        <f>HYPERLINK("http://7flowers-decor.ru/upload/1c_catalog/import_files/3661864012478.jpg")</f>
        <v>http://7flowers-decor.ru/upload/1c_catalog/import_files/3661864012478.jpg</v>
      </c>
      <c r="E262" s="2">
        <v>3661864012478</v>
      </c>
      <c r="F262" s="5" t="s">
        <v>234</v>
      </c>
      <c r="G262" s="6" t="s">
        <v>17</v>
      </c>
      <c r="H262" s="2">
        <v>1</v>
      </c>
      <c r="I262" s="2">
        <v>2</v>
      </c>
      <c r="J262" s="2">
        <v>7</v>
      </c>
      <c r="K262" s="3"/>
      <c r="L262" s="21">
        <f t="shared" si="4"/>
        <v>7</v>
      </c>
      <c r="M262" s="20">
        <v>3596</v>
      </c>
      <c r="N262" s="7"/>
      <c r="O262" s="8"/>
    </row>
    <row r="263" spans="1:15" s="1" customFormat="1" ht="165.95" customHeight="1" x14ac:dyDescent="0.2">
      <c r="A263" s="2">
        <v>261</v>
      </c>
      <c r="B263" s="11" t="s">
        <v>11</v>
      </c>
      <c r="C263" s="11"/>
      <c r="D263" s="10" t="str">
        <f>HYPERLINK("http://7flowers-decor.ru/upload/1c_catalog/import_files/4606500315369.jpg")</f>
        <v>http://7flowers-decor.ru/upload/1c_catalog/import_files/4606500315369.jpg</v>
      </c>
      <c r="E263" s="2">
        <v>4606500315369</v>
      </c>
      <c r="F263" s="5" t="s">
        <v>235</v>
      </c>
      <c r="G263" s="6" t="s">
        <v>23</v>
      </c>
      <c r="H263" s="2">
        <v>1</v>
      </c>
      <c r="I263" s="2">
        <v>480</v>
      </c>
      <c r="J263" s="2">
        <v>19</v>
      </c>
      <c r="K263" s="2">
        <v>71</v>
      </c>
      <c r="L263" s="21">
        <f t="shared" si="4"/>
        <v>90</v>
      </c>
      <c r="M263" s="20">
        <v>64</v>
      </c>
      <c r="N263" s="9" t="s">
        <v>63</v>
      </c>
      <c r="O263" s="2"/>
    </row>
    <row r="264" spans="1:15" s="1" customFormat="1" ht="165.95" customHeight="1" x14ac:dyDescent="0.2">
      <c r="A264" s="2">
        <v>262</v>
      </c>
      <c r="B264" s="11" t="s">
        <v>11</v>
      </c>
      <c r="C264" s="11"/>
      <c r="D264" s="10" t="str">
        <f>HYPERLINK("http://7flowers-decor.ru/upload/1c_catalog/import_files/3760169244598.jpg")</f>
        <v>http://7flowers-decor.ru/upload/1c_catalog/import_files/3760169244598.jpg</v>
      </c>
      <c r="E264" s="2">
        <v>3760169244598</v>
      </c>
      <c r="F264" s="5" t="s">
        <v>236</v>
      </c>
      <c r="G264" s="6" t="s">
        <v>45</v>
      </c>
      <c r="H264" s="2">
        <v>1</v>
      </c>
      <c r="I264" s="2">
        <v>144</v>
      </c>
      <c r="J264" s="2">
        <v>104</v>
      </c>
      <c r="K264" s="2">
        <v>72</v>
      </c>
      <c r="L264" s="21">
        <f t="shared" si="4"/>
        <v>176</v>
      </c>
      <c r="M264" s="20">
        <v>218</v>
      </c>
      <c r="N264" s="7"/>
      <c r="O264" s="2"/>
    </row>
    <row r="265" spans="1:15" s="1" customFormat="1" ht="165.95" customHeight="1" x14ac:dyDescent="0.2">
      <c r="A265" s="2">
        <v>263</v>
      </c>
      <c r="B265" s="11" t="s">
        <v>11</v>
      </c>
      <c r="C265" s="11"/>
      <c r="D265" s="10" t="str">
        <f>HYPERLINK("http://7flowers-decor.ru/upload/1c_catalog/import_files/4606500450527.jpg")</f>
        <v>http://7flowers-decor.ru/upload/1c_catalog/import_files/4606500450527.jpg</v>
      </c>
      <c r="E265" s="2">
        <v>4606500450527</v>
      </c>
      <c r="F265" s="5" t="s">
        <v>236</v>
      </c>
      <c r="G265" s="6" t="s">
        <v>17</v>
      </c>
      <c r="H265" s="2">
        <v>1</v>
      </c>
      <c r="I265" s="2">
        <v>12</v>
      </c>
      <c r="J265" s="2">
        <v>244</v>
      </c>
      <c r="K265" s="2">
        <v>178</v>
      </c>
      <c r="L265" s="21">
        <f t="shared" si="4"/>
        <v>422</v>
      </c>
      <c r="M265" s="20">
        <v>177</v>
      </c>
      <c r="N265" s="7"/>
      <c r="O265" s="2"/>
    </row>
    <row r="266" spans="1:15" s="1" customFormat="1" ht="165.95" customHeight="1" x14ac:dyDescent="0.2">
      <c r="A266" s="2">
        <v>264</v>
      </c>
      <c r="B266" s="11" t="s">
        <v>11</v>
      </c>
      <c r="C266" s="11"/>
      <c r="D266" s="10" t="str">
        <f>HYPERLINK("http://7flowers-decor.ru/upload/1c_catalog/import_files/3661864013277.jpg")</f>
        <v>http://7flowers-decor.ru/upload/1c_catalog/import_files/3661864013277.jpg</v>
      </c>
      <c r="E266" s="2">
        <v>3661864013277</v>
      </c>
      <c r="F266" s="5" t="s">
        <v>237</v>
      </c>
      <c r="G266" s="6" t="s">
        <v>23</v>
      </c>
      <c r="H266" s="2">
        <v>1</v>
      </c>
      <c r="I266" s="2">
        <v>96</v>
      </c>
      <c r="J266" s="2">
        <v>9</v>
      </c>
      <c r="K266" s="2">
        <v>49</v>
      </c>
      <c r="L266" s="21">
        <f t="shared" si="4"/>
        <v>58</v>
      </c>
      <c r="M266" s="20">
        <v>308</v>
      </c>
      <c r="N266" s="7"/>
      <c r="O266" s="2"/>
    </row>
    <row r="267" spans="1:15" s="1" customFormat="1" ht="165.95" customHeight="1" x14ac:dyDescent="0.2">
      <c r="A267" s="2">
        <v>265</v>
      </c>
      <c r="B267" s="11" t="s">
        <v>11</v>
      </c>
      <c r="C267" s="11"/>
      <c r="D267" s="10" t="str">
        <f>HYPERLINK("http://7flowers-decor.ru/upload/1c_catalog/import_files/3661864008877.jpg")</f>
        <v>http://7flowers-decor.ru/upload/1c_catalog/import_files/3661864008877.jpg</v>
      </c>
      <c r="E267" s="2">
        <v>3661864008877</v>
      </c>
      <c r="F267" s="5" t="s">
        <v>238</v>
      </c>
      <c r="G267" s="6" t="s">
        <v>134</v>
      </c>
      <c r="H267" s="2">
        <v>1</v>
      </c>
      <c r="I267" s="2">
        <v>96</v>
      </c>
      <c r="J267" s="3"/>
      <c r="K267" s="2">
        <v>10</v>
      </c>
      <c r="L267" s="21">
        <f t="shared" si="4"/>
        <v>10</v>
      </c>
      <c r="M267" s="20">
        <v>503</v>
      </c>
      <c r="N267" s="7"/>
      <c r="O267" s="2"/>
    </row>
    <row r="268" spans="1:15" s="1" customFormat="1" ht="165.95" customHeight="1" x14ac:dyDescent="0.2">
      <c r="A268" s="2">
        <v>266</v>
      </c>
      <c r="B268" s="11" t="s">
        <v>11</v>
      </c>
      <c r="C268" s="11"/>
      <c r="D268" s="10" t="str">
        <f>HYPERLINK("http://7flowers-decor.ru/upload/1c_catalog/import_files/3661864016568.jpg")</f>
        <v>http://7flowers-decor.ru/upload/1c_catalog/import_files/3661864016568.jpg</v>
      </c>
      <c r="E268" s="2">
        <v>3661864016568</v>
      </c>
      <c r="F268" s="5" t="s">
        <v>239</v>
      </c>
      <c r="G268" s="6" t="s">
        <v>31</v>
      </c>
      <c r="H268" s="2">
        <v>1</v>
      </c>
      <c r="I268" s="2">
        <v>120</v>
      </c>
      <c r="J268" s="2">
        <v>29</v>
      </c>
      <c r="K268" s="2">
        <v>2</v>
      </c>
      <c r="L268" s="21">
        <f t="shared" si="4"/>
        <v>31</v>
      </c>
      <c r="M268" s="20">
        <v>375</v>
      </c>
      <c r="N268" s="7"/>
      <c r="O268" s="2"/>
    </row>
    <row r="269" spans="1:15" s="1" customFormat="1" ht="165.95" customHeight="1" x14ac:dyDescent="0.2">
      <c r="A269" s="2">
        <v>267</v>
      </c>
      <c r="B269" s="11" t="s">
        <v>11</v>
      </c>
      <c r="C269" s="11"/>
      <c r="D269" s="10" t="str">
        <f>HYPERLINK("http://7flowers-decor.ru/upload/1c_catalog/import_files/3661864013833.jpg")</f>
        <v>http://7flowers-decor.ru/upload/1c_catalog/import_files/3661864013833.jpg</v>
      </c>
      <c r="E269" s="2">
        <v>3661864013833</v>
      </c>
      <c r="F269" s="5" t="s">
        <v>240</v>
      </c>
      <c r="G269" s="6" t="s">
        <v>19</v>
      </c>
      <c r="H269" s="2">
        <v>1</v>
      </c>
      <c r="I269" s="2">
        <v>48</v>
      </c>
      <c r="J269" s="3"/>
      <c r="K269" s="2">
        <v>67</v>
      </c>
      <c r="L269" s="21">
        <f t="shared" si="4"/>
        <v>67</v>
      </c>
      <c r="M269" s="20">
        <v>1205</v>
      </c>
      <c r="N269" s="7"/>
      <c r="O269" s="8"/>
    </row>
    <row r="270" spans="1:15" s="1" customFormat="1" ht="165.95" customHeight="1" x14ac:dyDescent="0.2">
      <c r="A270" s="2">
        <v>268</v>
      </c>
      <c r="B270" s="11" t="s">
        <v>11</v>
      </c>
      <c r="C270" s="11"/>
      <c r="D270" s="10" t="str">
        <f>HYPERLINK("http://7flowers-decor.ru/upload/1c_catalog/import_files/3661864013840.jpg")</f>
        <v>http://7flowers-decor.ru/upload/1c_catalog/import_files/3661864013840.jpg</v>
      </c>
      <c r="E270" s="2">
        <v>3661864013840</v>
      </c>
      <c r="F270" s="5" t="s">
        <v>240</v>
      </c>
      <c r="G270" s="6" t="s">
        <v>17</v>
      </c>
      <c r="H270" s="2">
        <v>1</v>
      </c>
      <c r="I270" s="2">
        <v>48</v>
      </c>
      <c r="J270" s="3"/>
      <c r="K270" s="2">
        <v>28</v>
      </c>
      <c r="L270" s="21">
        <f t="shared" si="4"/>
        <v>28</v>
      </c>
      <c r="M270" s="20">
        <v>1205</v>
      </c>
      <c r="N270" s="7"/>
      <c r="O270" s="8"/>
    </row>
    <row r="271" spans="1:15" s="1" customFormat="1" ht="165.95" customHeight="1" x14ac:dyDescent="0.2">
      <c r="A271" s="2">
        <v>269</v>
      </c>
      <c r="B271" s="11" t="s">
        <v>11</v>
      </c>
      <c r="C271" s="11"/>
      <c r="D271" s="10" t="str">
        <f>HYPERLINK("http://7flowers-decor.ru/upload/1c_catalog/import_files/3661864017640.jpg")</f>
        <v>http://7flowers-decor.ru/upload/1c_catalog/import_files/3661864017640.jpg</v>
      </c>
      <c r="E271" s="2">
        <v>3661864017640</v>
      </c>
      <c r="F271" s="5" t="s">
        <v>241</v>
      </c>
      <c r="G271" s="6" t="s">
        <v>59</v>
      </c>
      <c r="H271" s="2">
        <v>1</v>
      </c>
      <c r="I271" s="2">
        <v>8</v>
      </c>
      <c r="J271" s="2">
        <v>103</v>
      </c>
      <c r="K271" s="2">
        <v>21</v>
      </c>
      <c r="L271" s="21">
        <f t="shared" si="4"/>
        <v>124</v>
      </c>
      <c r="M271" s="20">
        <v>1906</v>
      </c>
      <c r="N271" s="7"/>
      <c r="O271" s="8"/>
    </row>
    <row r="272" spans="1:15" s="1" customFormat="1" ht="165.95" customHeight="1" x14ac:dyDescent="0.2">
      <c r="A272" s="2">
        <v>270</v>
      </c>
      <c r="B272" s="11" t="s">
        <v>11</v>
      </c>
      <c r="C272" s="11"/>
      <c r="D272" s="10" t="str">
        <f>HYPERLINK("http://7flowers-decor.ru/upload/1c_catalog/import_files/4606500315154.jpg")</f>
        <v>http://7flowers-decor.ru/upload/1c_catalog/import_files/4606500315154.jpg</v>
      </c>
      <c r="E272" s="2">
        <v>4606500315154</v>
      </c>
      <c r="F272" s="5" t="s">
        <v>242</v>
      </c>
      <c r="G272" s="6" t="s">
        <v>31</v>
      </c>
      <c r="H272" s="2">
        <v>1</v>
      </c>
      <c r="I272" s="2">
        <v>720</v>
      </c>
      <c r="J272" s="2">
        <v>55</v>
      </c>
      <c r="K272" s="2">
        <v>56</v>
      </c>
      <c r="L272" s="21">
        <f t="shared" si="4"/>
        <v>111</v>
      </c>
      <c r="M272" s="20">
        <v>70</v>
      </c>
      <c r="N272" s="9" t="s">
        <v>63</v>
      </c>
      <c r="O272" s="2"/>
    </row>
    <row r="273" spans="1:15" s="1" customFormat="1" ht="165.95" customHeight="1" x14ac:dyDescent="0.2">
      <c r="A273" s="2">
        <v>271</v>
      </c>
      <c r="B273" s="11" t="s">
        <v>11</v>
      </c>
      <c r="C273" s="11"/>
      <c r="D273" s="10" t="str">
        <f>HYPERLINK("http://7flowers-decor.ru/upload/1c_catalog/import_files/4606500315161.jpg")</f>
        <v>http://7flowers-decor.ru/upload/1c_catalog/import_files/4606500315161.jpg</v>
      </c>
      <c r="E273" s="2">
        <v>4606500315161</v>
      </c>
      <c r="F273" s="5" t="s">
        <v>242</v>
      </c>
      <c r="G273" s="6" t="s">
        <v>23</v>
      </c>
      <c r="H273" s="2">
        <v>1</v>
      </c>
      <c r="I273" s="2">
        <v>720</v>
      </c>
      <c r="J273" s="2">
        <v>73</v>
      </c>
      <c r="K273" s="2">
        <v>85</v>
      </c>
      <c r="L273" s="21">
        <f t="shared" si="4"/>
        <v>158</v>
      </c>
      <c r="M273" s="20">
        <v>70</v>
      </c>
      <c r="N273" s="7"/>
      <c r="O273" s="2"/>
    </row>
  </sheetData>
  <mergeCells count="272">
    <mergeCell ref="B2:D2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B102:C102"/>
    <mergeCell ref="B103:C103"/>
    <mergeCell ref="B104:C104"/>
    <mergeCell ref="B105:C105"/>
    <mergeCell ref="B106:C106"/>
    <mergeCell ref="B107:C107"/>
    <mergeCell ref="B108:C108"/>
    <mergeCell ref="B109:C109"/>
    <mergeCell ref="B110:C110"/>
    <mergeCell ref="B111:C111"/>
    <mergeCell ref="B112:C112"/>
    <mergeCell ref="B113:C113"/>
    <mergeCell ref="B114:C114"/>
    <mergeCell ref="B115:C115"/>
    <mergeCell ref="B116:C116"/>
    <mergeCell ref="B117:C117"/>
    <mergeCell ref="B118:C118"/>
    <mergeCell ref="B119:C119"/>
    <mergeCell ref="B120:C120"/>
    <mergeCell ref="B121:C121"/>
    <mergeCell ref="B122:C122"/>
    <mergeCell ref="B123:C123"/>
    <mergeCell ref="B124:C124"/>
    <mergeCell ref="B125:C125"/>
    <mergeCell ref="B126:C126"/>
    <mergeCell ref="B127:C127"/>
    <mergeCell ref="B128:C128"/>
    <mergeCell ref="B129:C129"/>
    <mergeCell ref="B130:C130"/>
    <mergeCell ref="B131:C131"/>
    <mergeCell ref="B132:C132"/>
    <mergeCell ref="B133:C133"/>
    <mergeCell ref="B134:C134"/>
    <mergeCell ref="B135:C135"/>
    <mergeCell ref="B136:C136"/>
    <mergeCell ref="B137:C137"/>
    <mergeCell ref="B138:C138"/>
    <mergeCell ref="B139:C139"/>
    <mergeCell ref="B140:C140"/>
    <mergeCell ref="B141:C141"/>
    <mergeCell ref="B142:C142"/>
    <mergeCell ref="B143:C143"/>
    <mergeCell ref="B144:C144"/>
    <mergeCell ref="B145:C145"/>
    <mergeCell ref="B146:C146"/>
    <mergeCell ref="B147:C147"/>
    <mergeCell ref="B148:C148"/>
    <mergeCell ref="B149:C149"/>
    <mergeCell ref="B150:C150"/>
    <mergeCell ref="B151:C151"/>
    <mergeCell ref="B152:C152"/>
    <mergeCell ref="B153:C153"/>
    <mergeCell ref="B154:C154"/>
    <mergeCell ref="B155:C155"/>
    <mergeCell ref="B156:C156"/>
    <mergeCell ref="B157:C157"/>
    <mergeCell ref="B158:C158"/>
    <mergeCell ref="B159:C159"/>
    <mergeCell ref="B160:C160"/>
    <mergeCell ref="B161:C161"/>
    <mergeCell ref="B162:C162"/>
    <mergeCell ref="B163:C163"/>
    <mergeCell ref="B164:C164"/>
    <mergeCell ref="B165:C165"/>
    <mergeCell ref="B166:C166"/>
    <mergeCell ref="B167:C167"/>
    <mergeCell ref="B168:C168"/>
    <mergeCell ref="B169:C169"/>
    <mergeCell ref="B170:C170"/>
    <mergeCell ref="B171:C171"/>
    <mergeCell ref="B172:C172"/>
    <mergeCell ref="B173:C173"/>
    <mergeCell ref="B174:C174"/>
    <mergeCell ref="B175:C175"/>
    <mergeCell ref="B176:C176"/>
    <mergeCell ref="B177:C177"/>
    <mergeCell ref="B178:C178"/>
    <mergeCell ref="B179:C179"/>
    <mergeCell ref="B180:C180"/>
    <mergeCell ref="B181:C181"/>
    <mergeCell ref="B182:C182"/>
    <mergeCell ref="B183:C183"/>
    <mergeCell ref="B184:C184"/>
    <mergeCell ref="B185:C185"/>
    <mergeCell ref="B186:C186"/>
    <mergeCell ref="B187:C187"/>
    <mergeCell ref="B188:C188"/>
    <mergeCell ref="B189:C189"/>
    <mergeCell ref="B190:C190"/>
    <mergeCell ref="B191:C191"/>
    <mergeCell ref="B192:C192"/>
    <mergeCell ref="B193:C193"/>
    <mergeCell ref="B194:C194"/>
    <mergeCell ref="B195:C195"/>
    <mergeCell ref="B196:C196"/>
    <mergeCell ref="B197:C197"/>
    <mergeCell ref="B198:C198"/>
    <mergeCell ref="B199:C199"/>
    <mergeCell ref="B200:C200"/>
    <mergeCell ref="B201:C201"/>
    <mergeCell ref="B202:C202"/>
    <mergeCell ref="B203:C203"/>
    <mergeCell ref="B204:C204"/>
    <mergeCell ref="B205:C205"/>
    <mergeCell ref="B206:C206"/>
    <mergeCell ref="B207:C207"/>
    <mergeCell ref="B208:C208"/>
    <mergeCell ref="B209:C209"/>
    <mergeCell ref="B210:C210"/>
    <mergeCell ref="B211:C211"/>
    <mergeCell ref="B212:C212"/>
    <mergeCell ref="B213:C213"/>
    <mergeCell ref="B214:C214"/>
    <mergeCell ref="B215:C215"/>
    <mergeCell ref="B216:C216"/>
    <mergeCell ref="B217:C217"/>
    <mergeCell ref="B218:C218"/>
    <mergeCell ref="B219:C219"/>
    <mergeCell ref="B220:C220"/>
    <mergeCell ref="B221:C221"/>
    <mergeCell ref="B222:C222"/>
    <mergeCell ref="B223:C223"/>
    <mergeCell ref="B224:C224"/>
    <mergeCell ref="B225:C225"/>
    <mergeCell ref="B226:C226"/>
    <mergeCell ref="B227:C227"/>
    <mergeCell ref="B228:C228"/>
    <mergeCell ref="B229:C229"/>
    <mergeCell ref="B230:C230"/>
    <mergeCell ref="B231:C231"/>
    <mergeCell ref="B232:C232"/>
    <mergeCell ref="B233:C233"/>
    <mergeCell ref="B234:C234"/>
    <mergeCell ref="B235:C235"/>
    <mergeCell ref="B236:C236"/>
    <mergeCell ref="B237:C237"/>
    <mergeCell ref="B238:C238"/>
    <mergeCell ref="B239:C239"/>
    <mergeCell ref="B240:C240"/>
    <mergeCell ref="B241:C241"/>
    <mergeCell ref="B242:C242"/>
    <mergeCell ref="B243:C243"/>
    <mergeCell ref="B244:C244"/>
    <mergeCell ref="B245:C245"/>
    <mergeCell ref="B246:C246"/>
    <mergeCell ref="B247:C247"/>
    <mergeCell ref="B248:C248"/>
    <mergeCell ref="B249:C249"/>
    <mergeCell ref="B250:C250"/>
    <mergeCell ref="B251:C251"/>
    <mergeCell ref="B252:C252"/>
    <mergeCell ref="B253:C253"/>
    <mergeCell ref="B254:C254"/>
    <mergeCell ref="B255:C255"/>
    <mergeCell ref="B256:C256"/>
    <mergeCell ref="B257:C257"/>
    <mergeCell ref="B258:C258"/>
    <mergeCell ref="B259:C259"/>
    <mergeCell ref="B260:C260"/>
    <mergeCell ref="B261:C261"/>
    <mergeCell ref="B262:C262"/>
    <mergeCell ref="B272:C272"/>
    <mergeCell ref="B273:C273"/>
    <mergeCell ref="B263:C263"/>
    <mergeCell ref="B264:C264"/>
    <mergeCell ref="B265:C265"/>
    <mergeCell ref="B266:C266"/>
    <mergeCell ref="B267:C267"/>
    <mergeCell ref="B268:C268"/>
    <mergeCell ref="B269:C269"/>
    <mergeCell ref="B270:C270"/>
    <mergeCell ref="B271:C271"/>
  </mergeCells>
  <pageMargins left="0.75" right="0.75" top="1" bottom="1" header="0.5" footer="0.5"/>
  <pageSetup paperSize="0" orientation="portrait" horizontalDpi="0" verticalDpi="0" copie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Ян Юлия</cp:lastModifiedBy>
  <dcterms:modified xsi:type="dcterms:W3CDTF">2015-03-10T08:14:07Z</dcterms:modified>
</cp:coreProperties>
</file>