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75" activeTab="0"/>
  </bookViews>
  <sheets>
    <sheet name="РОЗН Торис" sheetId="1" r:id="rId1"/>
    <sheet name="ОПТ" sheetId="2" r:id="rId2"/>
    <sheet name="ЗАК Торис" sheetId="3" r:id="rId3"/>
  </sheets>
  <definedNames>
    <definedName name="_xlnm.Print_Area" localSheetId="2">'ЗАК Торис'!$A$1:$S$18</definedName>
    <definedName name="_xlnm.Print_Area" localSheetId="1">'ОПТ'!$A$1:$K$18</definedName>
    <definedName name="_xlnm.Print_Area" localSheetId="0">'РОЗН Торис'!$A$1:$K$20</definedName>
  </definedNames>
  <calcPr fullCalcOnLoad="1" refMode="R1C1"/>
</workbook>
</file>

<file path=xl/sharedStrings.xml><?xml version="1.0" encoding="utf-8"?>
<sst xmlns="http://schemas.openxmlformats.org/spreadsheetml/2006/main" count="81" uniqueCount="47">
  <si>
    <t xml:space="preserve">     Прайс-лист ООО "ПК "ТОРИС-ГРУПП" (руб.)</t>
  </si>
  <si>
    <t xml:space="preserve">Отдел оптовых продаж </t>
  </si>
  <si>
    <t>Одеяла</t>
  </si>
  <si>
    <t>тел.:</t>
  </si>
  <si>
    <t xml:space="preserve">(495) 660-2184       </t>
  </si>
  <si>
    <t>коэф</t>
  </si>
  <si>
    <t>Дата начала действия прайс листа</t>
  </si>
  <si>
    <t>факс:</t>
  </si>
  <si>
    <t>(495) 660-2183</t>
  </si>
  <si>
    <t>Категория прайс листа</t>
  </si>
  <si>
    <t>РОЗ</t>
  </si>
  <si>
    <t xml:space="preserve"> E-mail: </t>
  </si>
  <si>
    <t>работа</t>
  </si>
  <si>
    <t>Наименование продукции</t>
  </si>
  <si>
    <t>Описание</t>
  </si>
  <si>
    <t>135х200</t>
  </si>
  <si>
    <t>155х200</t>
  </si>
  <si>
    <t>180х200</t>
  </si>
  <si>
    <t>200х220</t>
  </si>
  <si>
    <t>220х240</t>
  </si>
  <si>
    <t>Одеяло Харизма, легкое</t>
  </si>
  <si>
    <t>Ткань лиоцель, наполнитель лиоцель (250 гр/м2)</t>
  </si>
  <si>
    <t>Одеяло Харизма, стандартное</t>
  </si>
  <si>
    <t>Ткань лиоцель, наполнитель лиоцель (500 гр/м2)</t>
  </si>
  <si>
    <t>Одеяло Шарм, легкое</t>
  </si>
  <si>
    <t>Ткань лиоцель, наполнитель шелк (200 гр/м2)</t>
  </si>
  <si>
    <t>Одеяло Фэнси, легкое</t>
  </si>
  <si>
    <t>Ткань лиоцель, наполнитель хлопок (200 гр/м2)</t>
  </si>
  <si>
    <t>Одеяло Мираж, стандартное</t>
  </si>
  <si>
    <t>Ткань лиоцель, наполнитель верблюжья шерсть (250 гр/м2)</t>
  </si>
  <si>
    <t>Одеяло Фэнси, стандартное</t>
  </si>
  <si>
    <t>Ткань лиоцель, наполнитель хлопок (400 гр/м2)</t>
  </si>
  <si>
    <t>Одеяло Мираж, теплое</t>
  </si>
  <si>
    <t>Ткань лиоцель, наполнитель верблюжья шерсть (500 гр/м2)</t>
  </si>
  <si>
    <t>Одеяло Мираж+Харизма</t>
  </si>
  <si>
    <t>Два скрепленных кнопками одеяла: Мираж стандартное+Харизма легкое</t>
  </si>
  <si>
    <t>Одеяло Мираж+Шарм</t>
  </si>
  <si>
    <t>Два скрепленных кнопками одеяла: Мираж стандартное+Шарм легкое</t>
  </si>
  <si>
    <t>Работа</t>
  </si>
  <si>
    <t xml:space="preserve">Коэф </t>
  </si>
  <si>
    <t>Предопл</t>
  </si>
  <si>
    <t>ДОПЛ</t>
  </si>
  <si>
    <t>140х200</t>
  </si>
  <si>
    <t>150х200</t>
  </si>
  <si>
    <t xml:space="preserve">ЗАК </t>
  </si>
  <si>
    <t>ОПТ</t>
  </si>
  <si>
    <t>sale@toris.ru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</si>
</sst>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_-* #,##0_р_._-;\-* #,##0_р_._-;_-* &quot;-&quot;??_р_._-;_-@_-"/>
    <numFmt numFmtId="166" formatCode="[$-FC19]d\ mmmm\ yyyy\ &quot;г.&quot;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sz val="14"/>
      <color indexed="10"/>
      <name val="Century Gothic"/>
      <family val="2"/>
    </font>
    <font>
      <b/>
      <sz val="10"/>
      <name val="Arial Cyr"/>
      <family val="0"/>
    </font>
    <font>
      <sz val="11"/>
      <color indexed="8"/>
      <name val="Century Gothic"/>
      <family val="2"/>
    </font>
    <font>
      <sz val="12"/>
      <name val="Century Gothic"/>
      <family val="2"/>
    </font>
    <font>
      <b/>
      <u val="single"/>
      <sz val="12"/>
      <name val="Century Gothic"/>
      <family val="2"/>
    </font>
    <font>
      <sz val="12"/>
      <color indexed="8"/>
      <name val="Century Gothic"/>
      <family val="2"/>
    </font>
    <font>
      <sz val="8"/>
      <name val="Century Gothic"/>
      <family val="2"/>
    </font>
    <font>
      <b/>
      <sz val="16"/>
      <name val="Century Gothic"/>
      <family val="2"/>
    </font>
    <font>
      <sz val="14"/>
      <color indexed="8"/>
      <name val="Century Gothic"/>
      <family val="2"/>
    </font>
    <font>
      <sz val="14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entury Gothic"/>
      <family val="2"/>
    </font>
    <font>
      <b/>
      <sz val="14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54" fillId="0" borderId="10" xfId="53" applyFont="1" applyBorder="1" applyAlignment="1">
      <alignment horizontal="right"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3" fillId="2" borderId="0" xfId="0" applyNumberFormat="1" applyFont="1" applyFill="1" applyAlignment="1">
      <alignment horizontal="center" vertical="center" wrapText="1"/>
    </xf>
    <xf numFmtId="0" fontId="54" fillId="0" borderId="11" xfId="53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5" fontId="9" fillId="0" borderId="17" xfId="193" applyNumberFormat="1" applyFont="1" applyFill="1" applyBorder="1" applyAlignment="1" quotePrefix="1">
      <alignment horizontal="center" vertical="center"/>
    </xf>
    <xf numFmtId="165" fontId="9" fillId="0" borderId="18" xfId="193" applyNumberFormat="1" applyFont="1" applyFill="1" applyBorder="1" applyAlignment="1" quotePrefix="1">
      <alignment horizontal="center" vertical="center"/>
    </xf>
    <xf numFmtId="3" fontId="10" fillId="0" borderId="17" xfId="0" applyNumberFormat="1" applyFont="1" applyFill="1" applyBorder="1" applyAlignment="1" quotePrefix="1">
      <alignment horizontal="center" vertical="center"/>
    </xf>
    <xf numFmtId="165" fontId="9" fillId="0" borderId="19" xfId="193" applyNumberFormat="1" applyFont="1" applyFill="1" applyBorder="1" applyAlignment="1" quotePrefix="1">
      <alignment horizontal="center" vertical="center"/>
    </xf>
    <xf numFmtId="165" fontId="9" fillId="0" borderId="20" xfId="193" applyNumberFormat="1" applyFont="1" applyFill="1" applyBorder="1" applyAlignment="1" quotePrefix="1">
      <alignment horizontal="center" vertical="center"/>
    </xf>
    <xf numFmtId="3" fontId="10" fillId="0" borderId="19" xfId="0" applyNumberFormat="1" applyFont="1" applyFill="1" applyBorder="1" applyAlignment="1" quotePrefix="1">
      <alignment horizontal="center" vertical="center"/>
    </xf>
    <xf numFmtId="3" fontId="9" fillId="0" borderId="0" xfId="0" applyNumberFormat="1" applyFont="1" applyFill="1" applyBorder="1" applyAlignment="1" quotePrefix="1">
      <alignment horizontal="center" vertical="center"/>
    </xf>
    <xf numFmtId="3" fontId="5" fillId="0" borderId="19" xfId="0" applyNumberFormat="1" applyFont="1" applyFill="1" applyBorder="1" applyAlignment="1" quotePrefix="1">
      <alignment horizontal="center" vertical="center"/>
    </xf>
    <xf numFmtId="165" fontId="9" fillId="0" borderId="21" xfId="193" applyNumberFormat="1" applyFont="1" applyFill="1" applyBorder="1" applyAlignment="1" quotePrefix="1">
      <alignment horizontal="center" vertical="center"/>
    </xf>
    <xf numFmtId="165" fontId="9" fillId="0" borderId="22" xfId="193" applyNumberFormat="1" applyFont="1" applyFill="1" applyBorder="1" applyAlignment="1" quotePrefix="1">
      <alignment horizontal="center" vertical="center"/>
    </xf>
    <xf numFmtId="3" fontId="5" fillId="0" borderId="21" xfId="0" applyNumberFormat="1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3" fontId="5" fillId="0" borderId="0" xfId="0" applyNumberFormat="1" applyFont="1" applyFill="1" applyBorder="1" applyAlignment="1" quotePrefix="1">
      <alignment horizontal="center" vertical="center"/>
    </xf>
    <xf numFmtId="0" fontId="2" fillId="0" borderId="0" xfId="0" applyFont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7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7" fillId="0" borderId="21" xfId="0" applyFont="1" applyBorder="1" applyAlignment="1">
      <alignment/>
    </xf>
    <xf numFmtId="0" fontId="0" fillId="0" borderId="22" xfId="0" applyBorder="1" applyAlignment="1">
      <alignment/>
    </xf>
    <xf numFmtId="0" fontId="7" fillId="0" borderId="0" xfId="0" applyFont="1" applyAlignment="1">
      <alignment/>
    </xf>
    <xf numFmtId="0" fontId="12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3" fontId="9" fillId="0" borderId="19" xfId="0" applyNumberFormat="1" applyFont="1" applyFill="1" applyBorder="1" applyAlignment="1" quotePrefix="1">
      <alignment horizontal="center" vertical="center"/>
    </xf>
    <xf numFmtId="0" fontId="55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3" fontId="15" fillId="0" borderId="23" xfId="0" applyNumberFormat="1" applyFont="1" applyFill="1" applyBorder="1" applyAlignment="1" quotePrefix="1">
      <alignment horizontal="center" vertical="center"/>
    </xf>
    <xf numFmtId="3" fontId="3" fillId="2" borderId="31" xfId="0" applyNumberFormat="1" applyFont="1" applyFill="1" applyBorder="1" applyAlignment="1" quotePrefix="1">
      <alignment horizontal="center" vertical="center"/>
    </xf>
    <xf numFmtId="3" fontId="3" fillId="0" borderId="23" xfId="0" applyNumberFormat="1" applyFont="1" applyFill="1" applyBorder="1" applyAlignment="1" quotePrefix="1">
      <alignment horizontal="center" vertical="center"/>
    </xf>
    <xf numFmtId="3" fontId="3" fillId="2" borderId="18" xfId="0" applyNumberFormat="1" applyFont="1" applyFill="1" applyBorder="1" applyAlignment="1" quotePrefix="1">
      <alignment horizontal="center" vertical="center"/>
    </xf>
    <xf numFmtId="3" fontId="15" fillId="0" borderId="24" xfId="0" applyNumberFormat="1" applyFont="1" applyFill="1" applyBorder="1" applyAlignment="1" quotePrefix="1">
      <alignment horizontal="center" vertical="center"/>
    </xf>
    <xf numFmtId="3" fontId="3" fillId="0" borderId="24" xfId="0" applyNumberFormat="1" applyFont="1" applyFill="1" applyBorder="1" applyAlignment="1" quotePrefix="1">
      <alignment horizontal="center" vertical="center"/>
    </xf>
    <xf numFmtId="3" fontId="15" fillId="0" borderId="25" xfId="0" applyNumberFormat="1" applyFont="1" applyFill="1" applyBorder="1" applyAlignment="1" quotePrefix="1">
      <alignment horizontal="center" vertical="center"/>
    </xf>
    <xf numFmtId="3" fontId="3" fillId="0" borderId="25" xfId="0" applyNumberFormat="1" applyFont="1" applyFill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33" borderId="32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33" xfId="0" applyFill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40" fillId="0" borderId="41" xfId="42" applyBorder="1" applyAlignment="1" applyProtection="1">
      <alignment horizontal="left" vertical="center" wrapText="1"/>
      <protection/>
    </xf>
    <xf numFmtId="0" fontId="54" fillId="0" borderId="42" xfId="53" applyFont="1" applyBorder="1" applyAlignment="1">
      <alignment horizontal="left" vertical="center" wrapText="1"/>
      <protection/>
    </xf>
    <xf numFmtId="0" fontId="3" fillId="0" borderId="4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4" fillId="0" borderId="47" xfId="53" applyFont="1" applyBorder="1" applyAlignment="1">
      <alignment horizontal="center" vertical="center" wrapText="1"/>
      <protection/>
    </xf>
    <xf numFmtId="0" fontId="54" fillId="0" borderId="48" xfId="53" applyFont="1" applyBorder="1" applyAlignment="1">
      <alignment horizontal="center" vertical="center" wrapText="1"/>
      <protection/>
    </xf>
    <xf numFmtId="0" fontId="54" fillId="0" borderId="49" xfId="53" applyFont="1" applyBorder="1" applyAlignment="1">
      <alignment horizontal="center" vertical="center" wrapText="1"/>
      <protection/>
    </xf>
    <xf numFmtId="0" fontId="54" fillId="0" borderId="0" xfId="53" applyFont="1" applyBorder="1" applyAlignment="1">
      <alignment horizontal="left" vertical="center" wrapText="1"/>
      <protection/>
    </xf>
    <xf numFmtId="0" fontId="54" fillId="0" borderId="50" xfId="53" applyFont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right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left" vertical="center" wrapText="1"/>
    </xf>
  </cellXfs>
  <cellStyles count="1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10" xfId="55"/>
    <cellStyle name="Обычный 3 10 2" xfId="56"/>
    <cellStyle name="Обычный 3 10 3" xfId="57"/>
    <cellStyle name="Обычный 3 10 4" xfId="58"/>
    <cellStyle name="Обычный 3 11" xfId="59"/>
    <cellStyle name="Обычный 3 11 2" xfId="60"/>
    <cellStyle name="Обычный 3 11 3" xfId="61"/>
    <cellStyle name="Обычный 3 11 4" xfId="62"/>
    <cellStyle name="Обычный 3 12" xfId="63"/>
    <cellStyle name="Обычный 3 12 2" xfId="64"/>
    <cellStyle name="Обычный 3 12 3" xfId="65"/>
    <cellStyle name="Обычный 3 12 4" xfId="66"/>
    <cellStyle name="Обычный 3 13" xfId="67"/>
    <cellStyle name="Обычный 3 13 2" xfId="68"/>
    <cellStyle name="Обычный 3 13 3" xfId="69"/>
    <cellStyle name="Обычный 3 13 4" xfId="70"/>
    <cellStyle name="Обычный 3 14" xfId="71"/>
    <cellStyle name="Обычный 3 15" xfId="72"/>
    <cellStyle name="Обычный 3 16" xfId="73"/>
    <cellStyle name="Обычный 3 17" xfId="74"/>
    <cellStyle name="Обычный 3 18" xfId="75"/>
    <cellStyle name="Обычный 3 19" xfId="76"/>
    <cellStyle name="Обычный 3 2" xfId="77"/>
    <cellStyle name="Обычный 3 2 10" xfId="78"/>
    <cellStyle name="Обычный 3 2 10 2" xfId="79"/>
    <cellStyle name="Обычный 3 2 10 3" xfId="80"/>
    <cellStyle name="Обычный 3 2 10 4" xfId="81"/>
    <cellStyle name="Обычный 3 2 11" xfId="82"/>
    <cellStyle name="Обычный 3 2 11 2" xfId="83"/>
    <cellStyle name="Обычный 3 2 11 3" xfId="84"/>
    <cellStyle name="Обычный 3 2 11 4" xfId="85"/>
    <cellStyle name="Обычный 3 2 12" xfId="86"/>
    <cellStyle name="Обычный 3 2 12 2" xfId="87"/>
    <cellStyle name="Обычный 3 2 12 3" xfId="88"/>
    <cellStyle name="Обычный 3 2 12 4" xfId="89"/>
    <cellStyle name="Обычный 3 2 13" xfId="90"/>
    <cellStyle name="Обычный 3 2 14" xfId="91"/>
    <cellStyle name="Обычный 3 2 15" xfId="92"/>
    <cellStyle name="Обычный 3 2 16" xfId="93"/>
    <cellStyle name="Обычный 3 2 17" xfId="94"/>
    <cellStyle name="Обычный 3 2 18" xfId="95"/>
    <cellStyle name="Обычный 3 2 19" xfId="96"/>
    <cellStyle name="Обычный 3 2 2" xfId="97"/>
    <cellStyle name="Обычный 3 2 2 2" xfId="98"/>
    <cellStyle name="Обычный 3 2 2 3" xfId="99"/>
    <cellStyle name="Обычный 3 2 2 4" xfId="100"/>
    <cellStyle name="Обычный 3 2 2 5" xfId="101"/>
    <cellStyle name="Обычный 3 2 2 6" xfId="102"/>
    <cellStyle name="Обычный 3 2 2 7" xfId="103"/>
    <cellStyle name="Обычный 3 2 3" xfId="104"/>
    <cellStyle name="Обычный 3 2 3 2" xfId="105"/>
    <cellStyle name="Обычный 3 2 3 3" xfId="106"/>
    <cellStyle name="Обычный 3 2 3 4" xfId="107"/>
    <cellStyle name="Обычный 3 2 3 5" xfId="108"/>
    <cellStyle name="Обычный 3 2 3 6" xfId="109"/>
    <cellStyle name="Обычный 3 2 3 7" xfId="110"/>
    <cellStyle name="Обычный 3 2 4" xfId="111"/>
    <cellStyle name="Обычный 3 2 4 2" xfId="112"/>
    <cellStyle name="Обычный 3 2 4 3" xfId="113"/>
    <cellStyle name="Обычный 3 2 4 4" xfId="114"/>
    <cellStyle name="Обычный 3 2 4 5" xfId="115"/>
    <cellStyle name="Обычный 3 2 4 6" xfId="116"/>
    <cellStyle name="Обычный 3 2 5" xfId="117"/>
    <cellStyle name="Обычный 3 2 5 2" xfId="118"/>
    <cellStyle name="Обычный 3 2 5 3" xfId="119"/>
    <cellStyle name="Обычный 3 2 5 4" xfId="120"/>
    <cellStyle name="Обычный 3 2 5 5" xfId="121"/>
    <cellStyle name="Обычный 3 2 5 6" xfId="122"/>
    <cellStyle name="Обычный 3 2 6" xfId="123"/>
    <cellStyle name="Обычный 3 2 6 2" xfId="124"/>
    <cellStyle name="Обычный 3 2 6 3" xfId="125"/>
    <cellStyle name="Обычный 3 2 6 4" xfId="126"/>
    <cellStyle name="Обычный 3 2 6 5" xfId="127"/>
    <cellStyle name="Обычный 3 2 6 6" xfId="128"/>
    <cellStyle name="Обычный 3 2 7" xfId="129"/>
    <cellStyle name="Обычный 3 2 7 2" xfId="130"/>
    <cellStyle name="Обычный 3 2 7 3" xfId="131"/>
    <cellStyle name="Обычный 3 2 7 4" xfId="132"/>
    <cellStyle name="Обычный 3 2 8" xfId="133"/>
    <cellStyle name="Обычный 3 2 8 2" xfId="134"/>
    <cellStyle name="Обычный 3 2 8 3" xfId="135"/>
    <cellStyle name="Обычный 3 2 8 4" xfId="136"/>
    <cellStyle name="Обычный 3 2 9" xfId="137"/>
    <cellStyle name="Обычный 3 2 9 2" xfId="138"/>
    <cellStyle name="Обычный 3 2 9 3" xfId="139"/>
    <cellStyle name="Обычный 3 2 9 4" xfId="140"/>
    <cellStyle name="Обычный 3 20" xfId="141"/>
    <cellStyle name="Обычный 3 3" xfId="142"/>
    <cellStyle name="Обычный 3 3 2" xfId="143"/>
    <cellStyle name="Обычный 3 3 3" xfId="144"/>
    <cellStyle name="Обычный 3 3 4" xfId="145"/>
    <cellStyle name="Обычный 3 3 5" xfId="146"/>
    <cellStyle name="Обычный 3 3 6" xfId="147"/>
    <cellStyle name="Обычный 3 3 7" xfId="148"/>
    <cellStyle name="Обычный 3 3 8" xfId="149"/>
    <cellStyle name="Обычный 3 4" xfId="150"/>
    <cellStyle name="Обычный 3 4 2" xfId="151"/>
    <cellStyle name="Обычный 3 4 3" xfId="152"/>
    <cellStyle name="Обычный 3 4 4" xfId="153"/>
    <cellStyle name="Обычный 3 4 5" xfId="154"/>
    <cellStyle name="Обычный 3 4 6" xfId="155"/>
    <cellStyle name="Обычный 3 4 7" xfId="156"/>
    <cellStyle name="Обычный 3 5" xfId="157"/>
    <cellStyle name="Обычный 3 5 2" xfId="158"/>
    <cellStyle name="Обычный 3 5 3" xfId="159"/>
    <cellStyle name="Обычный 3 5 4" xfId="160"/>
    <cellStyle name="Обычный 3 5 5" xfId="161"/>
    <cellStyle name="Обычный 3 5 6" xfId="162"/>
    <cellStyle name="Обычный 3 5 7" xfId="163"/>
    <cellStyle name="Обычный 3 6" xfId="164"/>
    <cellStyle name="Обычный 3 6 2" xfId="165"/>
    <cellStyle name="Обычный 3 6 3" xfId="166"/>
    <cellStyle name="Обычный 3 6 4" xfId="167"/>
    <cellStyle name="Обычный 3 6 5" xfId="168"/>
    <cellStyle name="Обычный 3 6 6" xfId="169"/>
    <cellStyle name="Обычный 3 7" xfId="170"/>
    <cellStyle name="Обычный 3 7 2" xfId="171"/>
    <cellStyle name="Обычный 3 7 3" xfId="172"/>
    <cellStyle name="Обычный 3 7 4" xfId="173"/>
    <cellStyle name="Обычный 3 7 5" xfId="174"/>
    <cellStyle name="Обычный 3 7 6" xfId="175"/>
    <cellStyle name="Обычный 3 8" xfId="176"/>
    <cellStyle name="Обычный 3 8 2" xfId="177"/>
    <cellStyle name="Обычный 3 8 3" xfId="178"/>
    <cellStyle name="Обычный 3 8 4" xfId="179"/>
    <cellStyle name="Обычный 3 9" xfId="180"/>
    <cellStyle name="Обычный 3 9 2" xfId="181"/>
    <cellStyle name="Обычный 3 9 3" xfId="182"/>
    <cellStyle name="Обычный 3 9 4" xfId="183"/>
    <cellStyle name="Обычный 4" xfId="184"/>
    <cellStyle name="Обычный 5" xfId="185"/>
    <cellStyle name="Плохой" xfId="186"/>
    <cellStyle name="Пояснение" xfId="187"/>
    <cellStyle name="Примечание" xfId="188"/>
    <cellStyle name="Percent" xfId="189"/>
    <cellStyle name="Процентный 2" xfId="190"/>
    <cellStyle name="Связанная ячейка" xfId="191"/>
    <cellStyle name="Текст предупреждения" xfId="192"/>
    <cellStyle name="Comma" xfId="193"/>
    <cellStyle name="Comma [0]" xfId="194"/>
    <cellStyle name="Финансовый 2" xfId="195"/>
    <cellStyle name="Финансовый 2 2" xfId="196"/>
    <cellStyle name="Финансовый 2 3" xfId="197"/>
    <cellStyle name="Финансовый 2 4" xfId="198"/>
    <cellStyle name="Финансовый 2 5" xfId="199"/>
    <cellStyle name="Финансовый 2 6" xfId="200"/>
    <cellStyle name="Финансовый 2 7" xfId="201"/>
    <cellStyle name="Финансовый 2 8" xfId="202"/>
    <cellStyle name="Финансовый 8" xfId="203"/>
    <cellStyle name="Хороший" xfId="2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190500</xdr:rowOff>
    </xdr:from>
    <xdr:to>
      <xdr:col>1</xdr:col>
      <xdr:colOff>142875</xdr:colOff>
      <xdr:row>0</xdr:row>
      <xdr:rowOff>190500</xdr:rowOff>
    </xdr:to>
    <xdr:pic>
      <xdr:nvPicPr>
        <xdr:cNvPr id="1" name="Picture 1" descr="LOGOandSLOGA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0"/>
          <a:ext cx="1952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171450</xdr:rowOff>
    </xdr:from>
    <xdr:to>
      <xdr:col>1</xdr:col>
      <xdr:colOff>9525</xdr:colOff>
      <xdr:row>2</xdr:row>
      <xdr:rowOff>142875</xdr:rowOff>
    </xdr:to>
    <xdr:pic>
      <xdr:nvPicPr>
        <xdr:cNvPr id="2" name="Picture 1" descr="LOGOandSLOGA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1450"/>
          <a:ext cx="1905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190500</xdr:rowOff>
    </xdr:from>
    <xdr:to>
      <xdr:col>0</xdr:col>
      <xdr:colOff>2171700</xdr:colOff>
      <xdr:row>2</xdr:row>
      <xdr:rowOff>152400</xdr:rowOff>
    </xdr:to>
    <xdr:pic>
      <xdr:nvPicPr>
        <xdr:cNvPr id="1" name="Picture 1" descr="LOGOandSLOGA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190500</xdr:rowOff>
    </xdr:from>
    <xdr:to>
      <xdr:col>0</xdr:col>
      <xdr:colOff>2209800</xdr:colOff>
      <xdr:row>0</xdr:row>
      <xdr:rowOff>190500</xdr:rowOff>
    </xdr:to>
    <xdr:pic>
      <xdr:nvPicPr>
        <xdr:cNvPr id="1" name="Picture 1" descr="LOGOandSLOGA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0"/>
          <a:ext cx="19526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@toris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le@toris.r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ale@toris.ru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showGridLines="0" tabSelected="1" zoomScaleSheetLayoutView="9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3" sqref="F3"/>
    </sheetView>
  </sheetViews>
  <sheetFormatPr defaultColWidth="8.25390625" defaultRowHeight="12.75"/>
  <cols>
    <col min="1" max="1" width="27.125" style="31" customWidth="1"/>
    <col min="2" max="2" width="24.25390625" style="0" customWidth="1"/>
    <col min="3" max="3" width="19.625" style="0" customWidth="1"/>
    <col min="4" max="4" width="15.375" style="0" customWidth="1"/>
    <col min="5" max="5" width="10.00390625" style="0" customWidth="1"/>
    <col min="6" max="6" width="16.25390625" style="0" customWidth="1"/>
    <col min="7" max="7" width="12.75390625" style="0" customWidth="1"/>
    <col min="8" max="8" width="13.875" style="0" customWidth="1"/>
    <col min="9" max="9" width="13.25390625" style="43" customWidth="1"/>
    <col min="10" max="10" width="12.375" style="0" customWidth="1"/>
    <col min="11" max="11" width="15.25390625" style="0" bestFit="1" customWidth="1"/>
    <col min="12" max="12" width="3.75390625" style="3" customWidth="1"/>
    <col min="13" max="13" width="9.375" style="3" hidden="1" customWidth="1"/>
    <col min="14" max="251" width="9.125" style="3" customWidth="1"/>
    <col min="252" max="252" width="33.875" style="3" customWidth="1"/>
    <col min="253" max="253" width="33.375" style="3" customWidth="1"/>
    <col min="254" max="254" width="10.25390625" style="3" customWidth="1"/>
    <col min="255" max="16384" width="8.25390625" style="3" customWidth="1"/>
  </cols>
  <sheetData>
    <row r="1" spans="1:13" ht="21" customHeight="1">
      <c r="A1" s="1"/>
      <c r="B1" s="102" t="s">
        <v>0</v>
      </c>
      <c r="C1" s="102"/>
      <c r="D1" s="102"/>
      <c r="E1" s="102"/>
      <c r="F1" s="102"/>
      <c r="G1" s="102"/>
      <c r="H1" s="2"/>
      <c r="I1" s="103" t="s">
        <v>1</v>
      </c>
      <c r="J1" s="104"/>
      <c r="K1" s="105"/>
      <c r="M1" s="4">
        <v>3.5</v>
      </c>
    </row>
    <row r="2" spans="1:13" ht="17.25" customHeight="1">
      <c r="A2" s="1"/>
      <c r="B2" s="102" t="s">
        <v>2</v>
      </c>
      <c r="C2" s="102"/>
      <c r="D2" s="102"/>
      <c r="E2" s="102"/>
      <c r="F2" s="102"/>
      <c r="G2" s="102"/>
      <c r="H2" s="2"/>
      <c r="I2" s="5" t="s">
        <v>3</v>
      </c>
      <c r="J2" s="106" t="s">
        <v>4</v>
      </c>
      <c r="K2" s="107"/>
      <c r="M2" s="4" t="s">
        <v>5</v>
      </c>
    </row>
    <row r="3" spans="1:13" ht="18" customHeight="1">
      <c r="A3" s="1"/>
      <c r="B3" s="108" t="s">
        <v>6</v>
      </c>
      <c r="C3" s="108"/>
      <c r="D3" s="109">
        <v>42004</v>
      </c>
      <c r="E3" s="109"/>
      <c r="F3" s="6"/>
      <c r="G3" s="6"/>
      <c r="H3" s="2"/>
      <c r="I3" s="5" t="s">
        <v>7</v>
      </c>
      <c r="J3" s="106" t="s">
        <v>8</v>
      </c>
      <c r="K3" s="107"/>
      <c r="M3" s="4">
        <v>10</v>
      </c>
    </row>
    <row r="4" spans="1:13" ht="15.75" customHeight="1">
      <c r="A4" s="1"/>
      <c r="B4" s="92" t="s">
        <v>9</v>
      </c>
      <c r="C4" s="92"/>
      <c r="D4" s="7" t="s">
        <v>10</v>
      </c>
      <c r="E4" s="6"/>
      <c r="F4" s="6"/>
      <c r="G4" s="6"/>
      <c r="H4" s="2"/>
      <c r="I4" s="8" t="s">
        <v>11</v>
      </c>
      <c r="J4" s="93" t="s">
        <v>46</v>
      </c>
      <c r="K4" s="94"/>
      <c r="M4" s="4" t="s">
        <v>12</v>
      </c>
    </row>
    <row r="5" spans="1:10" ht="6.75" customHeight="1">
      <c r="A5" s="53"/>
      <c r="B5" s="45"/>
      <c r="C5" s="45"/>
      <c r="D5" s="45"/>
      <c r="E5" s="45"/>
      <c r="F5" s="45"/>
      <c r="G5" s="45"/>
      <c r="H5" s="54"/>
      <c r="I5" s="54"/>
      <c r="J5" s="54"/>
    </row>
    <row r="6" spans="1:11" ht="23.25" customHeight="1">
      <c r="A6" s="71"/>
      <c r="B6" s="72"/>
      <c r="C6" s="72"/>
      <c r="D6" s="72"/>
      <c r="E6" s="65"/>
      <c r="F6" s="65"/>
      <c r="G6" s="65"/>
      <c r="H6" s="73"/>
      <c r="I6" s="73"/>
      <c r="J6" s="73"/>
      <c r="K6" s="74"/>
    </row>
    <row r="7" spans="1:11" ht="20.25" customHeight="1" thickBot="1">
      <c r="A7" s="66"/>
      <c r="B7" s="67"/>
      <c r="C7" s="68"/>
      <c r="D7" s="68"/>
      <c r="E7" s="68"/>
      <c r="F7" s="68"/>
      <c r="G7" s="68"/>
      <c r="H7" s="68"/>
      <c r="I7" s="69"/>
      <c r="J7" s="68"/>
      <c r="K7" s="70"/>
    </row>
    <row r="8" spans="1:13" s="11" customFormat="1" ht="45" customHeight="1" thickBot="1">
      <c r="A8" s="95" t="s">
        <v>13</v>
      </c>
      <c r="B8" s="96"/>
      <c r="C8" s="96" t="s">
        <v>14</v>
      </c>
      <c r="D8" s="96"/>
      <c r="E8" s="96"/>
      <c r="F8" s="96"/>
      <c r="G8" s="9" t="s">
        <v>42</v>
      </c>
      <c r="H8" s="9" t="s">
        <v>43</v>
      </c>
      <c r="I8" s="9" t="s">
        <v>17</v>
      </c>
      <c r="J8" s="9" t="s">
        <v>18</v>
      </c>
      <c r="K8" s="10" t="s">
        <v>19</v>
      </c>
      <c r="M8" s="12" t="s">
        <v>17</v>
      </c>
    </row>
    <row r="9" spans="1:13" s="11" customFormat="1" ht="39" customHeight="1" hidden="1" thickBot="1">
      <c r="A9" s="13"/>
      <c r="B9" s="14"/>
      <c r="C9" s="14"/>
      <c r="D9" s="15"/>
      <c r="E9" s="14"/>
      <c r="F9" s="14"/>
      <c r="G9" s="14"/>
      <c r="H9" s="14"/>
      <c r="I9" s="14"/>
      <c r="J9" s="14"/>
      <c r="K9" s="16"/>
      <c r="M9" s="14"/>
    </row>
    <row r="10" spans="1:13" s="11" customFormat="1" ht="34.5" customHeight="1">
      <c r="A10" s="97" t="s">
        <v>20</v>
      </c>
      <c r="B10" s="98"/>
      <c r="C10" s="99" t="s">
        <v>21</v>
      </c>
      <c r="D10" s="100"/>
      <c r="E10" s="100"/>
      <c r="F10" s="101"/>
      <c r="G10" s="17">
        <v>6518</v>
      </c>
      <c r="H10" s="17">
        <v>7292</v>
      </c>
      <c r="I10" s="17">
        <v>8055</v>
      </c>
      <c r="J10" s="17">
        <v>8687</v>
      </c>
      <c r="K10" s="18">
        <v>10333</v>
      </c>
      <c r="M10" s="19">
        <v>1826</v>
      </c>
    </row>
    <row r="11" spans="1:13" s="11" customFormat="1" ht="34.5" customHeight="1">
      <c r="A11" s="87" t="s">
        <v>22</v>
      </c>
      <c r="B11" s="88"/>
      <c r="C11" s="89" t="s">
        <v>23</v>
      </c>
      <c r="D11" s="90"/>
      <c r="E11" s="90"/>
      <c r="F11" s="91"/>
      <c r="G11" s="20">
        <v>7456</v>
      </c>
      <c r="H11" s="20">
        <v>8253</v>
      </c>
      <c r="I11" s="20">
        <v>8823</v>
      </c>
      <c r="J11" s="20">
        <v>9797</v>
      </c>
      <c r="K11" s="21">
        <v>11755</v>
      </c>
      <c r="M11" s="22">
        <v>2362</v>
      </c>
    </row>
    <row r="12" spans="1:13" s="11" customFormat="1" ht="34.5" customHeight="1">
      <c r="A12" s="87" t="s">
        <v>24</v>
      </c>
      <c r="B12" s="88"/>
      <c r="C12" s="89" t="s">
        <v>25</v>
      </c>
      <c r="D12" s="90"/>
      <c r="E12" s="90"/>
      <c r="F12" s="91"/>
      <c r="G12" s="20">
        <v>8262</v>
      </c>
      <c r="H12" s="20">
        <v>9451</v>
      </c>
      <c r="I12" s="20">
        <v>10402</v>
      </c>
      <c r="J12" s="20">
        <v>11353</v>
      </c>
      <c r="K12" s="21">
        <v>13397</v>
      </c>
      <c r="M12" s="22">
        <v>2214</v>
      </c>
    </row>
    <row r="13" spans="1:13" s="11" customFormat="1" ht="34.5" customHeight="1">
      <c r="A13" s="87" t="s">
        <v>26</v>
      </c>
      <c r="B13" s="88"/>
      <c r="C13" s="79" t="s">
        <v>27</v>
      </c>
      <c r="D13" s="80"/>
      <c r="E13" s="80"/>
      <c r="F13" s="81"/>
      <c r="G13" s="20">
        <v>6246</v>
      </c>
      <c r="H13" s="20">
        <v>6912</v>
      </c>
      <c r="I13" s="20">
        <v>7644</v>
      </c>
      <c r="J13" s="20">
        <v>8350</v>
      </c>
      <c r="K13" s="21">
        <v>9774</v>
      </c>
      <c r="M13" s="22">
        <v>1387</v>
      </c>
    </row>
    <row r="14" spans="1:13" s="11" customFormat="1" ht="34.5" customHeight="1">
      <c r="A14" s="87" t="s">
        <v>28</v>
      </c>
      <c r="B14" s="88"/>
      <c r="C14" s="79" t="s">
        <v>29</v>
      </c>
      <c r="D14" s="80"/>
      <c r="E14" s="80"/>
      <c r="F14" s="81"/>
      <c r="G14" s="20">
        <v>7597</v>
      </c>
      <c r="H14" s="20">
        <v>8629</v>
      </c>
      <c r="I14" s="20">
        <v>9532</v>
      </c>
      <c r="J14" s="20">
        <v>10280</v>
      </c>
      <c r="K14" s="21">
        <v>12266</v>
      </c>
      <c r="M14" s="22">
        <v>1826</v>
      </c>
    </row>
    <row r="15" spans="1:13" s="11" customFormat="1" ht="34.5" customHeight="1">
      <c r="A15" s="87" t="s">
        <v>30</v>
      </c>
      <c r="B15" s="88"/>
      <c r="C15" s="79" t="s">
        <v>31</v>
      </c>
      <c r="D15" s="80"/>
      <c r="E15" s="80"/>
      <c r="F15" s="81"/>
      <c r="G15" s="20">
        <v>6518</v>
      </c>
      <c r="H15" s="20">
        <v>7346</v>
      </c>
      <c r="I15" s="20">
        <v>7819</v>
      </c>
      <c r="J15" s="20">
        <v>8897</v>
      </c>
      <c r="K15" s="21">
        <v>10460</v>
      </c>
      <c r="M15" s="22">
        <v>1485</v>
      </c>
    </row>
    <row r="16" spans="1:13" s="11" customFormat="1" ht="34.5" customHeight="1">
      <c r="A16" s="87" t="s">
        <v>32</v>
      </c>
      <c r="B16" s="88"/>
      <c r="C16" s="79" t="s">
        <v>33</v>
      </c>
      <c r="D16" s="80"/>
      <c r="E16" s="80"/>
      <c r="F16" s="81"/>
      <c r="G16" s="20">
        <v>10856</v>
      </c>
      <c r="H16" s="20">
        <v>12016</v>
      </c>
      <c r="I16" s="20">
        <v>12847</v>
      </c>
      <c r="J16" s="20">
        <v>14265</v>
      </c>
      <c r="K16" s="21">
        <v>17115</v>
      </c>
      <c r="M16" s="22">
        <v>2362</v>
      </c>
    </row>
    <row r="17" spans="1:13" s="11" customFormat="1" ht="34.5" customHeight="1">
      <c r="A17" s="77" t="s">
        <v>34</v>
      </c>
      <c r="B17" s="78"/>
      <c r="C17" s="79" t="s">
        <v>35</v>
      </c>
      <c r="D17" s="80"/>
      <c r="E17" s="80"/>
      <c r="F17" s="81"/>
      <c r="G17" s="20">
        <v>12513</v>
      </c>
      <c r="H17" s="20">
        <v>14223</v>
      </c>
      <c r="I17" s="20">
        <v>15700</v>
      </c>
      <c r="J17" s="20">
        <v>16974</v>
      </c>
      <c r="K17" s="21">
        <v>20172</v>
      </c>
      <c r="L17" s="23"/>
      <c r="M17" s="24">
        <f>M14+M10</f>
        <v>3652</v>
      </c>
    </row>
    <row r="18" spans="1:13" s="11" customFormat="1" ht="43.5" customHeight="1" thickBot="1">
      <c r="A18" s="82" t="s">
        <v>36</v>
      </c>
      <c r="B18" s="83"/>
      <c r="C18" s="84" t="s">
        <v>37</v>
      </c>
      <c r="D18" s="85"/>
      <c r="E18" s="85"/>
      <c r="F18" s="86"/>
      <c r="G18" s="25">
        <v>14115</v>
      </c>
      <c r="H18" s="25">
        <v>16190</v>
      </c>
      <c r="I18" s="25">
        <v>17646</v>
      </c>
      <c r="J18" s="25">
        <v>19412</v>
      </c>
      <c r="K18" s="26">
        <v>22933</v>
      </c>
      <c r="M18" s="27">
        <f>M14+M12</f>
        <v>4040</v>
      </c>
    </row>
    <row r="19" spans="1:11" s="11" customFormat="1" ht="39" customHeight="1">
      <c r="A19" s="28"/>
      <c r="B19" s="28"/>
      <c r="C19" s="29"/>
      <c r="D19" s="29"/>
      <c r="E19" s="29"/>
      <c r="F19" s="29"/>
      <c r="G19" s="23"/>
      <c r="H19" s="23"/>
      <c r="I19" s="30"/>
      <c r="J19" s="23"/>
      <c r="K19" s="23"/>
    </row>
    <row r="20" spans="3:11" ht="12.75" customHeight="1" hidden="1">
      <c r="C20" s="3"/>
      <c r="D20" s="3"/>
      <c r="E20" s="3"/>
      <c r="F20" s="3"/>
      <c r="G20" s="32" t="s">
        <v>15</v>
      </c>
      <c r="H20" s="33" t="s">
        <v>16</v>
      </c>
      <c r="I20" s="33" t="s">
        <v>17</v>
      </c>
      <c r="J20" s="33" t="s">
        <v>18</v>
      </c>
      <c r="K20" s="34" t="s">
        <v>19</v>
      </c>
    </row>
    <row r="21" spans="3:11" ht="13.5" hidden="1">
      <c r="C21" s="3"/>
      <c r="D21" s="3"/>
      <c r="E21" s="3"/>
      <c r="F21" s="3" t="s">
        <v>38</v>
      </c>
      <c r="G21" s="35">
        <f>I21-I21/100*(M3*2)</f>
        <v>800</v>
      </c>
      <c r="H21" s="36">
        <f>I21-I21/100*M3</f>
        <v>900</v>
      </c>
      <c r="I21" s="37">
        <v>1000</v>
      </c>
      <c r="J21" s="36">
        <f>I21+I21/100*(M3)</f>
        <v>1100</v>
      </c>
      <c r="K21" s="38">
        <f>I21+I21/100*(M3*2)</f>
        <v>1200</v>
      </c>
    </row>
    <row r="22" spans="6:11" ht="14.25" hidden="1" thickBot="1">
      <c r="F22" t="s">
        <v>39</v>
      </c>
      <c r="G22" s="39">
        <v>0.82</v>
      </c>
      <c r="H22" s="40">
        <v>0.91</v>
      </c>
      <c r="I22" s="41"/>
      <c r="J22" s="40">
        <v>1.09</v>
      </c>
      <c r="K22" s="42">
        <v>1.3</v>
      </c>
    </row>
  </sheetData>
  <sheetProtection selectLockedCells="1"/>
  <mergeCells count="29">
    <mergeCell ref="B1:G1"/>
    <mergeCell ref="I1:K1"/>
    <mergeCell ref="B2:G2"/>
    <mergeCell ref="J2:K2"/>
    <mergeCell ref="B3:C3"/>
    <mergeCell ref="D3:E3"/>
    <mergeCell ref="J3:K3"/>
    <mergeCell ref="B4:C4"/>
    <mergeCell ref="J4:K4"/>
    <mergeCell ref="A8:B8"/>
    <mergeCell ref="C8:F8"/>
    <mergeCell ref="A10:B10"/>
    <mergeCell ref="C10:F10"/>
    <mergeCell ref="A11:B11"/>
    <mergeCell ref="C11:F11"/>
    <mergeCell ref="A12:B12"/>
    <mergeCell ref="C12:F12"/>
    <mergeCell ref="A13:B13"/>
    <mergeCell ref="C13:F13"/>
    <mergeCell ref="A17:B17"/>
    <mergeCell ref="C17:F17"/>
    <mergeCell ref="A18:B18"/>
    <mergeCell ref="C18:F18"/>
    <mergeCell ref="A14:B14"/>
    <mergeCell ref="C14:F14"/>
    <mergeCell ref="A15:B15"/>
    <mergeCell ref="C15:F15"/>
    <mergeCell ref="A16:B16"/>
    <mergeCell ref="C16:F16"/>
  </mergeCells>
  <hyperlinks>
    <hyperlink ref="J4" r:id="rId1" display="sale@toris.ru"/>
  </hyperlinks>
  <printOptions/>
  <pageMargins left="0.43" right="0.24" top="0.58" bottom="0.44" header="0.15" footer="0.23"/>
  <pageSetup horizontalDpi="600" verticalDpi="600" orientation="landscape" paperSize="9" scale="78" r:id="rId3"/>
  <headerFooter>
    <oddFooter>&amp;C&amp;F; &amp;A; Число страниц: &amp;N; № страницы: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SheetLayoutView="90" workbookViewId="0" topLeftCell="C1">
      <selection activeCell="E4" sqref="E4"/>
    </sheetView>
  </sheetViews>
  <sheetFormatPr defaultColWidth="8.25390625" defaultRowHeight="12.75"/>
  <cols>
    <col min="1" max="1" width="35.875" style="31" customWidth="1"/>
    <col min="2" max="2" width="32.625" style="0" customWidth="1"/>
    <col min="3" max="3" width="20.25390625" style="0" customWidth="1"/>
    <col min="4" max="5" width="8.25390625" style="0" customWidth="1"/>
    <col min="6" max="6" width="15.125" style="0" customWidth="1"/>
    <col min="7" max="7" width="12.125" style="0" customWidth="1"/>
    <col min="8" max="8" width="13.875" style="0" bestFit="1" customWidth="1"/>
    <col min="9" max="9" width="10.125" style="43" customWidth="1"/>
    <col min="10" max="10" width="11.00390625" style="0" customWidth="1"/>
    <col min="11" max="11" width="9.75390625" style="0" bestFit="1" customWidth="1"/>
    <col min="12" max="12" width="3.75390625" style="3" customWidth="1"/>
    <col min="13" max="251" width="9.125" style="3" customWidth="1"/>
    <col min="252" max="252" width="33.875" style="3" customWidth="1"/>
    <col min="253" max="253" width="33.375" style="3" customWidth="1"/>
    <col min="254" max="254" width="10.25390625" style="3" customWidth="1"/>
    <col min="255" max="16384" width="8.25390625" style="3" customWidth="1"/>
  </cols>
  <sheetData>
    <row r="1" spans="1:11" ht="21" customHeight="1">
      <c r="A1" s="1"/>
      <c r="B1" s="102" t="s">
        <v>0</v>
      </c>
      <c r="C1" s="102"/>
      <c r="D1" s="102"/>
      <c r="E1" s="102"/>
      <c r="F1" s="102"/>
      <c r="G1" s="102"/>
      <c r="H1" s="2"/>
      <c r="I1" s="103" t="s">
        <v>1</v>
      </c>
      <c r="J1" s="104"/>
      <c r="K1" s="105"/>
    </row>
    <row r="2" spans="1:11" ht="17.25" customHeight="1">
      <c r="A2" s="1"/>
      <c r="B2" s="102" t="str">
        <f>'РОЗН Торис'!B2:G2</f>
        <v>Одеяла</v>
      </c>
      <c r="C2" s="102"/>
      <c r="D2" s="102"/>
      <c r="E2" s="102"/>
      <c r="F2" s="102"/>
      <c r="G2" s="102"/>
      <c r="H2" s="2"/>
      <c r="I2" s="5" t="s">
        <v>3</v>
      </c>
      <c r="J2" s="106" t="s">
        <v>4</v>
      </c>
      <c r="K2" s="107"/>
    </row>
    <row r="3" spans="1:11" ht="18" customHeight="1">
      <c r="A3" s="1"/>
      <c r="B3" s="108" t="s">
        <v>6</v>
      </c>
      <c r="C3" s="108"/>
      <c r="D3" s="114">
        <f>'РОЗН Торис'!D3:G3</f>
        <v>42004</v>
      </c>
      <c r="E3" s="114"/>
      <c r="F3" s="114"/>
      <c r="G3" s="114"/>
      <c r="H3" s="2"/>
      <c r="I3" s="5" t="s">
        <v>7</v>
      </c>
      <c r="J3" s="106" t="s">
        <v>8</v>
      </c>
      <c r="K3" s="107"/>
    </row>
    <row r="4" spans="1:11" ht="15.75" customHeight="1">
      <c r="A4" s="1"/>
      <c r="B4" s="92" t="s">
        <v>9</v>
      </c>
      <c r="C4" s="92"/>
      <c r="D4" s="7" t="s">
        <v>45</v>
      </c>
      <c r="E4" s="44">
        <v>33</v>
      </c>
      <c r="F4" s="6"/>
      <c r="G4" s="6"/>
      <c r="H4" s="2"/>
      <c r="I4" s="8" t="s">
        <v>11</v>
      </c>
      <c r="J4" s="93" t="s">
        <v>46</v>
      </c>
      <c r="K4" s="94"/>
    </row>
    <row r="5" spans="1:10" ht="6.75" customHeight="1">
      <c r="A5" s="53"/>
      <c r="B5" s="45"/>
      <c r="C5" s="45"/>
      <c r="D5" s="45"/>
      <c r="E5" s="45"/>
      <c r="F5" s="45"/>
      <c r="G5" s="45"/>
      <c r="H5" s="54"/>
      <c r="I5" s="54"/>
      <c r="J5" s="54"/>
    </row>
    <row r="6" spans="1:11" ht="23.25" customHeight="1">
      <c r="A6" s="71"/>
      <c r="B6" s="72"/>
      <c r="C6" s="72"/>
      <c r="D6" s="72"/>
      <c r="E6" s="65"/>
      <c r="F6" s="65"/>
      <c r="G6" s="65"/>
      <c r="H6" s="73"/>
      <c r="I6" s="73"/>
      <c r="J6" s="73"/>
      <c r="K6" s="74"/>
    </row>
    <row r="7" spans="1:11" ht="20.25" customHeight="1" thickBot="1">
      <c r="A7" s="66"/>
      <c r="B7" s="67"/>
      <c r="C7" s="68"/>
      <c r="D7" s="68"/>
      <c r="E7" s="68"/>
      <c r="F7" s="68"/>
      <c r="G7" s="68"/>
      <c r="H7" s="68"/>
      <c r="I7" s="69"/>
      <c r="J7" s="68"/>
      <c r="K7" s="70"/>
    </row>
    <row r="8" spans="1:11" s="11" customFormat="1" ht="39" customHeight="1" thickBot="1">
      <c r="A8" s="95" t="s">
        <v>13</v>
      </c>
      <c r="B8" s="96"/>
      <c r="C8" s="113" t="str">
        <f>'РОЗН Торис'!C8:F8</f>
        <v>Описание</v>
      </c>
      <c r="D8" s="113"/>
      <c r="E8" s="113"/>
      <c r="F8" s="113"/>
      <c r="G8" s="9" t="str">
        <f>'РОЗН Торис'!G8</f>
        <v>140х200</v>
      </c>
      <c r="H8" s="9" t="str">
        <f>'РОЗН Торис'!H8</f>
        <v>150х200</v>
      </c>
      <c r="I8" s="9" t="str">
        <f>'РОЗН Торис'!I8</f>
        <v>180х200</v>
      </c>
      <c r="J8" s="9" t="str">
        <f>'РОЗН Торис'!J8</f>
        <v>200х220</v>
      </c>
      <c r="K8" s="10" t="str">
        <f>'РОЗН Торис'!K8</f>
        <v>220х240</v>
      </c>
    </row>
    <row r="9" spans="1:11" s="11" customFormat="1" ht="39" customHeight="1" hidden="1" thickBot="1">
      <c r="A9" s="46"/>
      <c r="B9" s="47"/>
      <c r="C9" s="47"/>
      <c r="D9" s="48"/>
      <c r="E9" s="47"/>
      <c r="F9" s="47"/>
      <c r="G9" s="47"/>
      <c r="H9" s="47"/>
      <c r="I9" s="47"/>
      <c r="J9" s="47"/>
      <c r="K9" s="49"/>
    </row>
    <row r="10" spans="1:11" s="11" customFormat="1" ht="34.5" customHeight="1">
      <c r="A10" s="77" t="str">
        <f>'РОЗН Торис'!A10</f>
        <v>Одеяло Харизма, легкое</v>
      </c>
      <c r="B10" s="78"/>
      <c r="C10" s="112" t="str">
        <f>'РОЗН Торис'!C10</f>
        <v>Ткань лиоцель, наполнитель лиоцель (250 гр/м2)</v>
      </c>
      <c r="D10" s="112"/>
      <c r="E10" s="112"/>
      <c r="F10" s="112"/>
      <c r="G10" s="50">
        <f>ROUND('РОЗН Торис'!G10-'РОЗН Торис'!G10/100*ОПТ!$E$4,0)</f>
        <v>4367</v>
      </c>
      <c r="H10" s="50">
        <f>ROUND('РОЗН Торис'!H10-'РОЗН Торис'!H10/100*ОПТ!$E$4,0)</f>
        <v>4886</v>
      </c>
      <c r="I10" s="24">
        <f>ROUND('РОЗН Торис'!I10-'РОЗН Торис'!I10/100*ОПТ!$E$4,0)</f>
        <v>5397</v>
      </c>
      <c r="J10" s="50">
        <f>ROUND('РОЗН Торис'!J10-'РОЗН Торис'!J10/100*ОПТ!$E$4,0)</f>
        <v>5820</v>
      </c>
      <c r="K10" s="50">
        <f>ROUND('РОЗН Торис'!K10-'РОЗН Торис'!K10/100*ОПТ!$E$4,0)</f>
        <v>6923</v>
      </c>
    </row>
    <row r="11" spans="1:11" s="11" customFormat="1" ht="34.5" customHeight="1">
      <c r="A11" s="77" t="str">
        <f>'РОЗН Торис'!A11</f>
        <v>Одеяло Харизма, стандартное</v>
      </c>
      <c r="B11" s="78"/>
      <c r="C11" s="112" t="str">
        <f>'РОЗН Торис'!C11</f>
        <v>Ткань лиоцель, наполнитель лиоцель (500 гр/м2)</v>
      </c>
      <c r="D11" s="112"/>
      <c r="E11" s="112"/>
      <c r="F11" s="112"/>
      <c r="G11" s="50">
        <f>ROUND('РОЗН Торис'!G11-'РОЗН Торис'!G11/100*ОПТ!$E$4,0)</f>
        <v>4996</v>
      </c>
      <c r="H11" s="50">
        <f>ROUND('РОЗН Торис'!H11-'РОЗН Торис'!H11/100*ОПТ!$E$4,0)</f>
        <v>5530</v>
      </c>
      <c r="I11" s="24">
        <f>ROUND('РОЗН Торис'!I11-'РОЗН Торис'!I11/100*ОПТ!$E$4,0)</f>
        <v>5911</v>
      </c>
      <c r="J11" s="50">
        <f>ROUND('РОЗН Торис'!J11-'РОЗН Торис'!J11/100*ОПТ!$E$4,0)</f>
        <v>6564</v>
      </c>
      <c r="K11" s="50">
        <f>ROUND('РОЗН Торис'!K11-'РОЗН Торис'!K11/100*ОПТ!$E$4,0)</f>
        <v>7876</v>
      </c>
    </row>
    <row r="12" spans="1:11" s="11" customFormat="1" ht="34.5" customHeight="1">
      <c r="A12" s="77" t="str">
        <f>'РОЗН Торис'!A12</f>
        <v>Одеяло Шарм, легкое</v>
      </c>
      <c r="B12" s="78"/>
      <c r="C12" s="112" t="str">
        <f>'РОЗН Торис'!C12</f>
        <v>Ткань лиоцель, наполнитель шелк (200 гр/м2)</v>
      </c>
      <c r="D12" s="112"/>
      <c r="E12" s="112"/>
      <c r="F12" s="112"/>
      <c r="G12" s="50">
        <f>ROUND('РОЗН Торис'!G12-'РОЗН Торис'!G12/100*ОПТ!$E$4,0)</f>
        <v>5536</v>
      </c>
      <c r="H12" s="50">
        <f>ROUND('РОЗН Торис'!H12-'РОЗН Торис'!H12/100*ОПТ!$E$4,0)</f>
        <v>6332</v>
      </c>
      <c r="I12" s="24">
        <f>ROUND('РОЗН Торис'!I12-'РОЗН Торис'!I12/100*ОПТ!$E$4,0)</f>
        <v>6969</v>
      </c>
      <c r="J12" s="50">
        <f>ROUND('РОЗН Торис'!J12-'РОЗН Торис'!J12/100*ОПТ!$E$4,0)</f>
        <v>7607</v>
      </c>
      <c r="K12" s="50">
        <f>ROUND('РОЗН Торис'!K12-'РОЗН Торис'!K12/100*ОПТ!$E$4,0)</f>
        <v>8976</v>
      </c>
    </row>
    <row r="13" spans="1:11" s="11" customFormat="1" ht="34.5" customHeight="1">
      <c r="A13" s="77" t="str">
        <f>'РОЗН Торис'!A13</f>
        <v>Одеяло Фэнси, легкое</v>
      </c>
      <c r="B13" s="78"/>
      <c r="C13" s="110" t="str">
        <f>'РОЗН Торис'!C13</f>
        <v>Ткань лиоцель, наполнитель хлопок (200 гр/м2)</v>
      </c>
      <c r="D13" s="110"/>
      <c r="E13" s="110"/>
      <c r="F13" s="110"/>
      <c r="G13" s="50">
        <f>ROUND('РОЗН Торис'!G13-'РОЗН Торис'!G13/100*ОПТ!$E$4,0)</f>
        <v>4185</v>
      </c>
      <c r="H13" s="50">
        <f>ROUND('РОЗН Торис'!H13-'РОЗН Торис'!H13/100*ОПТ!$E$4,0)</f>
        <v>4631</v>
      </c>
      <c r="I13" s="24">
        <f>ROUND('РОЗН Торис'!I13-'РОЗН Торис'!I13/100*ОПТ!$E$4,0)</f>
        <v>5121</v>
      </c>
      <c r="J13" s="50">
        <f>ROUND('РОЗН Торис'!J13-'РОЗН Торис'!J13/100*ОПТ!$E$4,0)</f>
        <v>5595</v>
      </c>
      <c r="K13" s="50">
        <f>ROUND('РОЗН Торис'!K13-'РОЗН Торис'!K13/100*ОПТ!$E$4,0)</f>
        <v>6549</v>
      </c>
    </row>
    <row r="14" spans="1:11" s="11" customFormat="1" ht="34.5" customHeight="1">
      <c r="A14" s="77" t="str">
        <f>'РОЗН Торис'!A14</f>
        <v>Одеяло Мираж, стандартное</v>
      </c>
      <c r="B14" s="78"/>
      <c r="C14" s="110" t="str">
        <f>'РОЗН Торис'!C14</f>
        <v>Ткань лиоцель, наполнитель верблюжья шерсть (250 гр/м2)</v>
      </c>
      <c r="D14" s="110"/>
      <c r="E14" s="110"/>
      <c r="F14" s="110"/>
      <c r="G14" s="50">
        <f>ROUND('РОЗН Торис'!G14-'РОЗН Торис'!G14/100*ОПТ!$E$4,0)</f>
        <v>5090</v>
      </c>
      <c r="H14" s="50">
        <f>ROUND('РОЗН Торис'!H14-'РОЗН Торис'!H14/100*ОПТ!$E$4,0)</f>
        <v>5781</v>
      </c>
      <c r="I14" s="24">
        <f>ROUND('РОЗН Торис'!I14-'РОЗН Торис'!I14/100*ОПТ!$E$4,0)</f>
        <v>6386</v>
      </c>
      <c r="J14" s="50">
        <f>ROUND('РОЗН Торис'!J14-'РОЗН Торис'!J14/100*ОПТ!$E$4,0)</f>
        <v>6888</v>
      </c>
      <c r="K14" s="50">
        <f>ROUND('РОЗН Торис'!K14-'РОЗН Торис'!K14/100*ОПТ!$E$4,0)</f>
        <v>8218</v>
      </c>
    </row>
    <row r="15" spans="1:11" s="11" customFormat="1" ht="34.5" customHeight="1">
      <c r="A15" s="77" t="str">
        <f>'РОЗН Торис'!A15</f>
        <v>Одеяло Фэнси, стандартное</v>
      </c>
      <c r="B15" s="78"/>
      <c r="C15" s="110" t="str">
        <f>'РОЗН Торис'!C15</f>
        <v>Ткань лиоцель, наполнитель хлопок (400 гр/м2)</v>
      </c>
      <c r="D15" s="110"/>
      <c r="E15" s="110"/>
      <c r="F15" s="110"/>
      <c r="G15" s="50">
        <f>ROUND('РОЗН Торис'!G15-'РОЗН Торис'!G15/100*ОПТ!$E$4,0)</f>
        <v>4367</v>
      </c>
      <c r="H15" s="50">
        <f>ROUND('РОЗН Торис'!H15-'РОЗН Торис'!H15/100*ОПТ!$E$4,0)</f>
        <v>4922</v>
      </c>
      <c r="I15" s="24">
        <f>ROUND('РОЗН Торис'!I15-'РОЗН Торис'!I15/100*ОПТ!$E$4,0)</f>
        <v>5239</v>
      </c>
      <c r="J15" s="50">
        <f>ROUND('РОЗН Торис'!J15-'РОЗН Торис'!J15/100*ОПТ!$E$4,0)</f>
        <v>5961</v>
      </c>
      <c r="K15" s="50">
        <f>ROUND('РОЗН Торис'!K15-'РОЗН Торис'!K15/100*ОПТ!$E$4,0)</f>
        <v>7008</v>
      </c>
    </row>
    <row r="16" spans="1:11" s="11" customFormat="1" ht="34.5" customHeight="1">
      <c r="A16" s="77" t="str">
        <f>'РОЗН Торис'!A16</f>
        <v>Одеяло Мираж, теплое</v>
      </c>
      <c r="B16" s="78"/>
      <c r="C16" s="110" t="str">
        <f>'РОЗН Торис'!C16</f>
        <v>Ткань лиоцель, наполнитель верблюжья шерсть (500 гр/м2)</v>
      </c>
      <c r="D16" s="110"/>
      <c r="E16" s="110"/>
      <c r="F16" s="110"/>
      <c r="G16" s="50">
        <f>ROUND('РОЗН Торис'!G16-'РОЗН Торис'!G16/100*ОПТ!$E$4,0)</f>
        <v>7274</v>
      </c>
      <c r="H16" s="50">
        <f>ROUND('РОЗН Торис'!H16-'РОЗН Торис'!H16/100*ОПТ!$E$4,0)</f>
        <v>8051</v>
      </c>
      <c r="I16" s="24">
        <f>ROUND('РОЗН Торис'!I16-'РОЗН Торис'!I16/100*ОПТ!$E$4,0)</f>
        <v>8607</v>
      </c>
      <c r="J16" s="50">
        <f>ROUND('РОЗН Торис'!J16-'РОЗН Торис'!J16/100*ОПТ!$E$4,0)</f>
        <v>9558</v>
      </c>
      <c r="K16" s="50">
        <f>ROUND('РОЗН Торис'!K16-'РОЗН Торис'!K16/100*ОПТ!$E$4,0)</f>
        <v>11467</v>
      </c>
    </row>
    <row r="17" spans="1:13" s="11" customFormat="1" ht="34.5" customHeight="1">
      <c r="A17" s="77" t="str">
        <f>'РОЗН Торис'!A17</f>
        <v>Одеяло Мираж+Харизма</v>
      </c>
      <c r="B17" s="78"/>
      <c r="C17" s="110" t="str">
        <f>'РОЗН Торис'!C17</f>
        <v>Два скрепленных кнопками одеяла: Мираж стандартное+Харизма легкое</v>
      </c>
      <c r="D17" s="110"/>
      <c r="E17" s="110"/>
      <c r="F17" s="110"/>
      <c r="G17" s="50">
        <f>ROUND('РОЗН Торис'!G17-'РОЗН Торис'!G17/100*ОПТ!$E$4,0)</f>
        <v>8384</v>
      </c>
      <c r="H17" s="50">
        <f>ROUND('РОЗН Торис'!H17-'РОЗН Торис'!H17/100*ОПТ!$E$4,0)</f>
        <v>9529</v>
      </c>
      <c r="I17" s="24">
        <f>ROUND('РОЗН Торис'!I17-'РОЗН Торис'!I17/100*ОПТ!$E$4,0)</f>
        <v>10519</v>
      </c>
      <c r="J17" s="50">
        <f>ROUND('РОЗН Торис'!J17-'РОЗН Торис'!J17/100*ОПТ!$E$4,0)</f>
        <v>11373</v>
      </c>
      <c r="K17" s="50">
        <f>ROUND('РОЗН Торис'!K17-'РОЗН Торис'!K17/100*ОПТ!$E$4,0)</f>
        <v>13515</v>
      </c>
      <c r="L17" s="23"/>
      <c r="M17" s="23"/>
    </row>
    <row r="18" spans="1:11" s="11" customFormat="1" ht="34.5" customHeight="1" thickBot="1">
      <c r="A18" s="82" t="str">
        <f>'РОЗН Торис'!A18</f>
        <v>Одеяло Мираж+Шарм</v>
      </c>
      <c r="B18" s="83"/>
      <c r="C18" s="111" t="str">
        <f>'РОЗН Торис'!C18</f>
        <v>Два скрепленных кнопками одеяла: Мираж стандартное+Шарм легкое</v>
      </c>
      <c r="D18" s="111"/>
      <c r="E18" s="111"/>
      <c r="F18" s="111"/>
      <c r="G18" s="50">
        <f>ROUND('РОЗН Торис'!G18-'РОЗН Торис'!G18/100*ОПТ!$E$4,0)</f>
        <v>9457</v>
      </c>
      <c r="H18" s="50">
        <f>ROUND('РОЗН Торис'!H18-'РОЗН Торис'!H18/100*ОПТ!$E$4,0)</f>
        <v>10847</v>
      </c>
      <c r="I18" s="24">
        <f>ROUND('РОЗН Торис'!I18-'РОЗН Торис'!I18/100*ОПТ!$E$4,0)</f>
        <v>11823</v>
      </c>
      <c r="J18" s="50">
        <f>ROUND('РОЗН Торис'!J18-'РОЗН Торис'!J18/100*ОПТ!$E$4,0)</f>
        <v>13006</v>
      </c>
      <c r="K18" s="50">
        <f>ROUND('РОЗН Торис'!K18-'РОЗН Торис'!K18/100*ОПТ!$E$4,0)</f>
        <v>15365</v>
      </c>
    </row>
  </sheetData>
  <sheetProtection selectLockedCells="1"/>
  <mergeCells count="29">
    <mergeCell ref="B1:G1"/>
    <mergeCell ref="I1:K1"/>
    <mergeCell ref="B2:G2"/>
    <mergeCell ref="J2:K2"/>
    <mergeCell ref="B3:C3"/>
    <mergeCell ref="D3:G3"/>
    <mergeCell ref="J3:K3"/>
    <mergeCell ref="B4:C4"/>
    <mergeCell ref="J4:K4"/>
    <mergeCell ref="A8:B8"/>
    <mergeCell ref="C8:F8"/>
    <mergeCell ref="A10:B10"/>
    <mergeCell ref="C10:F10"/>
    <mergeCell ref="A11:B11"/>
    <mergeCell ref="C11:F11"/>
    <mergeCell ref="A12:B12"/>
    <mergeCell ref="C12:F12"/>
    <mergeCell ref="A13:B13"/>
    <mergeCell ref="C13:F13"/>
    <mergeCell ref="A17:B17"/>
    <mergeCell ref="C17:F17"/>
    <mergeCell ref="A18:B18"/>
    <mergeCell ref="C18:F18"/>
    <mergeCell ref="A14:B14"/>
    <mergeCell ref="C14:F14"/>
    <mergeCell ref="A15:B15"/>
    <mergeCell ref="C15:F15"/>
    <mergeCell ref="A16:B16"/>
    <mergeCell ref="C16:F16"/>
  </mergeCells>
  <hyperlinks>
    <hyperlink ref="J4" r:id="rId1" display="sale@toris.ru"/>
  </hyperlinks>
  <printOptions/>
  <pageMargins left="0.34" right="0.24" top="0.62" bottom="0.53" header="0.15" footer="0.23"/>
  <pageSetup horizontalDpi="600" verticalDpi="600" orientation="landscape" paperSize="9" scale="75" r:id="rId3"/>
  <headerFooter>
    <oddFooter>&amp;C&amp;F; &amp;A; Число страниц: &amp;N; № страницы: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"/>
  <sheetViews>
    <sheetView showGridLines="0" zoomScaleSheetLayoutView="70" workbookViewId="0" topLeftCell="A1">
      <selection activeCell="I4" sqref="I4"/>
    </sheetView>
  </sheetViews>
  <sheetFormatPr defaultColWidth="8.25390625" defaultRowHeight="12.75"/>
  <cols>
    <col min="1" max="1" width="36.625" style="31" customWidth="1"/>
    <col min="2" max="2" width="25.00390625" style="0" customWidth="1"/>
    <col min="3" max="3" width="15.875" style="0" customWidth="1"/>
    <col min="4" max="5" width="12.125" style="0" customWidth="1"/>
    <col min="6" max="6" width="11.00390625" style="0" customWidth="1"/>
    <col min="7" max="7" width="9.375" style="0" bestFit="1" customWidth="1"/>
    <col min="8" max="8" width="12.375" style="0" customWidth="1"/>
    <col min="9" max="9" width="10.125" style="43" customWidth="1"/>
    <col min="10" max="10" width="9.625" style="0" customWidth="1"/>
    <col min="11" max="11" width="9.75390625" style="0" bestFit="1" customWidth="1"/>
    <col min="12" max="12" width="10.00390625" style="3" customWidth="1"/>
    <col min="13" max="13" width="9.625" style="3" bestFit="1" customWidth="1"/>
    <col min="14" max="14" width="10.00390625" style="3" customWidth="1"/>
    <col min="15" max="15" width="9.625" style="3" bestFit="1" customWidth="1"/>
    <col min="16" max="16" width="10.00390625" style="3" customWidth="1"/>
    <col min="17" max="17" width="9.625" style="3" bestFit="1" customWidth="1"/>
    <col min="18" max="18" width="10.125" style="3" customWidth="1"/>
    <col min="19" max="19" width="9.125" style="3" customWidth="1"/>
    <col min="20" max="20" width="4.875" style="3" customWidth="1"/>
    <col min="21" max="251" width="9.125" style="3" customWidth="1"/>
    <col min="252" max="252" width="33.875" style="3" customWidth="1"/>
    <col min="253" max="253" width="33.375" style="3" customWidth="1"/>
    <col min="254" max="254" width="10.25390625" style="3" customWidth="1"/>
    <col min="255" max="16384" width="8.25390625" style="3" customWidth="1"/>
  </cols>
  <sheetData>
    <row r="1" spans="1:19" ht="21" customHeight="1">
      <c r="A1" s="1"/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Q1" s="103" t="s">
        <v>1</v>
      </c>
      <c r="R1" s="104"/>
      <c r="S1" s="105"/>
    </row>
    <row r="2" spans="1:19" ht="17.25" customHeight="1">
      <c r="A2" s="1"/>
      <c r="B2" s="102" t="str">
        <f>'РОЗН Торис'!B2:G2</f>
        <v>Одеяла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Q2" s="5" t="s">
        <v>3</v>
      </c>
      <c r="R2" s="106" t="s">
        <v>4</v>
      </c>
      <c r="S2" s="107"/>
    </row>
    <row r="3" spans="1:19" ht="18" customHeight="1">
      <c r="A3" s="1"/>
      <c r="B3" s="108" t="s">
        <v>6</v>
      </c>
      <c r="C3" s="108"/>
      <c r="D3" s="108"/>
      <c r="E3" s="108"/>
      <c r="F3" s="108"/>
      <c r="G3" s="108"/>
      <c r="H3" s="144">
        <f>'РОЗН Торис'!D3</f>
        <v>42004</v>
      </c>
      <c r="I3" s="144"/>
      <c r="M3" s="51"/>
      <c r="Q3" s="5" t="s">
        <v>7</v>
      </c>
      <c r="R3" s="106" t="s">
        <v>8</v>
      </c>
      <c r="S3" s="107"/>
    </row>
    <row r="4" spans="1:19" ht="21.75" customHeight="1">
      <c r="A4" s="1"/>
      <c r="B4" s="92" t="s">
        <v>9</v>
      </c>
      <c r="C4" s="92"/>
      <c r="D4" s="92"/>
      <c r="E4" s="92"/>
      <c r="F4" s="92"/>
      <c r="G4" s="92"/>
      <c r="H4" s="7" t="s">
        <v>44</v>
      </c>
      <c r="I4" s="75">
        <v>33</v>
      </c>
      <c r="M4" s="52"/>
      <c r="Q4" s="8" t="s">
        <v>11</v>
      </c>
      <c r="R4" s="93" t="s">
        <v>46</v>
      </c>
      <c r="S4" s="94"/>
    </row>
    <row r="5" spans="1:10" ht="6.75" customHeight="1">
      <c r="A5" s="53"/>
      <c r="B5" s="45"/>
      <c r="C5" s="45"/>
      <c r="D5" s="45"/>
      <c r="E5" s="45"/>
      <c r="F5" s="45"/>
      <c r="G5" s="45"/>
      <c r="H5" s="54"/>
      <c r="I5" s="54"/>
      <c r="J5" s="54"/>
    </row>
    <row r="6" spans="1:19" ht="23.25" customHeight="1" thickBo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1:19" s="11" customFormat="1" ht="31.5" customHeight="1" thickBot="1">
      <c r="A7" s="129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1"/>
    </row>
    <row r="8" spans="1:19" s="11" customFormat="1" ht="39.75" customHeight="1" thickBot="1">
      <c r="A8" s="132" t="s">
        <v>13</v>
      </c>
      <c r="B8" s="133"/>
      <c r="C8" s="136" t="str">
        <f>'РОЗН Торис'!C8:F8</f>
        <v>Описание</v>
      </c>
      <c r="D8" s="137"/>
      <c r="E8" s="137"/>
      <c r="F8" s="137"/>
      <c r="G8" s="137"/>
      <c r="H8" s="137"/>
      <c r="I8" s="138"/>
      <c r="J8" s="142" t="str">
        <f>'РОЗН Торис'!G8</f>
        <v>140х200</v>
      </c>
      <c r="K8" s="143"/>
      <c r="L8" s="142" t="str">
        <f>'РОЗН Торис'!H8</f>
        <v>150х200</v>
      </c>
      <c r="M8" s="143"/>
      <c r="N8" s="142" t="str">
        <f>'РОЗН Торис'!I8</f>
        <v>180х200</v>
      </c>
      <c r="O8" s="143"/>
      <c r="P8" s="142" t="str">
        <f>'РОЗН Торис'!J8</f>
        <v>200х220</v>
      </c>
      <c r="Q8" s="143"/>
      <c r="R8" s="142" t="str">
        <f>'РОЗН Торис'!K8</f>
        <v>220х240</v>
      </c>
      <c r="S8" s="143"/>
    </row>
    <row r="9" spans="1:19" s="11" customFormat="1" ht="21" customHeight="1" thickBot="1">
      <c r="A9" s="134"/>
      <c r="B9" s="135"/>
      <c r="C9" s="139"/>
      <c r="D9" s="140"/>
      <c r="E9" s="140"/>
      <c r="F9" s="140"/>
      <c r="G9" s="140"/>
      <c r="H9" s="140"/>
      <c r="I9" s="141"/>
      <c r="J9" s="55" t="s">
        <v>40</v>
      </c>
      <c r="K9" s="56" t="s">
        <v>41</v>
      </c>
      <c r="L9" s="55" t="s">
        <v>40</v>
      </c>
      <c r="M9" s="56" t="s">
        <v>41</v>
      </c>
      <c r="N9" s="55" t="s">
        <v>40</v>
      </c>
      <c r="O9" s="56" t="s">
        <v>41</v>
      </c>
      <c r="P9" s="55" t="s">
        <v>40</v>
      </c>
      <c r="Q9" s="56" t="s">
        <v>41</v>
      </c>
      <c r="R9" s="55" t="s">
        <v>40</v>
      </c>
      <c r="S9" s="56" t="s">
        <v>41</v>
      </c>
    </row>
    <row r="10" spans="1:19" s="11" customFormat="1" ht="30" customHeight="1" thickBot="1">
      <c r="A10" s="123" t="str">
        <f>'РОЗН Торис'!A10</f>
        <v>Одеяло Харизма, легкое</v>
      </c>
      <c r="B10" s="124"/>
      <c r="C10" s="125" t="str">
        <f>'РОЗН Торис'!C10</f>
        <v>Ткань лиоцель, наполнитель лиоцель (250 гр/м2)</v>
      </c>
      <c r="D10" s="125"/>
      <c r="E10" s="125"/>
      <c r="F10" s="125"/>
      <c r="G10" s="125"/>
      <c r="H10" s="125"/>
      <c r="I10" s="126"/>
      <c r="J10" s="57">
        <f>'РОЗН Торис'!G10-'ЗАК Торис'!K10</f>
        <v>2151</v>
      </c>
      <c r="K10" s="58">
        <f>ROUND('РОЗН Торис'!G10-'РОЗН Торис'!G10/100*'ЗАК Торис'!$I$4,0)</f>
        <v>4367</v>
      </c>
      <c r="L10" s="57">
        <f>'РОЗН Торис'!H10-'ЗАК Торис'!M10</f>
        <v>2406</v>
      </c>
      <c r="M10" s="58">
        <f>ROUND('РОЗН Торис'!H10-'РОЗН Торис'!H10/100*'ЗАК Торис'!$I$4,0)</f>
        <v>4886</v>
      </c>
      <c r="N10" s="59">
        <f>'РОЗН Торис'!I10-'ЗАК Торис'!O10</f>
        <v>2658</v>
      </c>
      <c r="O10" s="60">
        <f>ROUND('РОЗН Торис'!I10-'РОЗН Торис'!I10/100*'ЗАК Торис'!$I$4,0)</f>
        <v>5397</v>
      </c>
      <c r="P10" s="57">
        <f>'РОЗН Торис'!J10-'ЗАК Торис'!Q10</f>
        <v>2867</v>
      </c>
      <c r="Q10" s="60">
        <f>ROUND('РОЗН Торис'!J10-'РОЗН Торис'!J10/100*'ЗАК Торис'!$I$4,0)</f>
        <v>5820</v>
      </c>
      <c r="R10" s="57">
        <f>'РОЗН Торис'!K10-'ЗАК Торис'!S10</f>
        <v>3410</v>
      </c>
      <c r="S10" s="60">
        <f>ROUND('РОЗН Торис'!K10-'РОЗН Торис'!K10/100*'ЗАК Торис'!$I$4,0)</f>
        <v>6923</v>
      </c>
    </row>
    <row r="11" spans="1:19" s="11" customFormat="1" ht="30" customHeight="1" thickBot="1">
      <c r="A11" s="115" t="str">
        <f>'РОЗН Торис'!A11</f>
        <v>Одеяло Харизма, стандартное</v>
      </c>
      <c r="B11" s="116"/>
      <c r="C11" s="127" t="str">
        <f>'РОЗН Торис'!C11</f>
        <v>Ткань лиоцель, наполнитель лиоцель (500 гр/м2)</v>
      </c>
      <c r="D11" s="127"/>
      <c r="E11" s="127"/>
      <c r="F11" s="127"/>
      <c r="G11" s="127"/>
      <c r="H11" s="127"/>
      <c r="I11" s="128"/>
      <c r="J11" s="61">
        <f>'РОЗН Торис'!G11-'ЗАК Торис'!K11</f>
        <v>2460</v>
      </c>
      <c r="K11" s="58">
        <f>ROUND('РОЗН Торис'!G11-'РОЗН Торис'!G11/100*'ЗАК Торис'!$I$4,0)</f>
        <v>4996</v>
      </c>
      <c r="L11" s="61">
        <f>'РОЗН Торис'!H11-'ЗАК Торис'!M11</f>
        <v>2723</v>
      </c>
      <c r="M11" s="58">
        <f>ROUND('РОЗН Торис'!H11-'РОЗН Торис'!H11/100*'ЗАК Торис'!$I$4,0)</f>
        <v>5530</v>
      </c>
      <c r="N11" s="62">
        <f>'РОЗН Торис'!I11-'ЗАК Торис'!O11</f>
        <v>2912</v>
      </c>
      <c r="O11" s="60">
        <f>ROUND('РОЗН Торис'!I11-'РОЗН Торис'!I11/100*'ЗАК Торис'!$I$4,0)</f>
        <v>5911</v>
      </c>
      <c r="P11" s="61">
        <f>'РОЗН Торис'!J11-'ЗАК Торис'!Q11</f>
        <v>3233</v>
      </c>
      <c r="Q11" s="60">
        <f>ROUND('РОЗН Торис'!J11-'РОЗН Торис'!J11/100*'ЗАК Торис'!$I$4,0)</f>
        <v>6564</v>
      </c>
      <c r="R11" s="61">
        <f>'РОЗН Торис'!K11-'ЗАК Торис'!S11</f>
        <v>3879</v>
      </c>
      <c r="S11" s="60">
        <f>ROUND('РОЗН Торис'!K11-'РОЗН Торис'!K11/100*'ЗАК Торис'!$I$4,0)</f>
        <v>7876</v>
      </c>
    </row>
    <row r="12" spans="1:19" s="11" customFormat="1" ht="30" customHeight="1" thickBot="1">
      <c r="A12" s="115" t="str">
        <f>'РОЗН Торис'!A12</f>
        <v>Одеяло Шарм, легкое</v>
      </c>
      <c r="B12" s="116"/>
      <c r="C12" s="127" t="str">
        <f>'РОЗН Торис'!C12</f>
        <v>Ткань лиоцель, наполнитель шелк (200 гр/м2)</v>
      </c>
      <c r="D12" s="127"/>
      <c r="E12" s="127"/>
      <c r="F12" s="127"/>
      <c r="G12" s="127"/>
      <c r="H12" s="127"/>
      <c r="I12" s="128"/>
      <c r="J12" s="61">
        <f>'РОЗН Торис'!G12-'ЗАК Торис'!K12</f>
        <v>2726</v>
      </c>
      <c r="K12" s="58">
        <f>ROUND('РОЗН Торис'!G12-'РОЗН Торис'!G12/100*'ЗАК Торис'!$I$4,0)</f>
        <v>5536</v>
      </c>
      <c r="L12" s="61">
        <f>'РОЗН Торис'!H12-'ЗАК Торис'!M12</f>
        <v>3119</v>
      </c>
      <c r="M12" s="58">
        <f>ROUND('РОЗН Торис'!H12-'РОЗН Торис'!H12/100*'ЗАК Торис'!$I$4,0)</f>
        <v>6332</v>
      </c>
      <c r="N12" s="62">
        <f>'РОЗН Торис'!I12-'ЗАК Торис'!O12</f>
        <v>3433</v>
      </c>
      <c r="O12" s="60">
        <f>ROUND('РОЗН Торис'!I12-'РОЗН Торис'!I12/100*'ЗАК Торис'!$I$4,0)</f>
        <v>6969</v>
      </c>
      <c r="P12" s="61">
        <f>'РОЗН Торис'!J12-'ЗАК Торис'!Q12</f>
        <v>3746</v>
      </c>
      <c r="Q12" s="60">
        <f>ROUND('РОЗН Торис'!J12-'РОЗН Торис'!J12/100*'ЗАК Торис'!$I$4,0)</f>
        <v>7607</v>
      </c>
      <c r="R12" s="61">
        <f>'РОЗН Торис'!K12-'ЗАК Торис'!S12</f>
        <v>4421</v>
      </c>
      <c r="S12" s="60">
        <f>ROUND('РОЗН Торис'!K12-'РОЗН Торис'!K12/100*'ЗАК Торис'!$I$4,0)</f>
        <v>8976</v>
      </c>
    </row>
    <row r="13" spans="1:19" s="11" customFormat="1" ht="30" customHeight="1" thickBot="1">
      <c r="A13" s="115" t="str">
        <f>'РОЗН Торис'!A13</f>
        <v>Одеяло Фэнси, легкое</v>
      </c>
      <c r="B13" s="116"/>
      <c r="C13" s="117" t="str">
        <f>'РОЗН Торис'!C13</f>
        <v>Ткань лиоцель, наполнитель хлопок (200 гр/м2)</v>
      </c>
      <c r="D13" s="117"/>
      <c r="E13" s="117"/>
      <c r="F13" s="117"/>
      <c r="G13" s="117"/>
      <c r="H13" s="117"/>
      <c r="I13" s="118"/>
      <c r="J13" s="61">
        <f>'РОЗН Торис'!G13-'ЗАК Торис'!K13</f>
        <v>2061</v>
      </c>
      <c r="K13" s="58">
        <f>ROUND('РОЗН Торис'!G13-'РОЗН Торис'!G13/100*'ЗАК Торис'!$I$4,0)</f>
        <v>4185</v>
      </c>
      <c r="L13" s="61">
        <f>'РОЗН Торис'!H13-'ЗАК Торис'!M13</f>
        <v>2281</v>
      </c>
      <c r="M13" s="58">
        <f>ROUND('РОЗН Торис'!H13-'РОЗН Торис'!H13/100*'ЗАК Торис'!$I$4,0)</f>
        <v>4631</v>
      </c>
      <c r="N13" s="62">
        <f>'РОЗН Торис'!I13-'ЗАК Торис'!O13</f>
        <v>2523</v>
      </c>
      <c r="O13" s="60">
        <f>ROUND('РОЗН Торис'!I13-'РОЗН Торис'!I13/100*'ЗАК Торис'!$I$4,0)</f>
        <v>5121</v>
      </c>
      <c r="P13" s="61">
        <f>'РОЗН Торис'!J13-'ЗАК Торис'!Q13</f>
        <v>2755</v>
      </c>
      <c r="Q13" s="60">
        <f>ROUND('РОЗН Торис'!J13-'РОЗН Торис'!J13/100*'ЗАК Торис'!$I$4,0)</f>
        <v>5595</v>
      </c>
      <c r="R13" s="61">
        <f>'РОЗН Торис'!K13-'ЗАК Торис'!S13</f>
        <v>3225</v>
      </c>
      <c r="S13" s="60">
        <f>ROUND('РОЗН Торис'!K13-'РОЗН Торис'!K13/100*'ЗАК Торис'!$I$4,0)</f>
        <v>6549</v>
      </c>
    </row>
    <row r="14" spans="1:19" s="11" customFormat="1" ht="30" customHeight="1" thickBot="1">
      <c r="A14" s="115" t="str">
        <f>'РОЗН Торис'!A14</f>
        <v>Одеяло Мираж, стандартное</v>
      </c>
      <c r="B14" s="116"/>
      <c r="C14" s="117" t="str">
        <f>'РОЗН Торис'!C14</f>
        <v>Ткань лиоцель, наполнитель верблюжья шерсть (250 гр/м2)</v>
      </c>
      <c r="D14" s="117"/>
      <c r="E14" s="117"/>
      <c r="F14" s="117"/>
      <c r="G14" s="117"/>
      <c r="H14" s="117"/>
      <c r="I14" s="118"/>
      <c r="J14" s="61">
        <f>'РОЗН Торис'!G14-'ЗАК Торис'!K14</f>
        <v>2507</v>
      </c>
      <c r="K14" s="58">
        <f>ROUND('РОЗН Торис'!G14-'РОЗН Торис'!G14/100*'ЗАК Торис'!$I$4,0)</f>
        <v>5090</v>
      </c>
      <c r="L14" s="61">
        <f>'РОЗН Торис'!H14-'ЗАК Торис'!M14</f>
        <v>2848</v>
      </c>
      <c r="M14" s="58">
        <f>ROUND('РОЗН Торис'!H14-'РОЗН Торис'!H14/100*'ЗАК Торис'!$I$4,0)</f>
        <v>5781</v>
      </c>
      <c r="N14" s="62">
        <f>'РОЗН Торис'!I14-'ЗАК Торис'!O14</f>
        <v>3146</v>
      </c>
      <c r="O14" s="60">
        <f>ROUND('РОЗН Торис'!I14-'РОЗН Торис'!I14/100*'ЗАК Торис'!$I$4,0)</f>
        <v>6386</v>
      </c>
      <c r="P14" s="61">
        <f>'РОЗН Торис'!J14-'ЗАК Торис'!Q14</f>
        <v>3392</v>
      </c>
      <c r="Q14" s="60">
        <f>ROUND('РОЗН Торис'!J14-'РОЗН Торис'!J14/100*'ЗАК Торис'!$I$4,0)</f>
        <v>6888</v>
      </c>
      <c r="R14" s="61">
        <f>'РОЗН Торис'!K14-'ЗАК Торис'!S14</f>
        <v>4048</v>
      </c>
      <c r="S14" s="60">
        <f>ROUND('РОЗН Торис'!K14-'РОЗН Торис'!K14/100*'ЗАК Торис'!$I$4,0)</f>
        <v>8218</v>
      </c>
    </row>
    <row r="15" spans="1:19" s="11" customFormat="1" ht="30" customHeight="1" thickBot="1">
      <c r="A15" s="115" t="str">
        <f>'РОЗН Торис'!A15</f>
        <v>Одеяло Фэнси, стандартное</v>
      </c>
      <c r="B15" s="116"/>
      <c r="C15" s="117" t="str">
        <f>'РОЗН Торис'!C15</f>
        <v>Ткань лиоцель, наполнитель хлопок (400 гр/м2)</v>
      </c>
      <c r="D15" s="117"/>
      <c r="E15" s="117"/>
      <c r="F15" s="117"/>
      <c r="G15" s="117"/>
      <c r="H15" s="117"/>
      <c r="I15" s="118"/>
      <c r="J15" s="61">
        <f>'РОЗН Торис'!G15-'ЗАК Торис'!K15</f>
        <v>2151</v>
      </c>
      <c r="K15" s="58">
        <f>ROUND('РОЗН Торис'!G15-'РОЗН Торис'!G15/100*'ЗАК Торис'!$I$4,0)</f>
        <v>4367</v>
      </c>
      <c r="L15" s="61">
        <f>'РОЗН Торис'!H15-'ЗАК Торис'!M15</f>
        <v>2424</v>
      </c>
      <c r="M15" s="58">
        <f>ROUND('РОЗН Торис'!H15-'РОЗН Торис'!H15/100*'ЗАК Торис'!$I$4,0)</f>
        <v>4922</v>
      </c>
      <c r="N15" s="62">
        <f>'РОЗН Торис'!I15-'ЗАК Торис'!O15</f>
        <v>2580</v>
      </c>
      <c r="O15" s="60">
        <f>ROUND('РОЗН Торис'!I15-'РОЗН Торис'!I15/100*'ЗАК Торис'!$I$4,0)</f>
        <v>5239</v>
      </c>
      <c r="P15" s="61">
        <f>'РОЗН Торис'!J15-'ЗАК Торис'!Q15</f>
        <v>2936</v>
      </c>
      <c r="Q15" s="60">
        <f>ROUND('РОЗН Торис'!J15-'РОЗН Торис'!J15/100*'ЗАК Торис'!$I$4,0)</f>
        <v>5961</v>
      </c>
      <c r="R15" s="61">
        <f>'РОЗН Торис'!K15-'ЗАК Торис'!S15</f>
        <v>3452</v>
      </c>
      <c r="S15" s="60">
        <f>ROUND('РОЗН Торис'!K15-'РОЗН Торис'!K15/100*'ЗАК Торис'!$I$4,0)</f>
        <v>7008</v>
      </c>
    </row>
    <row r="16" spans="1:19" s="11" customFormat="1" ht="30" customHeight="1" thickBot="1">
      <c r="A16" s="115" t="str">
        <f>'РОЗН Торис'!A16</f>
        <v>Одеяло Мираж, теплое</v>
      </c>
      <c r="B16" s="116"/>
      <c r="C16" s="117" t="str">
        <f>'РОЗН Торис'!C16</f>
        <v>Ткань лиоцель, наполнитель верблюжья шерсть (500 гр/м2)</v>
      </c>
      <c r="D16" s="117"/>
      <c r="E16" s="117"/>
      <c r="F16" s="117"/>
      <c r="G16" s="117"/>
      <c r="H16" s="117"/>
      <c r="I16" s="118"/>
      <c r="J16" s="61">
        <f>'РОЗН Торис'!G16-'ЗАК Торис'!K16</f>
        <v>3582</v>
      </c>
      <c r="K16" s="58">
        <f>ROUND('РОЗН Торис'!G16-'РОЗН Торис'!G16/100*'ЗАК Торис'!$I$4,0)</f>
        <v>7274</v>
      </c>
      <c r="L16" s="61">
        <f>'РОЗН Торис'!H16-'ЗАК Торис'!M16</f>
        <v>3965</v>
      </c>
      <c r="M16" s="58">
        <f>ROUND('РОЗН Торис'!H16-'РОЗН Торис'!H16/100*'ЗАК Торис'!$I$4,0)</f>
        <v>8051</v>
      </c>
      <c r="N16" s="62">
        <f>'РОЗН Торис'!I16-'ЗАК Торис'!O16</f>
        <v>4240</v>
      </c>
      <c r="O16" s="60">
        <f>ROUND('РОЗН Торис'!I16-'РОЗН Торис'!I16/100*'ЗАК Торис'!$I$4,0)</f>
        <v>8607</v>
      </c>
      <c r="P16" s="61">
        <f>'РОЗН Торис'!J16-'ЗАК Торис'!Q16</f>
        <v>4707</v>
      </c>
      <c r="Q16" s="60">
        <f>ROUND('РОЗН Торис'!J16-'РОЗН Торис'!J16/100*'ЗАК Торис'!$I$4,0)</f>
        <v>9558</v>
      </c>
      <c r="R16" s="61">
        <f>'РОЗН Торис'!K16-'ЗАК Торис'!S16</f>
        <v>5648</v>
      </c>
      <c r="S16" s="60">
        <f>ROUND('РОЗН Торис'!K16-'РОЗН Торис'!K16/100*'ЗАК Торис'!$I$4,0)</f>
        <v>11467</v>
      </c>
    </row>
    <row r="17" spans="1:19" s="11" customFormat="1" ht="50.25" customHeight="1" thickBot="1">
      <c r="A17" s="115" t="str">
        <f>'РОЗН Торис'!A17</f>
        <v>Одеяло Мираж+Харизма</v>
      </c>
      <c r="B17" s="116"/>
      <c r="C17" s="117" t="str">
        <f>'РОЗН Торис'!C17</f>
        <v>Два скрепленных кнопками одеяла: Мираж стандартное+Харизма легкое</v>
      </c>
      <c r="D17" s="117"/>
      <c r="E17" s="117"/>
      <c r="F17" s="117"/>
      <c r="G17" s="117"/>
      <c r="H17" s="117"/>
      <c r="I17" s="118"/>
      <c r="J17" s="61">
        <f>'РОЗН Торис'!G17-'ЗАК Торис'!K17</f>
        <v>4129</v>
      </c>
      <c r="K17" s="58">
        <f>ROUND('РОЗН Торис'!G17-'РОЗН Торис'!G17/100*'ЗАК Торис'!$I$4,0)</f>
        <v>8384</v>
      </c>
      <c r="L17" s="61">
        <f>'РОЗН Торис'!H17-'ЗАК Торис'!M17</f>
        <v>4694</v>
      </c>
      <c r="M17" s="58">
        <f>ROUND('РОЗН Торис'!H17-'РОЗН Торис'!H17/100*'ЗАК Торис'!$I$4,0)</f>
        <v>9529</v>
      </c>
      <c r="N17" s="62">
        <f>'РОЗН Торис'!I17-'ЗАК Торис'!O17</f>
        <v>5181</v>
      </c>
      <c r="O17" s="60">
        <f>ROUND('РОЗН Торис'!I17-'РОЗН Торис'!I17/100*'ЗАК Торис'!$I$4,0)</f>
        <v>10519</v>
      </c>
      <c r="P17" s="61">
        <f>'РОЗН Торис'!J17-'ЗАК Торис'!Q17</f>
        <v>5601</v>
      </c>
      <c r="Q17" s="60">
        <f>ROUND('РОЗН Торис'!J17-'РОЗН Торис'!J17/100*'ЗАК Торис'!$I$4,0)</f>
        <v>11373</v>
      </c>
      <c r="R17" s="61">
        <f>'РОЗН Торис'!K17-'ЗАК Торис'!S17</f>
        <v>6657</v>
      </c>
      <c r="S17" s="60">
        <f>ROUND('РОЗН Торис'!K17-'РОЗН Торис'!K17/100*'ЗАК Торис'!$I$4,0)</f>
        <v>13515</v>
      </c>
    </row>
    <row r="18" spans="1:19" s="11" customFormat="1" ht="49.5" customHeight="1" thickBot="1">
      <c r="A18" s="119" t="str">
        <f>'РОЗН Торис'!A18</f>
        <v>Одеяло Мираж+Шарм</v>
      </c>
      <c r="B18" s="120"/>
      <c r="C18" s="121" t="str">
        <f>'РОЗН Торис'!C18</f>
        <v>Два скрепленных кнопками одеяла: Мираж стандартное+Шарм легкое</v>
      </c>
      <c r="D18" s="121"/>
      <c r="E18" s="121"/>
      <c r="F18" s="121"/>
      <c r="G18" s="121"/>
      <c r="H18" s="121"/>
      <c r="I18" s="122"/>
      <c r="J18" s="63">
        <f>'РОЗН Торис'!G18-'ЗАК Торис'!K18</f>
        <v>4658</v>
      </c>
      <c r="K18" s="58">
        <f>ROUND('РОЗН Торис'!G18-'РОЗН Торис'!G18/100*'ЗАК Торис'!$I$4,0)</f>
        <v>9457</v>
      </c>
      <c r="L18" s="63">
        <f>'РОЗН Торис'!H18-'ЗАК Торис'!M18</f>
        <v>5343</v>
      </c>
      <c r="M18" s="58">
        <f>ROUND('РОЗН Торис'!H18-'РОЗН Торис'!H18/100*'ЗАК Торис'!$I$4,0)</f>
        <v>10847</v>
      </c>
      <c r="N18" s="64">
        <f>'РОЗН Торис'!I18-'ЗАК Торис'!O18</f>
        <v>5823</v>
      </c>
      <c r="O18" s="60">
        <f>ROUND('РОЗН Торис'!I18-'РОЗН Торис'!I18/100*'ЗАК Торис'!$I$4,0)</f>
        <v>11823</v>
      </c>
      <c r="P18" s="63">
        <f>'РОЗН Торис'!J18-'ЗАК Торис'!Q18</f>
        <v>6406</v>
      </c>
      <c r="Q18" s="60">
        <f>ROUND('РОЗН Торис'!J18-'РОЗН Торис'!J18/100*'ЗАК Торис'!$I$4,0)</f>
        <v>13006</v>
      </c>
      <c r="R18" s="63">
        <f>'РОЗН Торис'!K18-'ЗАК Торис'!S18</f>
        <v>7568</v>
      </c>
      <c r="S18" s="60">
        <f>ROUND('РОЗН Торис'!K18-'РОЗН Торис'!K18/100*'ЗАК Торис'!$I$4,0)</f>
        <v>15365</v>
      </c>
    </row>
  </sheetData>
  <sheetProtection selectLockedCells="1"/>
  <mergeCells count="35">
    <mergeCell ref="B1:O1"/>
    <mergeCell ref="Q1:S1"/>
    <mergeCell ref="B2:O2"/>
    <mergeCell ref="R2:S2"/>
    <mergeCell ref="B3:G3"/>
    <mergeCell ref="H3:I3"/>
    <mergeCell ref="R3:S3"/>
    <mergeCell ref="B4:G4"/>
    <mergeCell ref="R4:S4"/>
    <mergeCell ref="A7:S7"/>
    <mergeCell ref="A8:B9"/>
    <mergeCell ref="C8:I9"/>
    <mergeCell ref="J8:K8"/>
    <mergeCell ref="L8:M8"/>
    <mergeCell ref="N8:O8"/>
    <mergeCell ref="P8:Q8"/>
    <mergeCell ref="R8:S8"/>
    <mergeCell ref="A10:B10"/>
    <mergeCell ref="C10:I10"/>
    <mergeCell ref="A11:B11"/>
    <mergeCell ref="C11:I11"/>
    <mergeCell ref="A12:B12"/>
    <mergeCell ref="C12:I12"/>
    <mergeCell ref="A13:B13"/>
    <mergeCell ref="C13:I13"/>
    <mergeCell ref="A14:B14"/>
    <mergeCell ref="C14:I14"/>
    <mergeCell ref="A15:B15"/>
    <mergeCell ref="C15:I15"/>
    <mergeCell ref="A16:B16"/>
    <mergeCell ref="C16:I16"/>
    <mergeCell ref="A17:B17"/>
    <mergeCell ref="C17:I17"/>
    <mergeCell ref="A18:B18"/>
    <mergeCell ref="C18:I18"/>
  </mergeCells>
  <hyperlinks>
    <hyperlink ref="R4" r:id="rId1" display="sale@toris.ru"/>
  </hyperlinks>
  <printOptions/>
  <pageMargins left="0.14" right="0.12" top="0.7086614173228347" bottom="0.53" header="0.15748031496062992" footer="0.2362204724409449"/>
  <pageSetup horizontalDpi="600" verticalDpi="600" orientation="landscape" paperSize="9" scale="54" r:id="rId3"/>
  <headerFooter>
    <oddFooter>&amp;LРаспечатано: &amp;D&amp;C&amp;F; &amp;A; Число страниц: &amp;N; № страницы: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сerver</cp:lastModifiedBy>
  <cp:lastPrinted>2014-02-07T06:14:20Z</cp:lastPrinted>
  <dcterms:created xsi:type="dcterms:W3CDTF">2010-09-27T07:24:14Z</dcterms:created>
  <dcterms:modified xsi:type="dcterms:W3CDTF">2015-01-15T08:04:13Z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