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Новые документы жены\СП\Чай\Ноябрь\"/>
    </mc:Choice>
  </mc:AlternateContent>
  <bookViews>
    <workbookView xWindow="0" yWindow="0" windowWidth="19200" windowHeight="11295" tabRatio="899"/>
  </bookViews>
  <sheets>
    <sheet name="ЧАЙ" sheetId="25" r:id="rId1"/>
    <sheet name="КОФЕ" sheetId="3" r:id="rId2"/>
    <sheet name="Сладости" sheetId="5" r:id="rId3"/>
    <sheet name="Посуда" sheetId="27" r:id="rId4"/>
    <sheet name="Упаковка" sheetId="6" r:id="rId5"/>
    <sheet name="Оборудование" sheetId="30" r:id="rId6"/>
    <sheet name="ИТОГО" sheetId="21" r:id="rId7"/>
  </sheets>
  <definedNames>
    <definedName name="_R100000C4">#REF!</definedName>
    <definedName name="_ИТОГО_КОФЕ">КОФЕ!$J$61</definedName>
    <definedName name="_ИТОГО_ПОС">Посуда!$J$159</definedName>
    <definedName name="_ИТОГО_ПОСУДА">#REF!</definedName>
    <definedName name="_ИТОГО_ПРОБНИКИ">#REF!</definedName>
    <definedName name="_итого_слад">Сладости!$I$107</definedName>
    <definedName name="_ИТОГО_СЛАДКОЕ">Сладости!$J$112</definedName>
    <definedName name="_ИТОГО_СЛАДОСТИ">Сладости!$J$85</definedName>
    <definedName name="_ИТОГО_УПАК">Упаковка!$J$144</definedName>
    <definedName name="_ИТОГО_УПАКОВКА">Упаковка!$J$986</definedName>
    <definedName name="_ИТОГО_ЧАЙ">ЧАЙ!$O$382</definedName>
    <definedName name="_ИТОГО_ЭТИК">#REF!</definedName>
    <definedName name="_ИТОГО_ЭТИКЕТКИ">#REF!</definedName>
    <definedName name="_КОМ.УСЛ.">ЧАЙ!$M$5</definedName>
    <definedName name="_оборуд.">Оборудование!$J$43</definedName>
    <definedName name="_РАССРОЧКА">ЧАЙ!$M$5</definedName>
    <definedName name="_РАСХОДНИКИ">ЧАЙ!$N$8</definedName>
    <definedName name="_xlnm._FilterDatabase" localSheetId="1" hidden="1">КОФЕ!$B$2:$L$2</definedName>
    <definedName name="_xlnm._FilterDatabase" localSheetId="5" hidden="1">Оборудование!$B$2:$J$2</definedName>
    <definedName name="_xlnm._FilterDatabase" localSheetId="3" hidden="1">Посуда!$A$2:$K$159</definedName>
    <definedName name="_xlnm._FilterDatabase" localSheetId="2" hidden="1">Сладости!$B$2:$J$2</definedName>
    <definedName name="_xlnm._FilterDatabase" localSheetId="4" hidden="1">Упаковка!$B$2:$J$2</definedName>
    <definedName name="_xlnm._FilterDatabase" localSheetId="0" hidden="1">ЧАЙ!$A$2:$BL$382</definedName>
    <definedName name="arg">#REF!</definedName>
    <definedName name="asdg">#REF!</definedName>
    <definedName name="asef">#REF!</definedName>
    <definedName name="dh">#REF!</definedName>
    <definedName name="dsd">#REF!</definedName>
    <definedName name="gh">#REF!</definedName>
    <definedName name="sdf">#REF!</definedName>
    <definedName name="sdfg">#REF!</definedName>
    <definedName name="sgh">#REF!</definedName>
    <definedName name="Z_04A8B5B5_2EFB_4AA6_852D_5A2F0F7E55D6_.wvu.FilterData" localSheetId="4" hidden="1">Упаковка!$B$2:$J$2</definedName>
    <definedName name="Z_752A1C27_7B9E_4216_BA8D_00288A2CF9D2_.wvu.FilterData" localSheetId="4" hidden="1">Упаковка!$B$2:$J$2</definedName>
    <definedName name="Z_7FB0A248_E381_4428_9055_7C31EA0CF3B0_.wvu.FilterData" localSheetId="0" hidden="1">ЧАЙ!$B$2:$O$382</definedName>
    <definedName name="Z_A6CA4553_5FF3_4D60_96AA_4C3AB66A06CC_.wvu.FilterData" localSheetId="1" hidden="1">КОФЕ!$B$2:$J$2</definedName>
    <definedName name="Z_A6CA4553_5FF3_4D60_96AA_4C3AB66A06CC_.wvu.FilterData" localSheetId="0" hidden="1">ЧАЙ!$B$2:$O$382</definedName>
    <definedName name="Z_B23FE86C_C1A3_4FAD_A379_F2B7B4D0F1A5_.wvu.FilterData" localSheetId="0" hidden="1">ЧАЙ!$B$2:$O$2</definedName>
    <definedName name="Z_B7A5FC92_726B_47C1_8A49_B0E46B61B0D0_.wvu.FilterData" localSheetId="1" hidden="1">КОФЕ!$B$2:$J$2</definedName>
    <definedName name="Z_B7A5FC92_726B_47C1_8A49_B0E46B61B0D0_.wvu.FilterData" localSheetId="2" hidden="1">Сладости!#REF!</definedName>
    <definedName name="Z_B7A5FC92_726B_47C1_8A49_B0E46B61B0D0_.wvu.FilterData" localSheetId="4" hidden="1">Упаковка!$B$2:$J$2</definedName>
    <definedName name="Z_B7A5FC92_726B_47C1_8A49_B0E46B61B0D0_.wvu.FilterData" localSheetId="0" hidden="1">ЧАЙ!$B$2:$O$382</definedName>
    <definedName name="Z_B7A5FC92_726B_47C1_8A49_B0E46B61B0D0_.wvu.PrintArea" localSheetId="1" hidden="1">КОФЕ!$B$1:$J$2</definedName>
    <definedName name="Z_B7A5FC92_726B_47C1_8A49_B0E46B61B0D0_.wvu.PrintArea" localSheetId="2" hidden="1">Сладости!$B$1:$J$1</definedName>
    <definedName name="Z_B7A5FC92_726B_47C1_8A49_B0E46B61B0D0_.wvu.PrintArea" localSheetId="4" hidden="1">Упаковка!$B$1:$J$2</definedName>
    <definedName name="Z_B7A5FC92_726B_47C1_8A49_B0E46B61B0D0_.wvu.PrintTitles" localSheetId="1" hidden="1">КОФЕ!$2:$2</definedName>
    <definedName name="Z_B7A5FC92_726B_47C1_8A49_B0E46B61B0D0_.wvu.PrintTitles" localSheetId="2" hidden="1">Сладости!#REF!</definedName>
    <definedName name="Z_B7A5FC92_726B_47C1_8A49_B0E46B61B0D0_.wvu.PrintTitles" localSheetId="4" hidden="1">Упаковка!$2:$2</definedName>
    <definedName name="Z_B856DB59_917D_46C1_8D28_64401C15B5D2_.wvu.FilterData" localSheetId="4" hidden="1">Упаковка!$B$2:$J$2</definedName>
    <definedName name="Z_BB9A0F9C_71AC_4C1C_9C0A_3A78A9902D8D_.wvu.FilterData" localSheetId="2" hidden="1">Сладости!#REF!</definedName>
    <definedName name="Z_BB9A0F9C_71AC_4C1C_9C0A_3A78A9902D8D_.wvu.FilterData" localSheetId="4" hidden="1">Упаковка!$B$2:$J$2</definedName>
    <definedName name="Z_BC9518D8_A254_4355_8FDA_656CC255EF12_.wvu.FilterData" localSheetId="1" hidden="1">КОФЕ!$B$2:$J$2</definedName>
    <definedName name="Z_BC9518D8_A254_4355_8FDA_656CC255EF12_.wvu.FilterData" localSheetId="2" hidden="1">Сладости!#REF!</definedName>
    <definedName name="Z_BC9518D8_A254_4355_8FDA_656CC255EF12_.wvu.FilterData" localSheetId="4" hidden="1">Упаковка!$B$2:$J$2</definedName>
    <definedName name="Z_BC9518D8_A254_4355_8FDA_656CC255EF12_.wvu.FilterData" localSheetId="0" hidden="1">ЧАЙ!$B$2:$O$382</definedName>
    <definedName name="Z_BC9518D8_A254_4355_8FDA_656CC255EF12_.wvu.PrintArea" localSheetId="1" hidden="1">КОФЕ!$B$1:$J$2</definedName>
    <definedName name="Z_BC9518D8_A254_4355_8FDA_656CC255EF12_.wvu.PrintArea" localSheetId="2" hidden="1">Сладости!$B$1:$J$1</definedName>
    <definedName name="Z_BC9518D8_A254_4355_8FDA_656CC255EF12_.wvu.PrintArea" localSheetId="4" hidden="1">Упаковка!$B$1:$J$2</definedName>
    <definedName name="Z_BC9518D8_A254_4355_8FDA_656CC255EF12_.wvu.PrintArea" localSheetId="0" hidden="1">ЧАЙ!$B$2:$O$382</definedName>
    <definedName name="Z_BC9518D8_A254_4355_8FDA_656CC255EF12_.wvu.PrintTitles" localSheetId="1" hidden="1">КОФЕ!$2:$2</definedName>
    <definedName name="Z_BC9518D8_A254_4355_8FDA_656CC255EF12_.wvu.PrintTitles" localSheetId="2" hidden="1">Сладости!#REF!</definedName>
    <definedName name="Z_BC9518D8_A254_4355_8FDA_656CC255EF12_.wvu.PrintTitles" localSheetId="4" hidden="1">Упаковка!$2:$2</definedName>
    <definedName name="Z_D5AF11E7_3621_4542_8F5B_6AB09C778A7C_.wvu.Cols" localSheetId="2" hidden="1">Сладости!#REF!,Сладости!#REF!</definedName>
    <definedName name="Z_D5AF11E7_3621_4542_8F5B_6AB09C778A7C_.wvu.FilterData" localSheetId="1" hidden="1">КОФЕ!$B$2:$J$2</definedName>
    <definedName name="Z_D5AF11E7_3621_4542_8F5B_6AB09C778A7C_.wvu.FilterData" localSheetId="2" hidden="1">Сладости!#REF!</definedName>
    <definedName name="Z_D5AF11E7_3621_4542_8F5B_6AB09C778A7C_.wvu.FilterData" localSheetId="4" hidden="1">Упаковка!$B$2:$J$2</definedName>
    <definedName name="Z_D5AF11E7_3621_4542_8F5B_6AB09C778A7C_.wvu.FilterData" localSheetId="0" hidden="1">ЧАЙ!$B$2:$O$2</definedName>
    <definedName name="Z_D5AF11E7_3621_4542_8F5B_6AB09C778A7C_.wvu.PrintArea" localSheetId="1" hidden="1">КОФЕ!$B$2:$J$2</definedName>
    <definedName name="Z_D5AF11E7_3621_4542_8F5B_6AB09C778A7C_.wvu.PrintArea" localSheetId="2" hidden="1">Сладости!#REF!</definedName>
    <definedName name="Z_D5AF11E7_3621_4542_8F5B_6AB09C778A7C_.wvu.PrintTitles" localSheetId="1" hidden="1">КОФЕ!$2:$2</definedName>
    <definedName name="Z_D5AF11E7_3621_4542_8F5B_6AB09C778A7C_.wvu.PrintTitles" localSheetId="2" hidden="1">Сладости!#REF!</definedName>
    <definedName name="Z_D5AF11E7_3621_4542_8F5B_6AB09C778A7C_.wvu.PrintTitles" localSheetId="4" hidden="1">Упаковка!$2:$2</definedName>
    <definedName name="Z_D5AF11E7_3621_4542_8F5B_6AB09C778A7C_.wvu.PrintTitles" localSheetId="0" hidden="1">ЧАЙ!$2:$2</definedName>
    <definedName name="Z_DC0D9708_0F17_465C_BBCA_554DBA6752A6_.wvu.FilterData" localSheetId="1" hidden="1">КОФЕ!$B$2:$J$2</definedName>
    <definedName name="Z_DC0D9708_0F17_465C_BBCA_554DBA6752A6_.wvu.FilterData" localSheetId="2" hidden="1">Сладости!#REF!</definedName>
    <definedName name="Z_DC0D9708_0F17_465C_BBCA_554DBA6752A6_.wvu.FilterData" localSheetId="4" hidden="1">Упаковка!$B$2:$J$2</definedName>
    <definedName name="Z_DC0D9708_0F17_465C_BBCA_554DBA6752A6_.wvu.FilterData" localSheetId="0" hidden="1">ЧАЙ!$B$2:$O$382</definedName>
    <definedName name="Z_DC0D9708_0F17_465C_BBCA_554DBA6752A6_.wvu.PrintArea" localSheetId="1" hidden="1">КОФЕ!$B$1:$J$2</definedName>
    <definedName name="Z_DC0D9708_0F17_465C_BBCA_554DBA6752A6_.wvu.PrintArea" localSheetId="2" hidden="1">Сладости!$B$1:$J$1</definedName>
    <definedName name="Z_DC0D9708_0F17_465C_BBCA_554DBA6752A6_.wvu.PrintArea" localSheetId="4" hidden="1">Упаковка!$B$1:$J$2</definedName>
    <definedName name="Z_DC0D9708_0F17_465C_BBCA_554DBA6752A6_.wvu.PrintTitles" localSheetId="1" hidden="1">КОФЕ!$2:$2</definedName>
    <definedName name="Z_DC0D9708_0F17_465C_BBCA_554DBA6752A6_.wvu.PrintTitles" localSheetId="2" hidden="1">Сладости!#REF!</definedName>
    <definedName name="Z_DC0D9708_0F17_465C_BBCA_554DBA6752A6_.wvu.PrintTitles" localSheetId="4" hidden="1">Упаковка!$2:$2</definedName>
    <definedName name="Z_DF20E5FB_EE49_4480_9F5D_6CEB9447150F_.wvu.Cols" localSheetId="2" hidden="1">Сладости!#REF!,Сладости!$D:$D,Сладости!#REF!</definedName>
    <definedName name="Z_DF20E5FB_EE49_4480_9F5D_6CEB9447150F_.wvu.FilterData" localSheetId="1" hidden="1">КОФЕ!$B$2:$J$2</definedName>
    <definedName name="Z_DF20E5FB_EE49_4480_9F5D_6CEB9447150F_.wvu.FilterData" localSheetId="2" hidden="1">Сладости!#REF!</definedName>
    <definedName name="Z_DF20E5FB_EE49_4480_9F5D_6CEB9447150F_.wvu.FilterData" localSheetId="4" hidden="1">Упаковка!$B$2:$J$2</definedName>
    <definedName name="Z_DF20E5FB_EE49_4480_9F5D_6CEB9447150F_.wvu.FilterData" localSheetId="0" hidden="1">ЧАЙ!$B$2:$O$2</definedName>
    <definedName name="Z_DF20E5FB_EE49_4480_9F5D_6CEB9447150F_.wvu.PrintArea" localSheetId="1" hidden="1">КОФЕ!$B$2:$J$2</definedName>
    <definedName name="Z_DF20E5FB_EE49_4480_9F5D_6CEB9447150F_.wvu.PrintArea" localSheetId="2" hidden="1">Сладости!#REF!</definedName>
    <definedName name="Z_DF20E5FB_EE49_4480_9F5D_6CEB9447150F_.wvu.PrintTitles" localSheetId="1" hidden="1">КОФЕ!$2:$2</definedName>
    <definedName name="Z_DF20E5FB_EE49_4480_9F5D_6CEB9447150F_.wvu.PrintTitles" localSheetId="2" hidden="1">Сладости!#REF!</definedName>
    <definedName name="Z_DF20E5FB_EE49_4480_9F5D_6CEB9447150F_.wvu.PrintTitles" localSheetId="4" hidden="1">Упаковка!$2:$2</definedName>
    <definedName name="Z_DF20E5FB_EE49_4480_9F5D_6CEB9447150F_.wvu.PrintTitles" localSheetId="0" hidden="1">ЧАЙ!$2:$2</definedName>
    <definedName name="Z_EE4ADC0F_A74B_4312_BA61_5432B456430F_.wvu.FilterData" localSheetId="0" hidden="1">ЧАЙ!$B$2:$O$382</definedName>
    <definedName name="апр">#REF!</definedName>
    <definedName name="ар">#REF!</definedName>
    <definedName name="Ароматизированные_сорта_кофе">КОФЕ!#REF!</definedName>
    <definedName name="Ароматизированный_чай" localSheetId="0">ЧАЙ!#REF!</definedName>
    <definedName name="Ароматизированный_чай">#REF!</definedName>
    <definedName name="ва">#REF!</definedName>
    <definedName name="вапоол">#REF!</definedName>
    <definedName name="варо">#REF!</definedName>
    <definedName name="_xlnm.Print_Titles" localSheetId="1">КОФЕ!$2:$2</definedName>
    <definedName name="_xlnm.Print_Titles" localSheetId="4">Упаковка!$2:$2</definedName>
    <definedName name="Индия" localSheetId="0">ЧАЙ!#REF!</definedName>
    <definedName name="Индия">#REF!</definedName>
    <definedName name="Китай" localSheetId="0">ЧАЙ!#REF!</definedName>
    <definedName name="Китай">#REF!</definedName>
    <definedName name="Китай_Черн" localSheetId="0">ЧАЙ!#REF!</definedName>
    <definedName name="Китай_Черн">#REF!</definedName>
    <definedName name="Книги" localSheetId="4">Упаковка!#REF!</definedName>
    <definedName name="кофе">#REF!</definedName>
    <definedName name="лолж">#REF!</definedName>
    <definedName name="_xlnm.Print_Area" localSheetId="1">КОФЕ!$B$1:$J$55</definedName>
    <definedName name="_xlnm.Print_Area" localSheetId="3">Посуда!$B$1:$J$160</definedName>
    <definedName name="_xlnm.Print_Area" localSheetId="2">Сладости!$B$1:$J$88</definedName>
    <definedName name="_xlnm.Print_Area" localSheetId="4">Упаковка!$B$1:$J$144</definedName>
    <definedName name="_xlnm.Print_Area" localSheetId="0">ЧАЙ!$A$2:$N$382</definedName>
    <definedName name="олдд">#REF!</definedName>
    <definedName name="оллдддд">#REF!</definedName>
    <definedName name="Оплатить_в_рассрочку" localSheetId="0">ЧАЙ!#REF!</definedName>
    <definedName name="пляж" localSheetId="0">ЧАЙ!#REF!</definedName>
    <definedName name="пляж">#REF!</definedName>
    <definedName name="Подарочная_упаковка" localSheetId="4">Упаковка!#REF!</definedName>
    <definedName name="Получить_расходные_материалы" localSheetId="0">ЧАЙ!#REF!</definedName>
    <definedName name="Пу_Эры" localSheetId="0">ЧАЙ!#REF!</definedName>
    <definedName name="Пу_Эры">#REF!</definedName>
    <definedName name="РАССРОЧКА">ЧАЙ!$M$5</definedName>
    <definedName name="Расходные_материалы_VINTAGE" localSheetId="4">Упаковка!#REF!</definedName>
    <definedName name="рол">#REF!</definedName>
    <definedName name="Цейлон" localSheetId="0">ЧАЙ!#REF!</definedName>
    <definedName name="Цейлон">#REF!</definedName>
    <definedName name="Чаеподобные_напитки" localSheetId="0">ЧАЙ!#REF!</definedName>
    <definedName name="Чаеподобные_напитки">#REF!</definedName>
    <definedName name="Чай_из_других_стран" localSheetId="0">ЧАЙ!#REF!</definedName>
    <definedName name="Чай_из_других_стран">#REF!</definedName>
    <definedName name="Чистые_зеленые_сорта" localSheetId="0">ЧАЙ!#REF!</definedName>
    <definedName name="Чистые_зеленые_сорта">#REF!</definedName>
    <definedName name="Чистые_плантационные_сорта_кофе">КОФЕ!#REF!</definedName>
    <definedName name="Чистый_черный_чай" localSheetId="0">ЧАЙ!#REF!</definedName>
    <definedName name="Чистый_черный_чай">#REF!</definedName>
    <definedName name="Япония" localSheetId="0">ЧАЙ!#REF!</definedName>
    <definedName name="Япония">#REF!</definedName>
  </definedNames>
  <calcPr calcId="152511"/>
  <customWorkbookViews>
    <customWorkbookView name="50 - Личное представление" guid="{DC0D9708-0F17-465C-BBCA-554DBA6752A6}" mergeInterval="0" personalView="1" maximized="1" windowWidth="1436" windowHeight="754" tabRatio="889" activeSheetId="1"/>
    <customWorkbookView name="Соснина - Личное представление" guid="{752A1C27-7B9E-4216-BA8D-00288A2CF9D2}" mergeInterval="0" personalView="1" maximized="1" windowWidth="1276" windowHeight="826" tabRatio="889" activeSheetId="7"/>
    <customWorkbookView name="27 - Личное представление" guid="{D5AF11E7-3621-4542-8F5B-6AB09C778A7C}" mergeInterval="0" personalView="1" maximized="1" windowWidth="1276" windowHeight="858" tabRatio="889" activeSheetId="1"/>
    <customWorkbookView name="30 - Личное представление" guid="{DF20E5FB-EE49-4480-9F5D-6CEB9447150F}" mergeInterval="0" personalView="1" maximized="1" windowWidth="1276" windowHeight="816" tabRatio="889" activeSheetId="4"/>
    <customWorkbookView name="25 - Личное представление" guid="{B7A5FC92-726B-47C1-8A49-B0E46B61B0D0}" mergeInterval="0" personalView="1" maximized="1" windowWidth="1276" windowHeight="810" tabRatio="889" activeSheetId="7"/>
    <customWorkbookView name="32 - Личное представление" guid="{BC9518D8-A254-4355-8FDA-656CC255EF12}" mergeInterval="0" personalView="1" maximized="1" windowWidth="1276" windowHeight="848" tabRatio="889" activeSheetId="3"/>
  </customWorkbookViews>
</workbook>
</file>

<file path=xl/calcChain.xml><?xml version="1.0" encoding="utf-8"?>
<calcChain xmlns="http://schemas.openxmlformats.org/spreadsheetml/2006/main">
  <c r="H28" i="27" l="1"/>
  <c r="G28" i="27" s="1"/>
  <c r="J28" i="27" s="1"/>
  <c r="S19" i="25" l="1"/>
  <c r="S20" i="25"/>
  <c r="S21" i="25"/>
  <c r="S22" i="25"/>
  <c r="S23" i="25"/>
  <c r="S24" i="25"/>
  <c r="S25" i="25"/>
  <c r="M16" i="25" l="1"/>
  <c r="L16" i="25" s="1"/>
  <c r="H123" i="27" l="1"/>
  <c r="G123" i="27" s="1"/>
  <c r="H42" i="27"/>
  <c r="G42" i="27" s="1"/>
  <c r="H124" i="27"/>
  <c r="G124" i="27" s="1"/>
  <c r="H83" i="27"/>
  <c r="G83" i="27" s="1"/>
  <c r="H82" i="27"/>
  <c r="G82" i="27" s="1"/>
  <c r="H122" i="27"/>
  <c r="G122" i="27" s="1"/>
  <c r="H97" i="27"/>
  <c r="G97" i="27" s="1"/>
  <c r="H101" i="27"/>
  <c r="G101" i="27" s="1"/>
  <c r="H98" i="27"/>
  <c r="G98" i="27" s="1"/>
  <c r="H102" i="27"/>
  <c r="G102" i="27" s="1"/>
  <c r="H99" i="27"/>
  <c r="G99" i="27" s="1"/>
  <c r="H103" i="27"/>
  <c r="G103" i="27" s="1"/>
  <c r="H100" i="27"/>
  <c r="G100" i="27" s="1"/>
  <c r="H17" i="27"/>
  <c r="G17" i="27" s="1"/>
  <c r="H16" i="27"/>
  <c r="G16" i="27" s="1"/>
  <c r="H15" i="27"/>
  <c r="G15" i="27" s="1"/>
  <c r="M339" i="25"/>
  <c r="L339" i="25" s="1"/>
  <c r="M335" i="25"/>
  <c r="L335" i="25" s="1"/>
  <c r="M333" i="25"/>
  <c r="L333" i="25" s="1"/>
  <c r="M332" i="25"/>
  <c r="L332" i="25" s="1"/>
  <c r="M336" i="25"/>
  <c r="L336" i="25" s="1"/>
  <c r="M330" i="25"/>
  <c r="L330" i="25" s="1"/>
  <c r="M340" i="25"/>
  <c r="L340" i="25" s="1"/>
  <c r="M337" i="25"/>
  <c r="L337" i="25" s="1"/>
  <c r="M331" i="25"/>
  <c r="L331" i="25" s="1"/>
  <c r="M329" i="25"/>
  <c r="L329" i="25" s="1"/>
  <c r="H105" i="27"/>
  <c r="G105" i="27" s="1"/>
  <c r="H43" i="27"/>
  <c r="G43" i="27" s="1"/>
  <c r="H104" i="27"/>
  <c r="G104" i="27" s="1"/>
  <c r="H91" i="27"/>
  <c r="G91" i="27" s="1"/>
  <c r="H77" i="27"/>
  <c r="G77" i="27" s="1"/>
  <c r="H158" i="27"/>
  <c r="G158" i="27" s="1"/>
  <c r="H126" i="27"/>
  <c r="G126" i="27" s="1"/>
  <c r="H90" i="27"/>
  <c r="G90" i="27" s="1"/>
  <c r="H76" i="27"/>
  <c r="G76" i="27" s="1"/>
  <c r="H73" i="27"/>
  <c r="G73" i="27" s="1"/>
  <c r="H21" i="27"/>
  <c r="G21" i="27" s="1"/>
  <c r="H23" i="27"/>
  <c r="G23" i="27" s="1"/>
  <c r="H22" i="27"/>
  <c r="G22" i="27" s="1"/>
  <c r="H8" i="3"/>
  <c r="G8" i="3" s="1"/>
  <c r="M320" i="25"/>
  <c r="L320" i="25" s="1"/>
  <c r="M240" i="25"/>
  <c r="L240" i="25" s="1"/>
  <c r="M292" i="25"/>
  <c r="L292" i="25" s="1"/>
  <c r="M273" i="25"/>
  <c r="L273" i="25" s="1"/>
  <c r="M291" i="25"/>
  <c r="L291" i="25" s="1"/>
  <c r="M282" i="25"/>
  <c r="L282" i="25" s="1"/>
  <c r="M203" i="25"/>
  <c r="L203" i="25" s="1"/>
  <c r="M295" i="25"/>
  <c r="L295" i="25" s="1"/>
  <c r="M289" i="25"/>
  <c r="L289" i="25" s="1"/>
  <c r="M298" i="25"/>
  <c r="L298" i="25" s="1"/>
  <c r="M279" i="25"/>
  <c r="L279" i="25" s="1"/>
  <c r="H61" i="6"/>
  <c r="G61" i="6" s="1"/>
  <c r="H71" i="6" l="1"/>
  <c r="G71" i="6" s="1"/>
  <c r="H72" i="6"/>
  <c r="G72" i="6" s="1"/>
  <c r="H60" i="6"/>
  <c r="G60" i="6" s="1"/>
  <c r="H121" i="6"/>
  <c r="G121" i="6" s="1"/>
  <c r="H21" i="6"/>
  <c r="G21" i="6" s="1"/>
  <c r="H22" i="6"/>
  <c r="G22" i="6" s="1"/>
  <c r="H23" i="6"/>
  <c r="G23" i="6" s="1"/>
  <c r="H24" i="6"/>
  <c r="G24" i="6" s="1"/>
  <c r="H11" i="6"/>
  <c r="G11" i="6" s="1"/>
  <c r="H12" i="6"/>
  <c r="G12" i="6" s="1"/>
  <c r="H13" i="6"/>
  <c r="G13" i="6" s="1"/>
  <c r="H14" i="6"/>
  <c r="G14" i="6" s="1"/>
  <c r="H15" i="6"/>
  <c r="G15" i="6" s="1"/>
  <c r="H16" i="6"/>
  <c r="G16" i="6" s="1"/>
  <c r="H17" i="6"/>
  <c r="G17" i="6" s="1"/>
  <c r="H18" i="6"/>
  <c r="G18" i="6" s="1"/>
  <c r="H19" i="6"/>
  <c r="G19" i="6" s="1"/>
  <c r="H139" i="27" l="1"/>
  <c r="G139" i="27" s="1"/>
  <c r="H63" i="5" l="1"/>
  <c r="G63" i="5" s="1"/>
  <c r="H64" i="5"/>
  <c r="G64" i="5" s="1"/>
  <c r="H65" i="5"/>
  <c r="G65" i="5" s="1"/>
  <c r="H66" i="5"/>
  <c r="G66" i="5" s="1"/>
  <c r="H67" i="5"/>
  <c r="G67" i="5" s="1"/>
  <c r="H62" i="5"/>
  <c r="G62" i="5" s="1"/>
  <c r="H11" i="27" l="1"/>
  <c r="G11" i="27" s="1"/>
  <c r="H13" i="27"/>
  <c r="G13" i="27" s="1"/>
  <c r="H14" i="27"/>
  <c r="G14" i="27" s="1"/>
  <c r="H12" i="27"/>
  <c r="G12" i="27" s="1"/>
  <c r="H30" i="27"/>
  <c r="G30" i="27" s="1"/>
  <c r="H32" i="27"/>
  <c r="G32" i="27" s="1"/>
  <c r="H33" i="27"/>
  <c r="G33" i="27" s="1"/>
  <c r="H35" i="27"/>
  <c r="G35" i="27" s="1"/>
  <c r="H39" i="27"/>
  <c r="G39" i="27" s="1"/>
  <c r="H45" i="27"/>
  <c r="G45" i="27" s="1"/>
  <c r="H31" i="27"/>
  <c r="G31" i="27" s="1"/>
  <c r="H34" i="27"/>
  <c r="G34" i="27" s="1"/>
  <c r="H36" i="27"/>
  <c r="G36" i="27" s="1"/>
  <c r="H37" i="27"/>
  <c r="G37" i="27" s="1"/>
  <c r="H44" i="27"/>
  <c r="G44" i="27" s="1"/>
  <c r="H74" i="27"/>
  <c r="G74" i="27" s="1"/>
  <c r="H127" i="27"/>
  <c r="G127" i="27" s="1"/>
  <c r="H115" i="27"/>
  <c r="G115" i="27" s="1"/>
  <c r="H128" i="27"/>
  <c r="G128" i="27" s="1"/>
  <c r="M258" i="25"/>
  <c r="L258" i="25" s="1"/>
  <c r="M256" i="25"/>
  <c r="L256" i="25" s="1"/>
  <c r="M226" i="25"/>
  <c r="L226" i="25" s="1"/>
  <c r="H11" i="3"/>
  <c r="G11" i="3" s="1"/>
  <c r="H10" i="3"/>
  <c r="G10" i="3" s="1"/>
  <c r="L10" i="3" s="1"/>
  <c r="H12" i="3"/>
  <c r="G12" i="3" s="1"/>
  <c r="M262" i="25" l="1"/>
  <c r="L262" i="25" s="1"/>
  <c r="M179" i="25"/>
  <c r="L179" i="25" s="1"/>
  <c r="M92" i="25"/>
  <c r="L92" i="25" s="1"/>
  <c r="L12" i="3"/>
  <c r="L11" i="3"/>
  <c r="B7" i="21"/>
  <c r="B6" i="21"/>
  <c r="B5" i="21"/>
  <c r="B4" i="21" l="1"/>
  <c r="H20" i="30" l="1"/>
  <c r="G20" i="30" s="1"/>
  <c r="H21" i="30"/>
  <c r="G21" i="30" s="1"/>
  <c r="H45" i="6" l="1"/>
  <c r="G45" i="6" s="1"/>
  <c r="H46" i="6"/>
  <c r="G46" i="6" s="1"/>
  <c r="H47" i="6"/>
  <c r="G47" i="6" s="1"/>
  <c r="B8" i="21" l="1"/>
  <c r="H18" i="27" l="1"/>
  <c r="G18" i="27" s="1"/>
  <c r="H19" i="27"/>
  <c r="G19" i="27" s="1"/>
  <c r="M174" i="25"/>
  <c r="L174" i="25" s="1"/>
  <c r="M14" i="25"/>
  <c r="L14" i="25" s="1"/>
  <c r="M17" i="25"/>
  <c r="L17" i="25" s="1"/>
  <c r="M13" i="25"/>
  <c r="L13" i="25" s="1"/>
  <c r="M15" i="25"/>
  <c r="L15" i="25" s="1"/>
  <c r="M12" i="25"/>
  <c r="L12" i="25" s="1"/>
  <c r="M306" i="25"/>
  <c r="L306" i="25" s="1"/>
  <c r="H47" i="27"/>
  <c r="G47" i="27" s="1"/>
  <c r="H46" i="27"/>
  <c r="G46" i="27" s="1"/>
  <c r="H52" i="3"/>
  <c r="G52" i="3" s="1"/>
  <c r="L52" i="3" s="1"/>
  <c r="M108" i="25"/>
  <c r="L108" i="25" s="1"/>
  <c r="M186" i="25"/>
  <c r="L186" i="25" s="1"/>
  <c r="M281" i="25"/>
  <c r="L281" i="25" s="1"/>
  <c r="M244" i="25"/>
  <c r="L244" i="25" s="1"/>
  <c r="M277" i="25"/>
  <c r="L277" i="25" s="1"/>
  <c r="M268" i="25"/>
  <c r="L268" i="25" s="1"/>
  <c r="M247" i="25"/>
  <c r="L247" i="25" s="1"/>
  <c r="M236" i="25"/>
  <c r="L236" i="25" s="1"/>
  <c r="M225" i="25"/>
  <c r="L225" i="25" s="1"/>
  <c r="M205" i="25"/>
  <c r="L205" i="25" s="1"/>
  <c r="M245" i="25"/>
  <c r="L245" i="25" s="1"/>
  <c r="M227" i="25"/>
  <c r="L227" i="25" s="1"/>
  <c r="M372" i="25"/>
  <c r="L372" i="25" s="1"/>
  <c r="M285" i="25"/>
  <c r="L285" i="25" s="1"/>
  <c r="M249" i="25"/>
  <c r="L249" i="25" s="1"/>
  <c r="M228" i="25"/>
  <c r="L228" i="25" s="1"/>
  <c r="M204" i="25"/>
  <c r="L204" i="25" s="1"/>
  <c r="M210" i="25"/>
  <c r="L210" i="25" s="1"/>
  <c r="M214" i="25"/>
  <c r="L214" i="25" s="1"/>
  <c r="M278" i="25"/>
  <c r="L278" i="25" s="1"/>
  <c r="M238" i="25"/>
  <c r="L238" i="25" s="1"/>
  <c r="M216" i="25"/>
  <c r="L216" i="25" s="1"/>
  <c r="M215" i="25"/>
  <c r="L215" i="25" s="1"/>
  <c r="M371" i="25"/>
  <c r="L371" i="25" s="1"/>
  <c r="M276" i="25"/>
  <c r="L276" i="25" s="1"/>
  <c r="M252" i="25"/>
  <c r="L252" i="25" s="1"/>
  <c r="M230" i="25"/>
  <c r="L230" i="25" s="1"/>
  <c r="M229" i="25"/>
  <c r="L229" i="25" s="1"/>
  <c r="M222" i="25"/>
  <c r="L222" i="25" s="1"/>
  <c r="M253" i="25"/>
  <c r="L253" i="25" s="1"/>
  <c r="M223" i="25"/>
  <c r="L223" i="25" s="1"/>
  <c r="M297" i="25"/>
  <c r="L297" i="25" s="1"/>
  <c r="H34" i="3"/>
  <c r="G34" i="3" s="1"/>
  <c r="L34" i="3" s="1"/>
  <c r="H99" i="5"/>
  <c r="G99" i="5" s="1"/>
  <c r="H103" i="5"/>
  <c r="G103" i="5" s="1"/>
  <c r="H87" i="5"/>
  <c r="G87" i="5" s="1"/>
  <c r="H16" i="5"/>
  <c r="G16" i="5" s="1"/>
  <c r="H14" i="5"/>
  <c r="G14" i="5" s="1"/>
  <c r="H86" i="5"/>
  <c r="G86" i="5" s="1"/>
  <c r="H100" i="5"/>
  <c r="G100" i="5" s="1"/>
  <c r="H104" i="5"/>
  <c r="G104" i="5" s="1"/>
  <c r="H18" i="5"/>
  <c r="G18" i="5" s="1"/>
  <c r="H17" i="5"/>
  <c r="G17" i="5" s="1"/>
  <c r="H98" i="5"/>
  <c r="G98" i="5" s="1"/>
  <c r="H102" i="5"/>
  <c r="G102" i="5" s="1"/>
  <c r="H15" i="5"/>
  <c r="G15" i="5" s="1"/>
  <c r="H101" i="5"/>
  <c r="G101" i="5" s="1"/>
  <c r="H105" i="5"/>
  <c r="G105" i="5" s="1"/>
  <c r="M41" i="25"/>
  <c r="L41" i="25" s="1"/>
  <c r="M5" i="25"/>
  <c r="M70" i="25"/>
  <c r="L70" i="25" s="1"/>
  <c r="M39" i="25"/>
  <c r="L39" i="25" s="1"/>
  <c r="M77" i="25"/>
  <c r="L77" i="25" s="1"/>
  <c r="M76" i="25"/>
  <c r="L76" i="25" s="1"/>
  <c r="M49" i="25"/>
  <c r="L49" i="25" s="1"/>
  <c r="M50" i="25"/>
  <c r="L50" i="25" s="1"/>
  <c r="M54" i="25"/>
  <c r="L54" i="25" s="1"/>
  <c r="M46" i="25"/>
  <c r="L46" i="25" s="1"/>
  <c r="M105" i="25"/>
  <c r="L105" i="25" s="1"/>
  <c r="M114" i="25"/>
  <c r="L114" i="25" s="1"/>
  <c r="M113" i="25"/>
  <c r="L113" i="25" s="1"/>
  <c r="M116" i="25"/>
  <c r="L116" i="25" s="1"/>
  <c r="M133" i="25"/>
  <c r="L133" i="25" s="1"/>
  <c r="M132" i="25"/>
  <c r="L132" i="25" s="1"/>
  <c r="M141" i="25"/>
  <c r="L141" i="25" s="1"/>
  <c r="M145" i="25"/>
  <c r="L145" i="25" s="1"/>
  <c r="M151" i="25"/>
  <c r="L151" i="25" s="1"/>
  <c r="M164" i="25"/>
  <c r="L164" i="25" s="1"/>
  <c r="M167" i="25"/>
  <c r="L167" i="25" s="1"/>
  <c r="M160" i="25"/>
  <c r="L160" i="25" s="1"/>
  <c r="M175" i="25"/>
  <c r="L175" i="25" s="1"/>
  <c r="M185" i="25"/>
  <c r="L185" i="25" s="1"/>
  <c r="M188" i="25"/>
  <c r="L188" i="25" s="1"/>
  <c r="M198" i="25"/>
  <c r="L198" i="25" s="1"/>
  <c r="M22" i="25"/>
  <c r="L22" i="25" s="1"/>
  <c r="M220" i="25"/>
  <c r="L220" i="25" s="1"/>
  <c r="M21" i="25"/>
  <c r="M239" i="25"/>
  <c r="L239" i="25" s="1"/>
  <c r="M250" i="25"/>
  <c r="L250" i="25" s="1"/>
  <c r="M270" i="25"/>
  <c r="L270" i="25" s="1"/>
  <c r="M275" i="25"/>
  <c r="L275" i="25" s="1"/>
  <c r="M293" i="25"/>
  <c r="L293" i="25" s="1"/>
  <c r="M290" i="25"/>
  <c r="L290" i="25" s="1"/>
  <c r="M305" i="25"/>
  <c r="L305" i="25" s="1"/>
  <c r="M308" i="25"/>
  <c r="L308" i="25" s="1"/>
  <c r="M317" i="25"/>
  <c r="L317" i="25" s="1"/>
  <c r="M324" i="25"/>
  <c r="L324" i="25" s="1"/>
  <c r="M349" i="25"/>
  <c r="L349" i="25" s="1"/>
  <c r="M355" i="25"/>
  <c r="L355" i="25" s="1"/>
  <c r="M354" i="25"/>
  <c r="L354" i="25" s="1"/>
  <c r="M368" i="25"/>
  <c r="L368" i="25" s="1"/>
  <c r="M360" i="25"/>
  <c r="L360" i="25" s="1"/>
  <c r="M362" i="25"/>
  <c r="L362" i="25" s="1"/>
  <c r="M370" i="25"/>
  <c r="L370" i="25" s="1"/>
  <c r="H14" i="3"/>
  <c r="G14" i="3" s="1"/>
  <c r="L14" i="3" s="1"/>
  <c r="H18" i="3"/>
  <c r="G18" i="3" s="1"/>
  <c r="L18" i="3" s="1"/>
  <c r="H21" i="3"/>
  <c r="G21" i="3" s="1"/>
  <c r="L21" i="3" s="1"/>
  <c r="H26" i="3"/>
  <c r="G26" i="3" s="1"/>
  <c r="L26" i="3" s="1"/>
  <c r="H41" i="3"/>
  <c r="G41" i="3" s="1"/>
  <c r="L41" i="3" s="1"/>
  <c r="H38" i="3"/>
  <c r="G38" i="3" s="1"/>
  <c r="L38" i="3" s="1"/>
  <c r="H37" i="3"/>
  <c r="G37" i="3" s="1"/>
  <c r="L37" i="3" s="1"/>
  <c r="H49" i="3"/>
  <c r="G49" i="3" s="1"/>
  <c r="L49" i="3" s="1"/>
  <c r="H53" i="3"/>
  <c r="G53" i="3" s="1"/>
  <c r="L53" i="3" s="1"/>
  <c r="H58" i="3"/>
  <c r="G58" i="3" s="1"/>
  <c r="L58" i="3" s="1"/>
  <c r="H24" i="5"/>
  <c r="G24" i="5" s="1"/>
  <c r="H26" i="5"/>
  <c r="G26" i="5" s="1"/>
  <c r="H28" i="5"/>
  <c r="G28" i="5" s="1"/>
  <c r="H30" i="5"/>
  <c r="G30" i="5" s="1"/>
  <c r="H33" i="5"/>
  <c r="G33" i="5" s="1"/>
  <c r="H27" i="5"/>
  <c r="G27" i="5" s="1"/>
  <c r="H31" i="5"/>
  <c r="G31" i="5" s="1"/>
  <c r="H29" i="5"/>
  <c r="G29" i="5" s="1"/>
  <c r="H32" i="5"/>
  <c r="G32" i="5" s="1"/>
  <c r="H35" i="5"/>
  <c r="G35" i="5" s="1"/>
  <c r="H36" i="5"/>
  <c r="G36" i="5" s="1"/>
  <c r="H41" i="5"/>
  <c r="G41" i="5" s="1"/>
  <c r="H42" i="5"/>
  <c r="G42" i="5" s="1"/>
  <c r="H51" i="5"/>
  <c r="G51" i="5" s="1"/>
  <c r="H52" i="5"/>
  <c r="G52" i="5" s="1"/>
  <c r="H53" i="5"/>
  <c r="G53" i="5" s="1"/>
  <c r="H54" i="5"/>
  <c r="G54" i="5" s="1"/>
  <c r="H59" i="5"/>
  <c r="G59" i="5" s="1"/>
  <c r="H70" i="5"/>
  <c r="G70" i="5" s="1"/>
  <c r="H71" i="5"/>
  <c r="G71" i="5" s="1"/>
  <c r="H77" i="5"/>
  <c r="G77" i="5" s="1"/>
  <c r="H80" i="5"/>
  <c r="G80" i="5" s="1"/>
  <c r="H81" i="5"/>
  <c r="G81" i="5" s="1"/>
  <c r="H82" i="5"/>
  <c r="G82" i="5" s="1"/>
  <c r="H83" i="5"/>
  <c r="G83" i="5" s="1"/>
  <c r="H88" i="5"/>
  <c r="G88" i="5" s="1"/>
  <c r="H89" i="5"/>
  <c r="G89" i="5" s="1"/>
  <c r="H90" i="5"/>
  <c r="G90" i="5" s="1"/>
  <c r="H91" i="5"/>
  <c r="G91" i="5" s="1"/>
  <c r="H93" i="5"/>
  <c r="G93" i="5" s="1"/>
  <c r="H94" i="5"/>
  <c r="G94" i="5" s="1"/>
  <c r="H95" i="5"/>
  <c r="G95" i="5" s="1"/>
  <c r="H96" i="5"/>
  <c r="G96" i="5" s="1"/>
  <c r="H107" i="5"/>
  <c r="G107" i="5" s="1"/>
  <c r="H108" i="5"/>
  <c r="G108" i="5" s="1"/>
  <c r="H110" i="5"/>
  <c r="G110" i="5" s="1"/>
  <c r="H111" i="5"/>
  <c r="G111" i="5" s="1"/>
  <c r="H27" i="27"/>
  <c r="G27" i="27" s="1"/>
  <c r="H24" i="27"/>
  <c r="G24" i="27" s="1"/>
  <c r="H51" i="27"/>
  <c r="G51" i="27" s="1"/>
  <c r="H75" i="27"/>
  <c r="G75" i="27" s="1"/>
  <c r="H49" i="27"/>
  <c r="G49" i="27" s="1"/>
  <c r="H54" i="27"/>
  <c r="G54" i="27" s="1"/>
  <c r="H78" i="27"/>
  <c r="G78" i="27" s="1"/>
  <c r="H62" i="27"/>
  <c r="G62" i="27" s="1"/>
  <c r="H66" i="27"/>
  <c r="G66" i="27" s="1"/>
  <c r="H68" i="27"/>
  <c r="G68" i="27" s="1"/>
  <c r="H94" i="27"/>
  <c r="G94" i="27" s="1"/>
  <c r="H87" i="27"/>
  <c r="G87" i="27" s="1"/>
  <c r="H106" i="27"/>
  <c r="G106" i="27" s="1"/>
  <c r="H110" i="27"/>
  <c r="G110" i="27" s="1"/>
  <c r="H130" i="27"/>
  <c r="G130" i="27" s="1"/>
  <c r="H136" i="27"/>
  <c r="G136" i="27" s="1"/>
  <c r="H137" i="27"/>
  <c r="G137" i="27" s="1"/>
  <c r="H140" i="27"/>
  <c r="G140" i="27" s="1"/>
  <c r="H141" i="27"/>
  <c r="G141" i="27" s="1"/>
  <c r="H142" i="27"/>
  <c r="G142" i="27" s="1"/>
  <c r="H143" i="27"/>
  <c r="G143" i="27" s="1"/>
  <c r="H144" i="27"/>
  <c r="G144" i="27" s="1"/>
  <c r="H151" i="27"/>
  <c r="G151" i="27" s="1"/>
  <c r="H154" i="27"/>
  <c r="G154" i="27" s="1"/>
  <c r="H155" i="27"/>
  <c r="G155" i="27" s="1"/>
  <c r="H156" i="27"/>
  <c r="G156" i="27" s="1"/>
  <c r="H25" i="6"/>
  <c r="G25" i="6" s="1"/>
  <c r="H26" i="6"/>
  <c r="G26" i="6" s="1"/>
  <c r="H27" i="6"/>
  <c r="G27" i="6" s="1"/>
  <c r="H28" i="6"/>
  <c r="G28" i="6" s="1"/>
  <c r="H29" i="6"/>
  <c r="G29" i="6" s="1"/>
  <c r="H30" i="6"/>
  <c r="G30" i="6" s="1"/>
  <c r="H32" i="6"/>
  <c r="G32" i="6" s="1"/>
  <c r="H33" i="6"/>
  <c r="G33" i="6" s="1"/>
  <c r="H34" i="6"/>
  <c r="G34" i="6" s="1"/>
  <c r="H35" i="6"/>
  <c r="G35" i="6" s="1"/>
  <c r="H37" i="6"/>
  <c r="G37" i="6" s="1"/>
  <c r="H38" i="6"/>
  <c r="G38" i="6" s="1"/>
  <c r="H39" i="6"/>
  <c r="G39" i="6" s="1"/>
  <c r="H40" i="6"/>
  <c r="G40" i="6" s="1"/>
  <c r="H41" i="6"/>
  <c r="G41" i="6" s="1"/>
  <c r="H43" i="6"/>
  <c r="G43" i="6" s="1"/>
  <c r="H48" i="6"/>
  <c r="G48" i="6" s="1"/>
  <c r="H49" i="6"/>
  <c r="G49" i="6" s="1"/>
  <c r="H50" i="6"/>
  <c r="G50" i="6" s="1"/>
  <c r="H51" i="6"/>
  <c r="G51" i="6" s="1"/>
  <c r="H52" i="6"/>
  <c r="G52" i="6" s="1"/>
  <c r="H53" i="6"/>
  <c r="G53" i="6" s="1"/>
  <c r="H54" i="6"/>
  <c r="G54" i="6" s="1"/>
  <c r="H55" i="6"/>
  <c r="G55" i="6" s="1"/>
  <c r="H57" i="6"/>
  <c r="G57" i="6" s="1"/>
  <c r="H58" i="6"/>
  <c r="G58" i="6" s="1"/>
  <c r="H59" i="6"/>
  <c r="G59" i="6" s="1"/>
  <c r="H63" i="6"/>
  <c r="G63" i="6" s="1"/>
  <c r="H64" i="6"/>
  <c r="G64" i="6" s="1"/>
  <c r="H65" i="6"/>
  <c r="G65" i="6" s="1"/>
  <c r="H66" i="6"/>
  <c r="G66" i="6" s="1"/>
  <c r="H67" i="6"/>
  <c r="G67" i="6" s="1"/>
  <c r="H68" i="6"/>
  <c r="G68" i="6" s="1"/>
  <c r="H69" i="6"/>
  <c r="G69" i="6" s="1"/>
  <c r="H74" i="6"/>
  <c r="G74" i="6" s="1"/>
  <c r="H77" i="6"/>
  <c r="G77" i="6" s="1"/>
  <c r="H78" i="6"/>
  <c r="G78" i="6" s="1"/>
  <c r="H79" i="6"/>
  <c r="G79" i="6" s="1"/>
  <c r="H80" i="6"/>
  <c r="G80" i="6" s="1"/>
  <c r="H81" i="6"/>
  <c r="G81" i="6" s="1"/>
  <c r="H83" i="6"/>
  <c r="G83" i="6" s="1"/>
  <c r="H84" i="6"/>
  <c r="G84" i="6" s="1"/>
  <c r="H86" i="6"/>
  <c r="G86" i="6" s="1"/>
  <c r="H87" i="6"/>
  <c r="G87" i="6" s="1"/>
  <c r="H88" i="6"/>
  <c r="G88" i="6" s="1"/>
  <c r="H89" i="6"/>
  <c r="G89" i="6" s="1"/>
  <c r="H90" i="6"/>
  <c r="G90" i="6" s="1"/>
  <c r="H92" i="6"/>
  <c r="G92" i="6" s="1"/>
  <c r="H93" i="6"/>
  <c r="G93" i="6" s="1"/>
  <c r="H96" i="6"/>
  <c r="G96" i="6" s="1"/>
  <c r="H97" i="6"/>
  <c r="G97" i="6" s="1"/>
  <c r="H99" i="6"/>
  <c r="G99" i="6" s="1"/>
  <c r="H100" i="6"/>
  <c r="G100" i="6" s="1"/>
  <c r="H101" i="6"/>
  <c r="G101" i="6" s="1"/>
  <c r="H102" i="6"/>
  <c r="G102" i="6" s="1"/>
  <c r="H103" i="6"/>
  <c r="G103" i="6" s="1"/>
  <c r="H104" i="6"/>
  <c r="G104" i="6" s="1"/>
  <c r="H105" i="6"/>
  <c r="G105" i="6" s="1"/>
  <c r="H106" i="6"/>
  <c r="G106" i="6" s="1"/>
  <c r="H107" i="6"/>
  <c r="G107" i="6" s="1"/>
  <c r="H108" i="6"/>
  <c r="G108" i="6" s="1"/>
  <c r="H109" i="6"/>
  <c r="G109" i="6" s="1"/>
  <c r="H110" i="6"/>
  <c r="G110" i="6" s="1"/>
  <c r="H111" i="6"/>
  <c r="G111" i="6" s="1"/>
  <c r="H112" i="6"/>
  <c r="G112" i="6" s="1"/>
  <c r="H113" i="6"/>
  <c r="G113" i="6" s="1"/>
  <c r="H114" i="6"/>
  <c r="G114" i="6" s="1"/>
  <c r="H115" i="6"/>
  <c r="G115" i="6" s="1"/>
  <c r="H118" i="6"/>
  <c r="G118" i="6" s="1"/>
  <c r="H117" i="6"/>
  <c r="G117" i="6" s="1"/>
  <c r="H122" i="6"/>
  <c r="G122" i="6" s="1"/>
  <c r="H123" i="6"/>
  <c r="G123" i="6" s="1"/>
  <c r="H124" i="6"/>
  <c r="G124" i="6" s="1"/>
  <c r="H125" i="6"/>
  <c r="G125" i="6" s="1"/>
  <c r="H128" i="6"/>
  <c r="G128" i="6" s="1"/>
  <c r="H129" i="6"/>
  <c r="G129" i="6" s="1"/>
  <c r="H130" i="6"/>
  <c r="G130" i="6" s="1"/>
  <c r="H132" i="6"/>
  <c r="G132" i="6" s="1"/>
  <c r="H134" i="6"/>
  <c r="G134" i="6" s="1"/>
  <c r="H135" i="6"/>
  <c r="G135" i="6" s="1"/>
  <c r="H137" i="6"/>
  <c r="G137" i="6" s="1"/>
  <c r="H138" i="6"/>
  <c r="G138" i="6" s="1"/>
  <c r="H139" i="6"/>
  <c r="G139" i="6" s="1"/>
  <c r="H140" i="6"/>
  <c r="G140" i="6" s="1"/>
  <c r="H142" i="6"/>
  <c r="G142" i="6" s="1"/>
  <c r="H143" i="6"/>
  <c r="G143" i="6" s="1"/>
  <c r="H30" i="30"/>
  <c r="G30" i="30" s="1"/>
  <c r="H15" i="30"/>
  <c r="G15" i="30" s="1"/>
  <c r="H8" i="30"/>
  <c r="G8" i="30" s="1"/>
  <c r="H11" i="30"/>
  <c r="G11" i="30" s="1"/>
  <c r="H12" i="30"/>
  <c r="G12" i="30" s="1"/>
  <c r="H13" i="30"/>
  <c r="G13" i="30" s="1"/>
  <c r="H19" i="30"/>
  <c r="G19" i="30" s="1"/>
  <c r="H10" i="30"/>
  <c r="G10" i="30" s="1"/>
  <c r="H14" i="30"/>
  <c r="G14" i="30" s="1"/>
  <c r="H16" i="30"/>
  <c r="G16" i="30" s="1"/>
  <c r="H17" i="30"/>
  <c r="G17" i="30" s="1"/>
  <c r="H18" i="30"/>
  <c r="G18" i="30" s="1"/>
  <c r="H22" i="30"/>
  <c r="G22" i="30" s="1"/>
  <c r="H23" i="30"/>
  <c r="G23" i="30" s="1"/>
  <c r="H24" i="30"/>
  <c r="G24" i="30" s="1"/>
  <c r="H26" i="30"/>
  <c r="G26" i="30" s="1"/>
  <c r="H27" i="30"/>
  <c r="G27" i="30" s="1"/>
  <c r="H28" i="30"/>
  <c r="G28" i="30" s="1"/>
  <c r="H29" i="30"/>
  <c r="G29" i="30" s="1"/>
  <c r="H31" i="30"/>
  <c r="G31" i="30" s="1"/>
  <c r="H32" i="30"/>
  <c r="G32" i="30" s="1"/>
  <c r="H33" i="30"/>
  <c r="G33" i="30" s="1"/>
  <c r="H34" i="30"/>
  <c r="G34" i="30" s="1"/>
  <c r="H35" i="30"/>
  <c r="G35" i="30" s="1"/>
  <c r="H36" i="30"/>
  <c r="G36" i="30" s="1"/>
  <c r="H37" i="30"/>
  <c r="G37" i="30" s="1"/>
  <c r="H38" i="30"/>
  <c r="G38" i="30" s="1"/>
  <c r="H39" i="30"/>
  <c r="G39" i="30" s="1"/>
  <c r="H40" i="30"/>
  <c r="G40" i="30" s="1"/>
  <c r="H41" i="30"/>
  <c r="G41" i="30" s="1"/>
  <c r="H42" i="30"/>
  <c r="G42" i="30" s="1"/>
  <c r="K7" i="25"/>
  <c r="H2" i="21"/>
  <c r="H20" i="5"/>
  <c r="G20" i="5" s="1"/>
  <c r="H19" i="5"/>
  <c r="G19" i="5" s="1"/>
  <c r="M209" i="25"/>
  <c r="L209" i="25" s="1"/>
  <c r="M231" i="25"/>
  <c r="L231" i="25" s="1"/>
  <c r="M208" i="25"/>
  <c r="L208" i="25" s="1"/>
  <c r="M211" i="25"/>
  <c r="L211" i="25" s="1"/>
  <c r="M233" i="25"/>
  <c r="L233" i="25" s="1"/>
  <c r="M23" i="25"/>
  <c r="M265" i="25"/>
  <c r="L265" i="25" s="1"/>
  <c r="M269" i="25"/>
  <c r="L269" i="25" s="1"/>
  <c r="M284" i="25"/>
  <c r="L284" i="25" s="1"/>
  <c r="M272" i="25"/>
  <c r="L272" i="25" s="1"/>
  <c r="M25" i="25"/>
  <c r="L25" i="25" s="1"/>
  <c r="M302" i="25"/>
  <c r="L302" i="25" s="1"/>
  <c r="M300" i="25"/>
  <c r="L300" i="25" s="1"/>
  <c r="M316" i="25"/>
  <c r="L316" i="25" s="1"/>
  <c r="M325" i="25"/>
  <c r="L325" i="25" s="1"/>
  <c r="M345" i="25"/>
  <c r="L345" i="25" s="1"/>
  <c r="M351" i="25"/>
  <c r="L351" i="25" s="1"/>
  <c r="M367" i="25"/>
  <c r="L367" i="25" s="1"/>
  <c r="M359" i="25"/>
  <c r="L359" i="25" s="1"/>
  <c r="M356" i="25"/>
  <c r="L356" i="25" s="1"/>
  <c r="M365" i="25"/>
  <c r="L365" i="25" s="1"/>
  <c r="M375" i="25"/>
  <c r="L375" i="25" s="1"/>
  <c r="M373" i="25"/>
  <c r="L373" i="25" s="1"/>
  <c r="H15" i="3"/>
  <c r="G15" i="3" s="1"/>
  <c r="L15" i="3" s="1"/>
  <c r="H19" i="3"/>
  <c r="G19" i="3" s="1"/>
  <c r="H24" i="3"/>
  <c r="G24" i="3" s="1"/>
  <c r="H27" i="3"/>
  <c r="G27" i="3" s="1"/>
  <c r="L27" i="3" s="1"/>
  <c r="H80" i="27"/>
  <c r="G80" i="27" s="1"/>
  <c r="H55" i="27"/>
  <c r="G55" i="27" s="1"/>
  <c r="H58" i="27"/>
  <c r="G58" i="27" s="1"/>
  <c r="H50" i="27"/>
  <c r="G50" i="27" s="1"/>
  <c r="H56" i="27"/>
  <c r="G56" i="27" s="1"/>
  <c r="H79" i="27"/>
  <c r="G79" i="27" s="1"/>
  <c r="H63" i="27"/>
  <c r="G63" i="27" s="1"/>
  <c r="H67" i="27"/>
  <c r="G67" i="27" s="1"/>
  <c r="H69" i="27"/>
  <c r="G69" i="27" s="1"/>
  <c r="H95" i="27"/>
  <c r="G95" i="27" s="1"/>
  <c r="H88" i="27"/>
  <c r="G88" i="27" s="1"/>
  <c r="H107" i="27"/>
  <c r="G107" i="27" s="1"/>
  <c r="H116" i="27"/>
  <c r="G116" i="27" s="1"/>
  <c r="H132" i="27"/>
  <c r="G132" i="27" s="1"/>
  <c r="H150" i="27"/>
  <c r="G150" i="27" s="1"/>
  <c r="H157" i="27"/>
  <c r="G157" i="27" s="1"/>
  <c r="M217" i="25"/>
  <c r="L217" i="25" s="1"/>
  <c r="M219" i="25"/>
  <c r="L219" i="25" s="1"/>
  <c r="M234" i="25"/>
  <c r="L234" i="25" s="1"/>
  <c r="M241" i="25"/>
  <c r="L241" i="25" s="1"/>
  <c r="M254" i="25"/>
  <c r="L254" i="25" s="1"/>
  <c r="M259" i="25"/>
  <c r="L259" i="25" s="1"/>
  <c r="M280" i="25"/>
  <c r="L280" i="25" s="1"/>
  <c r="M24" i="25"/>
  <c r="M288" i="25"/>
  <c r="L288" i="25" s="1"/>
  <c r="M304" i="25"/>
  <c r="L304" i="25" s="1"/>
  <c r="M301" i="25"/>
  <c r="L301" i="25" s="1"/>
  <c r="M319" i="25"/>
  <c r="L319" i="25" s="1"/>
  <c r="M338" i="25"/>
  <c r="L338" i="25" s="1"/>
  <c r="M343" i="25"/>
  <c r="L343" i="25" s="1"/>
  <c r="M344" i="25"/>
  <c r="L344" i="25" s="1"/>
  <c r="M366" i="25"/>
  <c r="L366" i="25" s="1"/>
  <c r="M363" i="25"/>
  <c r="L363" i="25" s="1"/>
  <c r="M358" i="25"/>
  <c r="L358" i="25" s="1"/>
  <c r="M379" i="25"/>
  <c r="L379" i="25" s="1"/>
  <c r="H16" i="3"/>
  <c r="G16" i="3" s="1"/>
  <c r="H25" i="3"/>
  <c r="G25" i="3" s="1"/>
  <c r="H29" i="3"/>
  <c r="G29" i="3" s="1"/>
  <c r="L29" i="3" s="1"/>
  <c r="H25" i="27"/>
  <c r="G25" i="27" s="1"/>
  <c r="H59" i="27"/>
  <c r="G59" i="27" s="1"/>
  <c r="H57" i="27"/>
  <c r="G57" i="27" s="1"/>
  <c r="H48" i="27"/>
  <c r="G48" i="27" s="1"/>
  <c r="H52" i="27"/>
  <c r="G52" i="27" s="1"/>
  <c r="H70" i="27"/>
  <c r="G70" i="27" s="1"/>
  <c r="H60" i="27"/>
  <c r="G60" i="27" s="1"/>
  <c r="H64" i="27"/>
  <c r="G64" i="27" s="1"/>
  <c r="H85" i="27"/>
  <c r="G85" i="27" s="1"/>
  <c r="H84" i="27"/>
  <c r="G84" i="27" s="1"/>
  <c r="H92" i="27"/>
  <c r="G92" i="27" s="1"/>
  <c r="H125" i="27"/>
  <c r="G125" i="27" s="1"/>
  <c r="H133" i="27"/>
  <c r="G133" i="27" s="1"/>
  <c r="H148" i="27"/>
  <c r="G148" i="27" s="1"/>
  <c r="H94" i="6"/>
  <c r="G94" i="6" s="1"/>
  <c r="M221" i="25"/>
  <c r="L221" i="25" s="1"/>
  <c r="M212" i="25"/>
  <c r="L212" i="25" s="1"/>
  <c r="M213" i="25"/>
  <c r="L213" i="25" s="1"/>
  <c r="M218" i="25"/>
  <c r="L218" i="25" s="1"/>
  <c r="M237" i="25"/>
  <c r="L237" i="25" s="1"/>
  <c r="M235" i="25"/>
  <c r="L235" i="25" s="1"/>
  <c r="M248" i="25"/>
  <c r="L248" i="25" s="1"/>
  <c r="M246" i="25"/>
  <c r="L246" i="25" s="1"/>
  <c r="M257" i="25"/>
  <c r="L257" i="25" s="1"/>
  <c r="M266" i="25"/>
  <c r="L266" i="25" s="1"/>
  <c r="M283" i="25"/>
  <c r="L283" i="25" s="1"/>
  <c r="M274" i="25"/>
  <c r="L274" i="25" s="1"/>
  <c r="M294" i="25"/>
  <c r="L294" i="25" s="1"/>
  <c r="M303" i="25"/>
  <c r="L303" i="25" s="1"/>
  <c r="M322" i="25"/>
  <c r="L322" i="25" s="1"/>
  <c r="M346" i="25"/>
  <c r="L346" i="25" s="1"/>
  <c r="M348" i="25"/>
  <c r="L348" i="25" s="1"/>
  <c r="M352" i="25"/>
  <c r="L352" i="25" s="1"/>
  <c r="M361" i="25"/>
  <c r="L361" i="25" s="1"/>
  <c r="M364" i="25"/>
  <c r="L364" i="25" s="1"/>
  <c r="M357" i="25"/>
  <c r="L357" i="25" s="1"/>
  <c r="M374" i="25"/>
  <c r="L374" i="25" s="1"/>
  <c r="M378" i="25"/>
  <c r="L378" i="25" s="1"/>
  <c r="H17" i="3"/>
  <c r="G17" i="3" s="1"/>
  <c r="H20" i="3"/>
  <c r="G20" i="3" s="1"/>
  <c r="H23" i="3"/>
  <c r="G23" i="3" s="1"/>
  <c r="L23" i="3" s="1"/>
  <c r="H30" i="3"/>
  <c r="G30" i="3" s="1"/>
  <c r="L30" i="3" s="1"/>
  <c r="H20" i="27"/>
  <c r="G20" i="27" s="1"/>
  <c r="H26" i="27"/>
  <c r="G26" i="27" s="1"/>
  <c r="H72" i="27"/>
  <c r="G72" i="27" s="1"/>
  <c r="H53" i="27"/>
  <c r="G53" i="27" s="1"/>
  <c r="H71" i="27"/>
  <c r="G71" i="27" s="1"/>
  <c r="H61" i="27"/>
  <c r="G61" i="27" s="1"/>
  <c r="H65" i="27"/>
  <c r="G65" i="27" s="1"/>
  <c r="H89" i="27"/>
  <c r="G89" i="27" s="1"/>
  <c r="H86" i="27"/>
  <c r="G86" i="27" s="1"/>
  <c r="H93" i="27"/>
  <c r="G93" i="27" s="1"/>
  <c r="H129" i="27"/>
  <c r="G129" i="27" s="1"/>
  <c r="H149" i="27"/>
  <c r="G149" i="27" s="1"/>
  <c r="M93" i="25"/>
  <c r="L93" i="25" s="1"/>
  <c r="M100" i="25"/>
  <c r="L100" i="25" s="1"/>
  <c r="M69" i="25"/>
  <c r="L69" i="25" s="1"/>
  <c r="M75" i="25"/>
  <c r="L75" i="25" s="1"/>
  <c r="M120" i="25"/>
  <c r="L120" i="25" s="1"/>
  <c r="M99" i="25"/>
  <c r="L99" i="25" s="1"/>
  <c r="M192" i="25"/>
  <c r="L192" i="25" s="1"/>
  <c r="M176" i="25"/>
  <c r="L176" i="25" s="1"/>
  <c r="M159" i="25"/>
  <c r="L159" i="25" s="1"/>
  <c r="M147" i="25"/>
  <c r="L147" i="25" s="1"/>
  <c r="M119" i="25"/>
  <c r="L119" i="25" s="1"/>
  <c r="M128" i="25"/>
  <c r="L128" i="25" s="1"/>
  <c r="M124" i="25"/>
  <c r="L124" i="25" s="1"/>
  <c r="M55" i="25"/>
  <c r="L55" i="25" s="1"/>
  <c r="M51" i="25"/>
  <c r="L51" i="25" s="1"/>
  <c r="M380" i="25"/>
  <c r="L380" i="25" s="1"/>
  <c r="M122" i="25"/>
  <c r="L122" i="25" s="1"/>
  <c r="M29" i="25"/>
  <c r="L29" i="25" s="1"/>
  <c r="M67" i="25"/>
  <c r="L67" i="25" s="1"/>
  <c r="M79" i="25"/>
  <c r="L79" i="25" s="1"/>
  <c r="M45" i="25"/>
  <c r="L45" i="25" s="1"/>
  <c r="M56" i="25"/>
  <c r="L56" i="25" s="1"/>
  <c r="M72" i="25"/>
  <c r="L72" i="25" s="1"/>
  <c r="M78" i="25"/>
  <c r="L78" i="25" s="1"/>
  <c r="M30" i="25"/>
  <c r="L30" i="25" s="1"/>
  <c r="M58" i="25"/>
  <c r="L58" i="25" s="1"/>
  <c r="M60" i="25"/>
  <c r="L60" i="25" s="1"/>
  <c r="M42" i="25"/>
  <c r="L42" i="25" s="1"/>
  <c r="M62" i="25"/>
  <c r="L62" i="25" s="1"/>
  <c r="M19" i="25"/>
  <c r="M36" i="25"/>
  <c r="L36" i="25" s="1"/>
  <c r="M85" i="25"/>
  <c r="L85" i="25" s="1"/>
  <c r="M95" i="25"/>
  <c r="L95" i="25" s="1"/>
  <c r="M89" i="25"/>
  <c r="L89" i="25" s="1"/>
  <c r="M127" i="25"/>
  <c r="L127" i="25" s="1"/>
  <c r="M125" i="25"/>
  <c r="L125" i="25" s="1"/>
  <c r="M126" i="25"/>
  <c r="L126" i="25" s="1"/>
  <c r="M86" i="25"/>
  <c r="L86" i="25" s="1"/>
  <c r="M129" i="25"/>
  <c r="L129" i="25" s="1"/>
  <c r="M110" i="25"/>
  <c r="L110" i="25" s="1"/>
  <c r="M98" i="25"/>
  <c r="L98" i="25" s="1"/>
  <c r="M90" i="25"/>
  <c r="L90" i="25" s="1"/>
  <c r="M96" i="25"/>
  <c r="L96" i="25" s="1"/>
  <c r="M134" i="25"/>
  <c r="L134" i="25" s="1"/>
  <c r="M135" i="25"/>
  <c r="L135" i="25" s="1"/>
  <c r="M143" i="25"/>
  <c r="L143" i="25" s="1"/>
  <c r="M144" i="25"/>
  <c r="L144" i="25" s="1"/>
  <c r="M148" i="25"/>
  <c r="L148" i="25" s="1"/>
  <c r="M155" i="25"/>
  <c r="L155" i="25" s="1"/>
  <c r="M158" i="25"/>
  <c r="L158" i="25" s="1"/>
  <c r="M166" i="25"/>
  <c r="L166" i="25" s="1"/>
  <c r="M165" i="25"/>
  <c r="L165" i="25" s="1"/>
  <c r="M172" i="25"/>
  <c r="L172" i="25" s="1"/>
  <c r="M177" i="25"/>
  <c r="L177" i="25" s="1"/>
  <c r="M190" i="25"/>
  <c r="L190" i="25" s="1"/>
  <c r="M184" i="25"/>
  <c r="L184" i="25" s="1"/>
  <c r="M195" i="25"/>
  <c r="L195" i="25" s="1"/>
  <c r="M197" i="25"/>
  <c r="L197" i="25" s="1"/>
  <c r="M261" i="25"/>
  <c r="L261" i="25" s="1"/>
  <c r="M313" i="25"/>
  <c r="L313" i="25" s="1"/>
  <c r="M312" i="25"/>
  <c r="L312" i="25" s="1"/>
  <c r="H40" i="3"/>
  <c r="G40" i="3" s="1"/>
  <c r="L40" i="3" s="1"/>
  <c r="H44" i="3"/>
  <c r="G44" i="3" s="1"/>
  <c r="H46" i="3"/>
  <c r="G46" i="3" s="1"/>
  <c r="H50" i="3"/>
  <c r="G50" i="3" s="1"/>
  <c r="L50" i="3" s="1"/>
  <c r="H55" i="3"/>
  <c r="G55" i="3" s="1"/>
  <c r="L55" i="3" s="1"/>
  <c r="H57" i="3"/>
  <c r="G57" i="3" s="1"/>
  <c r="H21" i="5"/>
  <c r="G21" i="5" s="1"/>
  <c r="H43" i="5"/>
  <c r="G43" i="5" s="1"/>
  <c r="H44" i="5"/>
  <c r="G44" i="5" s="1"/>
  <c r="H57" i="5"/>
  <c r="G57" i="5" s="1"/>
  <c r="H74" i="5"/>
  <c r="G74" i="5" s="1"/>
  <c r="H78" i="5"/>
  <c r="G78" i="5" s="1"/>
  <c r="H127" i="6"/>
  <c r="G127" i="6" s="1"/>
  <c r="M73" i="25"/>
  <c r="L73" i="25" s="1"/>
  <c r="M34" i="25"/>
  <c r="L34" i="25" s="1"/>
  <c r="M48" i="25"/>
  <c r="L48" i="25" s="1"/>
  <c r="M74" i="25"/>
  <c r="L74" i="25" s="1"/>
  <c r="M57" i="25"/>
  <c r="L57" i="25" s="1"/>
  <c r="M40" i="25"/>
  <c r="L40" i="25" s="1"/>
  <c r="M68" i="25"/>
  <c r="L68" i="25" s="1"/>
  <c r="M71" i="25"/>
  <c r="L71" i="25" s="1"/>
  <c r="M35" i="25"/>
  <c r="L35" i="25" s="1"/>
  <c r="M61" i="25"/>
  <c r="L61" i="25" s="1"/>
  <c r="M28" i="25"/>
  <c r="L28" i="25" s="1"/>
  <c r="M65" i="25"/>
  <c r="L65" i="25" s="1"/>
  <c r="M33" i="25"/>
  <c r="L33" i="25" s="1"/>
  <c r="M53" i="25"/>
  <c r="L53" i="25" s="1"/>
  <c r="M32" i="25"/>
  <c r="L32" i="25" s="1"/>
  <c r="M123" i="25"/>
  <c r="L123" i="25" s="1"/>
  <c r="M107" i="25"/>
  <c r="L107" i="25" s="1"/>
  <c r="M87" i="25"/>
  <c r="L87" i="25" s="1"/>
  <c r="M101" i="25"/>
  <c r="L101" i="25" s="1"/>
  <c r="M103" i="25"/>
  <c r="L103" i="25" s="1"/>
  <c r="M121" i="25"/>
  <c r="L121" i="25" s="1"/>
  <c r="M84" i="25"/>
  <c r="L84" i="25" s="1"/>
  <c r="M111" i="25"/>
  <c r="L111" i="25" s="1"/>
  <c r="M117" i="25"/>
  <c r="L117" i="25" s="1"/>
  <c r="M115" i="25"/>
  <c r="L115" i="25" s="1"/>
  <c r="M118" i="25"/>
  <c r="L118" i="25" s="1"/>
  <c r="M138" i="25"/>
  <c r="L138" i="25" s="1"/>
  <c r="M136" i="25"/>
  <c r="L136" i="25" s="1"/>
  <c r="M146" i="25"/>
  <c r="L146" i="25" s="1"/>
  <c r="M150" i="25"/>
  <c r="L150" i="25" s="1"/>
  <c r="M154" i="25"/>
  <c r="L154" i="25" s="1"/>
  <c r="M161" i="25"/>
  <c r="L161" i="25" s="1"/>
  <c r="M162" i="25"/>
  <c r="L162" i="25" s="1"/>
  <c r="M173" i="25"/>
  <c r="L173" i="25" s="1"/>
  <c r="M181" i="25"/>
  <c r="L181" i="25" s="1"/>
  <c r="M180" i="25"/>
  <c r="L180" i="25" s="1"/>
  <c r="M182" i="25"/>
  <c r="L182" i="25" s="1"/>
  <c r="M193" i="25"/>
  <c r="L193" i="25" s="1"/>
  <c r="M199" i="25"/>
  <c r="L199" i="25" s="1"/>
  <c r="M310" i="25"/>
  <c r="L310" i="25" s="1"/>
  <c r="M381" i="25"/>
  <c r="L381" i="25" s="1"/>
  <c r="H32" i="3"/>
  <c r="G32" i="3" s="1"/>
  <c r="L32" i="3" s="1"/>
  <c r="H35" i="3"/>
  <c r="G35" i="3" s="1"/>
  <c r="H42" i="3"/>
  <c r="G42" i="3" s="1"/>
  <c r="H47" i="3"/>
  <c r="G47" i="3" s="1"/>
  <c r="H51" i="3"/>
  <c r="G51" i="3" s="1"/>
  <c r="L51" i="3" s="1"/>
  <c r="H59" i="3"/>
  <c r="G59" i="3" s="1"/>
  <c r="H22" i="5"/>
  <c r="G22" i="5" s="1"/>
  <c r="H40" i="5"/>
  <c r="G40" i="5" s="1"/>
  <c r="H47" i="5"/>
  <c r="G47" i="5" s="1"/>
  <c r="H58" i="5"/>
  <c r="G58" i="5" s="1"/>
  <c r="H75" i="5"/>
  <c r="G75" i="5" s="1"/>
  <c r="H108" i="27"/>
  <c r="G108" i="27" s="1"/>
  <c r="H111" i="27"/>
  <c r="G111" i="27" s="1"/>
  <c r="H153" i="27"/>
  <c r="G153" i="27" s="1"/>
  <c r="H133" i="6"/>
  <c r="G133" i="6" s="1"/>
  <c r="H131" i="6"/>
  <c r="G131" i="6" s="1"/>
  <c r="H76" i="5"/>
  <c r="G76" i="5" s="1"/>
  <c r="H48" i="5"/>
  <c r="G48" i="5" s="1"/>
  <c r="H39" i="5"/>
  <c r="G39" i="5" s="1"/>
  <c r="H23" i="5"/>
  <c r="G23" i="5" s="1"/>
  <c r="H60" i="3"/>
  <c r="G60" i="3" s="1"/>
  <c r="H48" i="3"/>
  <c r="G48" i="3" s="1"/>
  <c r="H43" i="3"/>
  <c r="G43" i="3" s="1"/>
  <c r="L43" i="3" s="1"/>
  <c r="H33" i="3"/>
  <c r="G33" i="3" s="1"/>
  <c r="L33" i="3" s="1"/>
  <c r="M377" i="25"/>
  <c r="L377" i="25" s="1"/>
  <c r="M309" i="25"/>
  <c r="L309" i="25" s="1"/>
  <c r="M263" i="25"/>
  <c r="L263" i="25" s="1"/>
  <c r="M194" i="25"/>
  <c r="L194" i="25" s="1"/>
  <c r="M187" i="25"/>
  <c r="L187" i="25" s="1"/>
  <c r="M189" i="25"/>
  <c r="L189" i="25" s="1"/>
  <c r="M169" i="25"/>
  <c r="L169" i="25" s="1"/>
  <c r="M163" i="25"/>
  <c r="L163" i="25" s="1"/>
  <c r="M153" i="25"/>
  <c r="L153" i="25" s="1"/>
  <c r="M149" i="25"/>
  <c r="L149" i="25" s="1"/>
  <c r="M137" i="25"/>
  <c r="L137" i="25" s="1"/>
  <c r="M106" i="25"/>
  <c r="L106" i="25" s="1"/>
  <c r="M82" i="25"/>
  <c r="L82" i="25" s="1"/>
  <c r="M130" i="25"/>
  <c r="L130" i="25" s="1"/>
  <c r="M109" i="25"/>
  <c r="L109" i="25" s="1"/>
  <c r="M102" i="25"/>
  <c r="L102" i="25" s="1"/>
  <c r="M94" i="25"/>
  <c r="L94" i="25" s="1"/>
  <c r="M104" i="25"/>
  <c r="L104" i="25" s="1"/>
  <c r="M170" i="25"/>
  <c r="L170" i="25" s="1"/>
  <c r="M37" i="25"/>
  <c r="L37" i="25" s="1"/>
  <c r="M38" i="25"/>
  <c r="L38" i="25" s="1"/>
  <c r="M59" i="25"/>
  <c r="L59" i="25" s="1"/>
  <c r="M63" i="25"/>
  <c r="L63" i="25" s="1"/>
  <c r="M64" i="25"/>
  <c r="L64" i="25" s="1"/>
  <c r="H152" i="27"/>
  <c r="G152" i="27" s="1"/>
  <c r="H147" i="27"/>
  <c r="G147" i="27" s="1"/>
  <c r="H73" i="5"/>
  <c r="G73" i="5" s="1"/>
  <c r="H60" i="5"/>
  <c r="G60" i="5" s="1"/>
  <c r="H45" i="5"/>
  <c r="G45" i="5" s="1"/>
  <c r="H54" i="3"/>
  <c r="G54" i="3" s="1"/>
  <c r="H36" i="3"/>
  <c r="G36" i="3" s="1"/>
  <c r="H39" i="3"/>
  <c r="G39" i="3" s="1"/>
  <c r="L39" i="3" s="1"/>
  <c r="M311" i="25"/>
  <c r="L311" i="25" s="1"/>
  <c r="M183" i="25"/>
  <c r="L183" i="25" s="1"/>
  <c r="M171" i="25"/>
  <c r="L171" i="25" s="1"/>
  <c r="M142" i="25"/>
  <c r="L142" i="25" s="1"/>
  <c r="M20" i="25"/>
  <c r="L20" i="25" s="1"/>
  <c r="M112" i="25"/>
  <c r="L112" i="25" s="1"/>
  <c r="M91" i="25"/>
  <c r="L91" i="25" s="1"/>
  <c r="M83" i="25"/>
  <c r="L83" i="25" s="1"/>
  <c r="M97" i="25"/>
  <c r="L97" i="25" s="1"/>
  <c r="M88" i="25"/>
  <c r="L88" i="25" s="1"/>
  <c r="M52" i="25"/>
  <c r="L52" i="25" s="1"/>
  <c r="M43" i="25"/>
  <c r="L43" i="25" s="1"/>
  <c r="M66" i="25"/>
  <c r="L66" i="25" s="1"/>
  <c r="M47" i="25"/>
  <c r="L47" i="25" s="1"/>
  <c r="M80" i="25"/>
  <c r="L80" i="25" s="1"/>
  <c r="M31" i="25"/>
  <c r="L31" i="25" s="1"/>
  <c r="M44" i="25"/>
  <c r="L44" i="25" s="1"/>
  <c r="O16" i="25" l="1"/>
  <c r="J103" i="27"/>
  <c r="J16" i="27"/>
  <c r="J101" i="27"/>
  <c r="J42" i="27"/>
  <c r="J98" i="27"/>
  <c r="J102" i="27"/>
  <c r="J123" i="27"/>
  <c r="J122" i="27"/>
  <c r="J99" i="27"/>
  <c r="J17" i="27"/>
  <c r="J15" i="27"/>
  <c r="J82" i="27"/>
  <c r="J97" i="27"/>
  <c r="J83" i="27"/>
  <c r="J124" i="27"/>
  <c r="J100" i="27"/>
  <c r="J119" i="27"/>
  <c r="J118" i="27"/>
  <c r="J117" i="27"/>
  <c r="O320" i="25"/>
  <c r="J21" i="27"/>
  <c r="J126" i="27"/>
  <c r="J43" i="27"/>
  <c r="O337" i="25"/>
  <c r="O332" i="25"/>
  <c r="J23" i="27"/>
  <c r="J90" i="27"/>
  <c r="J91" i="27"/>
  <c r="J104" i="27"/>
  <c r="O331" i="25"/>
  <c r="O336" i="25"/>
  <c r="O339" i="25"/>
  <c r="J22" i="27"/>
  <c r="J76" i="27"/>
  <c r="J77" i="27"/>
  <c r="O329" i="25"/>
  <c r="O330" i="25"/>
  <c r="O335" i="25"/>
  <c r="J73" i="27"/>
  <c r="J158" i="27"/>
  <c r="J105" i="27"/>
  <c r="O340" i="25"/>
  <c r="O333" i="25"/>
  <c r="J8" i="3"/>
  <c r="O279" i="25"/>
  <c r="O203" i="25"/>
  <c r="O292" i="25"/>
  <c r="O295" i="25"/>
  <c r="O298" i="25"/>
  <c r="O291" i="25"/>
  <c r="O240" i="25"/>
  <c r="O273" i="25"/>
  <c r="O289" i="25"/>
  <c r="O282" i="25"/>
  <c r="J12" i="27"/>
  <c r="J14" i="27"/>
  <c r="J11" i="27"/>
  <c r="J13" i="27"/>
  <c r="J61" i="6"/>
  <c r="J15" i="6"/>
  <c r="J23" i="6"/>
  <c r="J22" i="6"/>
  <c r="J21" i="6"/>
  <c r="J121" i="6"/>
  <c r="J11" i="6"/>
  <c r="J14" i="6"/>
  <c r="J60" i="6"/>
  <c r="J72" i="6"/>
  <c r="J71" i="6"/>
  <c r="J17" i="6"/>
  <c r="J16" i="6"/>
  <c r="J19" i="6"/>
  <c r="J18" i="6"/>
  <c r="J13" i="6"/>
  <c r="J12" i="6"/>
  <c r="J24" i="6"/>
  <c r="J139" i="27"/>
  <c r="J74" i="27"/>
  <c r="J44" i="27"/>
  <c r="J37" i="27"/>
  <c r="J36" i="27"/>
  <c r="J34" i="27"/>
  <c r="J31" i="27"/>
  <c r="J45" i="27"/>
  <c r="J39" i="27"/>
  <c r="J35" i="27"/>
  <c r="J33" i="27"/>
  <c r="J32" i="27"/>
  <c r="J30" i="27"/>
  <c r="J128" i="27"/>
  <c r="J115" i="27"/>
  <c r="J127" i="27"/>
  <c r="O262" i="25"/>
  <c r="O256" i="25"/>
  <c r="O226" i="25"/>
  <c r="O92" i="25"/>
  <c r="O258" i="25"/>
  <c r="O20" i="25"/>
  <c r="J65" i="5"/>
  <c r="J67" i="5"/>
  <c r="J66" i="5"/>
  <c r="J64" i="5"/>
  <c r="J63" i="5"/>
  <c r="J62" i="5"/>
  <c r="J12" i="3"/>
  <c r="J10" i="3"/>
  <c r="J11" i="3"/>
  <c r="O12" i="25"/>
  <c r="O13" i="25"/>
  <c r="O14" i="25"/>
  <c r="J19" i="27"/>
  <c r="O15" i="25"/>
  <c r="O17" i="25"/>
  <c r="J18" i="27"/>
  <c r="L21" i="25"/>
  <c r="O21" i="25" s="1"/>
  <c r="L23" i="25"/>
  <c r="O23" i="25" s="1"/>
  <c r="L24" i="25"/>
  <c r="O24" i="25" s="1"/>
  <c r="L19" i="25"/>
  <c r="O19" i="25" s="1"/>
  <c r="J46" i="27"/>
  <c r="O154" i="25"/>
  <c r="O138" i="25"/>
  <c r="O111" i="25"/>
  <c r="O101" i="25"/>
  <c r="O65" i="25"/>
  <c r="O71" i="25"/>
  <c r="O74" i="25"/>
  <c r="J57" i="5"/>
  <c r="O261" i="25"/>
  <c r="O190" i="25"/>
  <c r="O166" i="25"/>
  <c r="O144" i="25"/>
  <c r="O96" i="25"/>
  <c r="O129" i="25"/>
  <c r="O127" i="25"/>
  <c r="O36" i="25"/>
  <c r="O60" i="25"/>
  <c r="O72" i="25"/>
  <c r="O67" i="25"/>
  <c r="O51" i="25"/>
  <c r="O119" i="25"/>
  <c r="O192" i="25"/>
  <c r="O69" i="25"/>
  <c r="J149" i="27"/>
  <c r="J89" i="27"/>
  <c r="J71" i="27"/>
  <c r="J20" i="27"/>
  <c r="O364" i="25"/>
  <c r="O346" i="25"/>
  <c r="O322" i="25"/>
  <c r="O25" i="25"/>
  <c r="O22" i="25"/>
  <c r="J47" i="27"/>
  <c r="O248" i="25"/>
  <c r="J20" i="30"/>
  <c r="J21" i="30"/>
  <c r="J148" i="27"/>
  <c r="J84" i="27"/>
  <c r="J60" i="27"/>
  <c r="J57" i="27"/>
  <c r="O363" i="25"/>
  <c r="O338" i="25"/>
  <c r="O301" i="25"/>
  <c r="J95" i="27"/>
  <c r="O316" i="25"/>
  <c r="O265" i="25"/>
  <c r="O211" i="25"/>
  <c r="J41" i="30"/>
  <c r="J33" i="30"/>
  <c r="J23" i="30"/>
  <c r="J16" i="30"/>
  <c r="J15" i="30"/>
  <c r="O306" i="25"/>
  <c r="O174" i="25"/>
  <c r="O63" i="25"/>
  <c r="J23" i="5"/>
  <c r="O35" i="25"/>
  <c r="O57" i="25"/>
  <c r="O73" i="25"/>
  <c r="J74" i="5"/>
  <c r="J21" i="5"/>
  <c r="O313" i="25"/>
  <c r="O184" i="25"/>
  <c r="O165" i="25"/>
  <c r="O148" i="25"/>
  <c r="O134" i="25"/>
  <c r="O110" i="25"/>
  <c r="O125" i="25"/>
  <c r="O85" i="25"/>
  <c r="O42" i="25"/>
  <c r="O78" i="25"/>
  <c r="O79" i="25"/>
  <c r="O380" i="25"/>
  <c r="O128" i="25"/>
  <c r="O176" i="25"/>
  <c r="O75" i="25"/>
  <c r="J86" i="27"/>
  <c r="J61" i="27"/>
  <c r="O357" i="25"/>
  <c r="O348" i="25"/>
  <c r="O257" i="25"/>
  <c r="O358" i="25"/>
  <c r="O343" i="25"/>
  <c r="O319" i="25"/>
  <c r="J88" i="27"/>
  <c r="J58" i="27"/>
  <c r="O356" i="25"/>
  <c r="O269" i="25"/>
  <c r="O233" i="25"/>
  <c r="O209" i="25"/>
  <c r="J42" i="30"/>
  <c r="J38" i="30"/>
  <c r="J34" i="30"/>
  <c r="J29" i="30"/>
  <c r="J24" i="30"/>
  <c r="J17" i="30"/>
  <c r="J19" i="30"/>
  <c r="J8" i="30"/>
  <c r="F5" i="30"/>
  <c r="G6" i="5"/>
  <c r="G6" i="3"/>
  <c r="O179" i="25"/>
  <c r="F5" i="6"/>
  <c r="B20" i="21"/>
  <c r="O76" i="25"/>
  <c r="G4" i="27"/>
  <c r="O31" i="25"/>
  <c r="O88" i="25"/>
  <c r="O112" i="25"/>
  <c r="O183" i="25"/>
  <c r="J60" i="5"/>
  <c r="J152" i="27"/>
  <c r="O59" i="25"/>
  <c r="O104" i="25"/>
  <c r="O130" i="25"/>
  <c r="O149" i="25"/>
  <c r="O189" i="25"/>
  <c r="O309" i="25"/>
  <c r="J48" i="5"/>
  <c r="J133" i="6"/>
  <c r="J108" i="27"/>
  <c r="J40" i="5"/>
  <c r="O381" i="25"/>
  <c r="O182" i="25"/>
  <c r="O173" i="25"/>
  <c r="O150" i="25"/>
  <c r="O118" i="25"/>
  <c r="O84" i="25"/>
  <c r="O87" i="25"/>
  <c r="O32" i="25"/>
  <c r="O28" i="25"/>
  <c r="O58" i="25"/>
  <c r="O147" i="25"/>
  <c r="O100" i="25"/>
  <c r="J53" i="27"/>
  <c r="O213" i="25"/>
  <c r="J94" i="6"/>
  <c r="J133" i="27"/>
  <c r="J85" i="27"/>
  <c r="J70" i="27"/>
  <c r="J59" i="27"/>
  <c r="O366" i="25"/>
  <c r="O259" i="25"/>
  <c r="O217" i="25"/>
  <c r="J116" i="27"/>
  <c r="J69" i="27"/>
  <c r="J56" i="27"/>
  <c r="J80" i="27"/>
  <c r="O375" i="25"/>
  <c r="O367" i="25"/>
  <c r="O300" i="25"/>
  <c r="O208" i="25"/>
  <c r="O80" i="25"/>
  <c r="O43" i="25"/>
  <c r="O97" i="25"/>
  <c r="J73" i="5"/>
  <c r="O64" i="25"/>
  <c r="O38" i="25"/>
  <c r="O94" i="25"/>
  <c r="O82" i="25"/>
  <c r="O153" i="25"/>
  <c r="O187" i="25"/>
  <c r="O377" i="25"/>
  <c r="J76" i="5"/>
  <c r="J153" i="27"/>
  <c r="J75" i="5"/>
  <c r="J22" i="5"/>
  <c r="O310" i="25"/>
  <c r="O180" i="25"/>
  <c r="J72" i="27"/>
  <c r="O294" i="25"/>
  <c r="O266" i="25"/>
  <c r="O235" i="25"/>
  <c r="O212" i="25"/>
  <c r="O288" i="25"/>
  <c r="O254" i="25"/>
  <c r="O219" i="25"/>
  <c r="J157" i="27"/>
  <c r="J107" i="27"/>
  <c r="J67" i="27"/>
  <c r="J50" i="27"/>
  <c r="O365" i="25"/>
  <c r="O351" i="25"/>
  <c r="J39" i="30"/>
  <c r="J35" i="30"/>
  <c r="J31" i="30"/>
  <c r="J26" i="30"/>
  <c r="J18" i="30"/>
  <c r="J10" i="30"/>
  <c r="J11" i="30"/>
  <c r="J138" i="27"/>
  <c r="J59" i="3"/>
  <c r="L59" i="3"/>
  <c r="J35" i="3"/>
  <c r="L35" i="3"/>
  <c r="J57" i="3"/>
  <c r="L57" i="3"/>
  <c r="J44" i="3"/>
  <c r="L44" i="3"/>
  <c r="J25" i="3"/>
  <c r="L25" i="3"/>
  <c r="J54" i="3"/>
  <c r="L54" i="3"/>
  <c r="J60" i="3"/>
  <c r="L60" i="3"/>
  <c r="J42" i="3"/>
  <c r="L42" i="3"/>
  <c r="J46" i="3"/>
  <c r="L46" i="3"/>
  <c r="J20" i="3"/>
  <c r="L20" i="3"/>
  <c r="J16" i="3"/>
  <c r="L16" i="3"/>
  <c r="J24" i="3"/>
  <c r="L24" i="3"/>
  <c r="J36" i="3"/>
  <c r="L36" i="3"/>
  <c r="J48" i="3"/>
  <c r="L48" i="3"/>
  <c r="J47" i="3"/>
  <c r="L47" i="3"/>
  <c r="J17" i="3"/>
  <c r="L17" i="3"/>
  <c r="J19" i="3"/>
  <c r="L19" i="3"/>
  <c r="O244" i="25"/>
  <c r="O281" i="25"/>
  <c r="O186" i="25"/>
  <c r="O108" i="25"/>
  <c r="J140" i="6"/>
  <c r="J135" i="6"/>
  <c r="J129" i="6"/>
  <c r="J123" i="6"/>
  <c r="J115" i="6"/>
  <c r="J111" i="6"/>
  <c r="J109" i="6"/>
  <c r="J107" i="6"/>
  <c r="J103" i="6"/>
  <c r="J99" i="6"/>
  <c r="J90" i="6"/>
  <c r="J87" i="6"/>
  <c r="J81" i="6"/>
  <c r="J77" i="6"/>
  <c r="J67" i="6"/>
  <c r="J63" i="6"/>
  <c r="J58" i="6"/>
  <c r="J55" i="6"/>
  <c r="J51" i="6"/>
  <c r="J43" i="6"/>
  <c r="J38" i="6"/>
  <c r="J35" i="6"/>
  <c r="J33" i="6"/>
  <c r="J30" i="6"/>
  <c r="J140" i="27"/>
  <c r="J75" i="27"/>
  <c r="J108" i="5"/>
  <c r="O220" i="25"/>
  <c r="O185" i="25"/>
  <c r="O164" i="25"/>
  <c r="O132" i="25"/>
  <c r="O113" i="25"/>
  <c r="J139" i="6"/>
  <c r="J134" i="6"/>
  <c r="J128" i="6"/>
  <c r="J108" i="6"/>
  <c r="J68" i="6"/>
  <c r="J57" i="6"/>
  <c r="J52" i="6"/>
  <c r="J155" i="27"/>
  <c r="J143" i="27"/>
  <c r="J137" i="27"/>
  <c r="J130" i="27"/>
  <c r="J94" i="27"/>
  <c r="J49" i="27"/>
  <c r="J51" i="27"/>
  <c r="J24" i="27"/>
  <c r="J27" i="27"/>
  <c r="J107" i="5"/>
  <c r="J95" i="5"/>
  <c r="J93" i="5"/>
  <c r="J88" i="5"/>
  <c r="J82" i="5"/>
  <c r="J80" i="5"/>
  <c r="J70" i="5"/>
  <c r="J36" i="5"/>
  <c r="J27" i="5"/>
  <c r="J30" i="5"/>
  <c r="J14" i="3"/>
  <c r="O368" i="25"/>
  <c r="O317" i="25"/>
  <c r="O293" i="25"/>
  <c r="O222" i="25"/>
  <c r="O276" i="25"/>
  <c r="O238" i="25"/>
  <c r="O210" i="25"/>
  <c r="O249" i="25"/>
  <c r="O227" i="25"/>
  <c r="O236" i="25"/>
  <c r="O229" i="25"/>
  <c r="O371" i="25"/>
  <c r="O278" i="25"/>
  <c r="O204" i="25"/>
  <c r="O245" i="25"/>
  <c r="O247" i="25"/>
  <c r="O223" i="25"/>
  <c r="O230" i="25"/>
  <c r="O215" i="25"/>
  <c r="O285" i="25"/>
  <c r="O205" i="25"/>
  <c r="O268" i="25"/>
  <c r="O253" i="25"/>
  <c r="O252" i="25"/>
  <c r="O216" i="25"/>
  <c r="O214" i="25"/>
  <c r="O228" i="25"/>
  <c r="O372" i="25"/>
  <c r="O225" i="25"/>
  <c r="O277" i="25"/>
  <c r="J24" i="5"/>
  <c r="J114" i="27"/>
  <c r="J47" i="6"/>
  <c r="J46" i="6"/>
  <c r="J45" i="6"/>
  <c r="O105" i="25"/>
  <c r="J105" i="5"/>
  <c r="J98" i="5"/>
  <c r="J100" i="5"/>
  <c r="J87" i="5"/>
  <c r="O297" i="25"/>
  <c r="J101" i="5"/>
  <c r="J17" i="5"/>
  <c r="J86" i="5"/>
  <c r="J103" i="5"/>
  <c r="J15" i="5"/>
  <c r="J18" i="5"/>
  <c r="J14" i="5"/>
  <c r="J99" i="5"/>
  <c r="B23" i="21"/>
  <c r="J102" i="5"/>
  <c r="J104" i="5"/>
  <c r="J16" i="5"/>
  <c r="J34" i="3"/>
  <c r="K5" i="25"/>
  <c r="O99" i="25"/>
  <c r="J94" i="5"/>
  <c r="J41" i="5"/>
  <c r="J49" i="3"/>
  <c r="J106" i="6"/>
  <c r="O270" i="25"/>
  <c r="O167" i="25"/>
  <c r="O116" i="25"/>
  <c r="O46" i="25"/>
  <c r="O49" i="25"/>
  <c r="O70" i="25"/>
  <c r="J26" i="3"/>
  <c r="O370" i="25"/>
  <c r="O354" i="25"/>
  <c r="O308" i="25"/>
  <c r="O275" i="25"/>
  <c r="O39" i="25"/>
  <c r="J52" i="3"/>
  <c r="J20" i="5"/>
  <c r="O53" i="25"/>
  <c r="O47" i="25"/>
  <c r="O52" i="25"/>
  <c r="O83" i="25"/>
  <c r="O142" i="25"/>
  <c r="O311" i="25"/>
  <c r="O37" i="25"/>
  <c r="O102" i="25"/>
  <c r="O106" i="25"/>
  <c r="O163" i="25"/>
  <c r="O194" i="25"/>
  <c r="J33" i="3"/>
  <c r="J111" i="27"/>
  <c r="J58" i="5"/>
  <c r="O199" i="25"/>
  <c r="O181" i="25"/>
  <c r="O162" i="25"/>
  <c r="O146" i="25"/>
  <c r="O115" i="25"/>
  <c r="O121" i="25"/>
  <c r="O107" i="25"/>
  <c r="O68" i="25"/>
  <c r="O48" i="25"/>
  <c r="J44" i="5"/>
  <c r="J55" i="3"/>
  <c r="J40" i="3"/>
  <c r="O197" i="25"/>
  <c r="O177" i="25"/>
  <c r="O158" i="25"/>
  <c r="O143" i="25"/>
  <c r="O90" i="25"/>
  <c r="O86" i="25"/>
  <c r="O89" i="25"/>
  <c r="O56" i="25"/>
  <c r="O29" i="25"/>
  <c r="O55" i="25"/>
  <c r="J129" i="27"/>
  <c r="J26" i="27"/>
  <c r="J30" i="3"/>
  <c r="O378" i="25"/>
  <c r="O361" i="25"/>
  <c r="O274" i="25"/>
  <c r="O237" i="25"/>
  <c r="J52" i="27"/>
  <c r="O379" i="25"/>
  <c r="O241" i="25"/>
  <c r="J150" i="27"/>
  <c r="J63" i="27"/>
  <c r="J15" i="3"/>
  <c r="J37" i="30"/>
  <c r="J28" i="30"/>
  <c r="J13" i="30"/>
  <c r="J78" i="27"/>
  <c r="J110" i="5"/>
  <c r="J52" i="5"/>
  <c r="J53" i="3"/>
  <c r="O303" i="25"/>
  <c r="O272" i="25"/>
  <c r="O304" i="25"/>
  <c r="J125" i="27"/>
  <c r="J19" i="5"/>
  <c r="O44" i="25"/>
  <c r="O66" i="25"/>
  <c r="O91" i="25"/>
  <c r="O171" i="25"/>
  <c r="J39" i="3"/>
  <c r="J45" i="5"/>
  <c r="J147" i="27"/>
  <c r="O170" i="25"/>
  <c r="O109" i="25"/>
  <c r="O137" i="25"/>
  <c r="O169" i="25"/>
  <c r="O263" i="25"/>
  <c r="J43" i="3"/>
  <c r="J39" i="5"/>
  <c r="J131" i="6"/>
  <c r="J47" i="5"/>
  <c r="J51" i="3"/>
  <c r="J32" i="3"/>
  <c r="O193" i="25"/>
  <c r="O161" i="25"/>
  <c r="O136" i="25"/>
  <c r="O117" i="25"/>
  <c r="O103" i="25"/>
  <c r="O123" i="25"/>
  <c r="O33" i="25"/>
  <c r="O61" i="25"/>
  <c r="O40" i="25"/>
  <c r="O34" i="25"/>
  <c r="J78" i="5"/>
  <c r="J43" i="5"/>
  <c r="J50" i="3"/>
  <c r="O312" i="25"/>
  <c r="O195" i="25"/>
  <c r="O172" i="25"/>
  <c r="O155" i="25"/>
  <c r="O135" i="25"/>
  <c r="O98" i="25"/>
  <c r="O126" i="25"/>
  <c r="O95" i="25"/>
  <c r="O62" i="25"/>
  <c r="O30" i="25"/>
  <c r="O45" i="25"/>
  <c r="O122" i="25"/>
  <c r="O124" i="25"/>
  <c r="O159" i="25"/>
  <c r="O120" i="25"/>
  <c r="O93" i="25"/>
  <c r="J93" i="27"/>
  <c r="J65" i="27"/>
  <c r="J23" i="3"/>
  <c r="O374" i="25"/>
  <c r="O352" i="25"/>
  <c r="O283" i="25"/>
  <c r="O246" i="25"/>
  <c r="O218" i="25"/>
  <c r="O221" i="25"/>
  <c r="J92" i="27"/>
  <c r="J64" i="27"/>
  <c r="J48" i="27"/>
  <c r="J25" i="27"/>
  <c r="J29" i="3"/>
  <c r="O344" i="25"/>
  <c r="O280" i="25"/>
  <c r="O234" i="25"/>
  <c r="J132" i="27"/>
  <c r="J79" i="27"/>
  <c r="J55" i="27"/>
  <c r="J27" i="3"/>
  <c r="O373" i="25"/>
  <c r="O359" i="25"/>
  <c r="O345" i="25"/>
  <c r="O325" i="25"/>
  <c r="O302" i="25"/>
  <c r="O284" i="25"/>
  <c r="O231" i="25"/>
  <c r="J40" i="30"/>
  <c r="J36" i="30"/>
  <c r="J32" i="30"/>
  <c r="J27" i="30"/>
  <c r="J22" i="30"/>
  <c r="J14" i="30"/>
  <c r="J12" i="30"/>
  <c r="J30" i="30"/>
  <c r="J122" i="6"/>
  <c r="J114" i="6"/>
  <c r="J110" i="6"/>
  <c r="J102" i="6"/>
  <c r="J97" i="6"/>
  <c r="J89" i="6"/>
  <c r="J86" i="6"/>
  <c r="J80" i="6"/>
  <c r="J58" i="3"/>
  <c r="J74" i="6"/>
  <c r="J66" i="6"/>
  <c r="J59" i="6"/>
  <c r="J54" i="6"/>
  <c r="J50" i="6"/>
  <c r="J41" i="6"/>
  <c r="J37" i="6"/>
  <c r="J32" i="6"/>
  <c r="J29" i="6"/>
  <c r="J154" i="27"/>
  <c r="J142" i="27"/>
  <c r="J136" i="27"/>
  <c r="J110" i="27"/>
  <c r="J68" i="27"/>
  <c r="J54" i="27"/>
  <c r="J111" i="5"/>
  <c r="J96" i="5"/>
  <c r="J91" i="5"/>
  <c r="J83" i="5"/>
  <c r="J77" i="5"/>
  <c r="J59" i="5"/>
  <c r="J51" i="5"/>
  <c r="J35" i="5"/>
  <c r="J31" i="5"/>
  <c r="J28" i="5"/>
  <c r="J37" i="3"/>
  <c r="J21" i="3"/>
  <c r="O362" i="25"/>
  <c r="O355" i="25"/>
  <c r="O305" i="25"/>
  <c r="O250" i="25"/>
  <c r="O198" i="25"/>
  <c r="O175" i="25"/>
  <c r="O151" i="25"/>
  <c r="O133" i="25"/>
  <c r="O114" i="25"/>
  <c r="O54" i="25"/>
  <c r="O77" i="25"/>
  <c r="O41" i="25"/>
  <c r="J143" i="6"/>
  <c r="J138" i="6"/>
  <c r="J132" i="6"/>
  <c r="J125" i="6"/>
  <c r="J117" i="6"/>
  <c r="J113" i="6"/>
  <c r="J105" i="6"/>
  <c r="J101" i="6"/>
  <c r="J96" i="6"/>
  <c r="J92" i="6"/>
  <c r="J88" i="6"/>
  <c r="J84" i="6"/>
  <c r="J79" i="6"/>
  <c r="J69" i="6"/>
  <c r="J65" i="6"/>
  <c r="J53" i="6"/>
  <c r="J49" i="6"/>
  <c r="J40" i="6"/>
  <c r="J28" i="6"/>
  <c r="J27" i="6"/>
  <c r="J25" i="6"/>
  <c r="J151" i="27"/>
  <c r="J141" i="27"/>
  <c r="J106" i="27"/>
  <c r="J66" i="27"/>
  <c r="J90" i="5"/>
  <c r="J54" i="5"/>
  <c r="J42" i="5"/>
  <c r="J32" i="5"/>
  <c r="J26" i="5"/>
  <c r="J38" i="3"/>
  <c r="J18" i="3"/>
  <c r="O360" i="25"/>
  <c r="O349" i="25"/>
  <c r="O324" i="25"/>
  <c r="O290" i="25"/>
  <c r="O239" i="25"/>
  <c r="O160" i="25"/>
  <c r="O145" i="25"/>
  <c r="O50" i="25"/>
  <c r="J142" i="6"/>
  <c r="J137" i="6"/>
  <c r="J130" i="6"/>
  <c r="J124" i="6"/>
  <c r="J118" i="6"/>
  <c r="J112" i="6"/>
  <c r="J104" i="6"/>
  <c r="J100" i="6"/>
  <c r="J93" i="6"/>
  <c r="J83" i="6"/>
  <c r="J78" i="6"/>
  <c r="J64" i="6"/>
  <c r="J48" i="6"/>
  <c r="J39" i="6"/>
  <c r="J34" i="6"/>
  <c r="J26" i="6"/>
  <c r="J156" i="27"/>
  <c r="J144" i="27"/>
  <c r="J87" i="27"/>
  <c r="J62" i="27"/>
  <c r="J89" i="5"/>
  <c r="J81" i="5"/>
  <c r="J71" i="5"/>
  <c r="J53" i="5"/>
  <c r="J29" i="5"/>
  <c r="J33" i="5"/>
  <c r="J41" i="3"/>
  <c r="O188" i="25"/>
  <c r="O141" i="25"/>
  <c r="J127" i="6"/>
  <c r="C19" i="21"/>
  <c r="J61" i="3" l="1"/>
  <c r="C8" i="21" s="1"/>
  <c r="O382" i="25"/>
  <c r="J159" i="27"/>
  <c r="C10" i="21" s="1"/>
  <c r="J144" i="6"/>
  <c r="C11" i="21" s="1"/>
  <c r="J112" i="5"/>
  <c r="C9" i="21" s="1"/>
  <c r="C6" i="21"/>
  <c r="C5" i="21"/>
  <c r="C7" i="21"/>
  <c r="C13" i="21"/>
  <c r="B15" i="21"/>
  <c r="C12" i="21"/>
  <c r="J43" i="30"/>
  <c r="C14" i="21" s="1"/>
  <c r="C4" i="21" l="1"/>
  <c r="C21" i="21" s="1"/>
  <c r="B21" i="21" s="1"/>
  <c r="C23" i="21" l="1"/>
  <c r="C20" i="21"/>
  <c r="C17" i="21" s="1"/>
  <c r="B17" i="21" l="1"/>
  <c r="C15" i="21"/>
  <c r="B19" i="21"/>
</calcChain>
</file>

<file path=xl/comments1.xml><?xml version="1.0" encoding="utf-8"?>
<comments xmlns="http://schemas.openxmlformats.org/spreadsheetml/2006/main">
  <authors>
    <author>Журавлева Анна</author>
  </authors>
  <commentList>
    <comment ref="Q2" authorId="0" shapeId="0">
      <text>
        <r>
          <rPr>
            <i/>
            <sz val="7"/>
            <color indexed="81"/>
            <rFont val="Verdana"/>
            <family val="2"/>
            <charset val="204"/>
          </rPr>
          <t>С каждым килограммом чая вы получаете бесплатно 10 пакетиков Vintage, 10 клип-лент и 10 этикеток. Вы можете здесь заказать доп. этикетки СВЕРХ стандартного бесплатного набора.</t>
        </r>
      </text>
    </comment>
  </commentList>
</comments>
</file>

<file path=xl/sharedStrings.xml><?xml version="1.0" encoding="utf-8"?>
<sst xmlns="http://schemas.openxmlformats.org/spreadsheetml/2006/main" count="4040" uniqueCount="2381">
  <si>
    <t>Япония</t>
  </si>
  <si>
    <t>Китай</t>
  </si>
  <si>
    <t>Наименование товара</t>
  </si>
  <si>
    <t>Ваш заказ,
ед.</t>
  </si>
  <si>
    <t>Описание</t>
  </si>
  <si>
    <t>Сумма заказа
руб.</t>
  </si>
  <si>
    <t>Фарфор/керамика</t>
  </si>
  <si>
    <t>Цейлон</t>
  </si>
  <si>
    <t>Код</t>
  </si>
  <si>
    <t>Ароматика Middle</t>
  </si>
  <si>
    <t>Ароматика Premium</t>
  </si>
  <si>
    <t>Чистые сорта</t>
  </si>
  <si>
    <t>Сахар</t>
  </si>
  <si>
    <t>Индия</t>
  </si>
  <si>
    <t>USD</t>
  </si>
  <si>
    <t>EUR</t>
  </si>
  <si>
    <t>Книги</t>
  </si>
  <si>
    <t>Весовые сладости</t>
  </si>
  <si>
    <t>Драже</t>
  </si>
  <si>
    <t>Ароматизированный чай</t>
  </si>
  <si>
    <t>Чаеподобные напитки</t>
  </si>
  <si>
    <t xml:space="preserve"> </t>
  </si>
  <si>
    <t>Подарочная упаковка</t>
  </si>
  <si>
    <t>Расходные материалы VINTAGE</t>
  </si>
  <si>
    <t>Прочие чайно-кофейные аксессуары</t>
  </si>
  <si>
    <t>Посуда кофейная</t>
  </si>
  <si>
    <t>Посуда чайная</t>
  </si>
  <si>
    <t/>
  </si>
  <si>
    <t>перейти в раздел</t>
  </si>
  <si>
    <t>Оглавление</t>
  </si>
  <si>
    <t>Фасованные сладости</t>
  </si>
  <si>
    <t>Фирменный мармелад Vintage</t>
  </si>
  <si>
    <t>Фото</t>
  </si>
  <si>
    <t>КОФЕ</t>
  </si>
  <si>
    <t>СЛАДОСТИ</t>
  </si>
  <si>
    <t>ПОСУДА</t>
  </si>
  <si>
    <t>УПАКОВКА</t>
  </si>
  <si>
    <t>При заказе от одной коробки - скидка на посуду 5 %</t>
  </si>
  <si>
    <t>Группы ассортимента</t>
  </si>
  <si>
    <t>Итого, кг</t>
  </si>
  <si>
    <t>Сумма, руб.</t>
  </si>
  <si>
    <t>ПРОБНИКИ</t>
  </si>
  <si>
    <t>ЭТИКЕТКИ</t>
  </si>
  <si>
    <t>перейти по ссылке, чтобы изменить</t>
  </si>
  <si>
    <t>узнайте у вашего менеджера</t>
  </si>
  <si>
    <t>перейти по ссылке, чтобы выбрать еще чай</t>
  </si>
  <si>
    <t>Сумма вашего заказа с учетом скидок:</t>
  </si>
  <si>
    <t>Цена / ед.,
У.Е.</t>
  </si>
  <si>
    <t xml:space="preserve">Ваш заказ, кг </t>
  </si>
  <si>
    <t>Тип чая</t>
  </si>
  <si>
    <t>Драже Hatziyiannakis, Греция</t>
  </si>
  <si>
    <t>Валюта цены</t>
  </si>
  <si>
    <t>Условия оплаты</t>
  </si>
  <si>
    <t>Итог в руб.:</t>
  </si>
  <si>
    <t>УЕ 2</t>
  </si>
  <si>
    <t>К000021017</t>
  </si>
  <si>
    <t>К000005719</t>
  </si>
  <si>
    <t>К000007724</t>
  </si>
  <si>
    <t>К000007727</t>
  </si>
  <si>
    <t>К000025659</t>
  </si>
  <si>
    <t>К000007728</t>
  </si>
  <si>
    <t>К000007689</t>
  </si>
  <si>
    <t>К000025668</t>
  </si>
  <si>
    <t>К000009227</t>
  </si>
  <si>
    <t>К000007730</t>
  </si>
  <si>
    <t>К000027580</t>
  </si>
  <si>
    <t>К000025669</t>
  </si>
  <si>
    <t>К000007709</t>
  </si>
  <si>
    <t>К000020079</t>
  </si>
  <si>
    <t>К000007712</t>
  </si>
  <si>
    <t>К000025699</t>
  </si>
  <si>
    <t>К000020085</t>
  </si>
  <si>
    <t>К000007698</t>
  </si>
  <si>
    <t>К000007713</t>
  </si>
  <si>
    <t>К000007742</t>
  </si>
  <si>
    <t>К000007731</t>
  </si>
  <si>
    <t>К000007693</t>
  </si>
  <si>
    <t>К000025602</t>
  </si>
  <si>
    <t>К000007737</t>
  </si>
  <si>
    <t>К000027589</t>
  </si>
  <si>
    <t>К000009237</t>
  </si>
  <si>
    <t>К000017026</t>
  </si>
  <si>
    <t>К000025661</t>
  </si>
  <si>
    <t>К000007720</t>
  </si>
  <si>
    <t>К000025686</t>
  </si>
  <si>
    <t>К000007691</t>
  </si>
  <si>
    <t>К000007697</t>
  </si>
  <si>
    <t>К000009243</t>
  </si>
  <si>
    <t>К000017429</t>
  </si>
  <si>
    <t>К000017425</t>
  </si>
  <si>
    <t>К000020411</t>
  </si>
  <si>
    <t>К000008842</t>
  </si>
  <si>
    <t>К000024449</t>
  </si>
  <si>
    <t>К000009163</t>
  </si>
  <si>
    <t>К000027576</t>
  </si>
  <si>
    <t>К000009161</t>
  </si>
  <si>
    <t>К000009159</t>
  </si>
  <si>
    <t>К000027577</t>
  </si>
  <si>
    <t>К000017428</t>
  </si>
  <si>
    <t>К000024450</t>
  </si>
  <si>
    <t>К000017421</t>
  </si>
  <si>
    <t>К000027573</t>
  </si>
  <si>
    <t>К000027593</t>
  </si>
  <si>
    <t>К000025743</t>
  </si>
  <si>
    <t>К000019049</t>
  </si>
  <si>
    <t>К000009164</t>
  </si>
  <si>
    <t>К000017427</t>
  </si>
  <si>
    <t>К000023692</t>
  </si>
  <si>
    <t>К000024269</t>
  </si>
  <si>
    <t>К000017431</t>
  </si>
  <si>
    <t>К000026203</t>
  </si>
  <si>
    <t>К000007708</t>
  </si>
  <si>
    <t>К000013767</t>
  </si>
  <si>
    <t>К000027591</t>
  </si>
  <si>
    <t>К000026865</t>
  </si>
  <si>
    <t>К000017426</t>
  </si>
  <si>
    <t>К000009168</t>
  </si>
  <si>
    <t>К000024454</t>
  </si>
  <si>
    <t>К000009165</t>
  </si>
  <si>
    <t>К000008843</t>
  </si>
  <si>
    <t>К000017422</t>
  </si>
  <si>
    <t>К000017424</t>
  </si>
  <si>
    <t>К000027574</t>
  </si>
  <si>
    <t>К000018214</t>
  </si>
  <si>
    <t>К000019048</t>
  </si>
  <si>
    <t>К000016068</t>
  </si>
  <si>
    <t>К000009166</t>
  </si>
  <si>
    <t>К000020412</t>
  </si>
  <si>
    <t>К000024961</t>
  </si>
  <si>
    <t>К000009167</t>
  </si>
  <si>
    <t>К000023691</t>
  </si>
  <si>
    <t>К000009169</t>
  </si>
  <si>
    <t>К000017423</t>
  </si>
  <si>
    <t>К000009170</t>
  </si>
  <si>
    <t>К000017430</t>
  </si>
  <si>
    <t>К000008156</t>
  </si>
  <si>
    <t>К000020086</t>
  </si>
  <si>
    <t>К000008147</t>
  </si>
  <si>
    <t>К000020084</t>
  </si>
  <si>
    <t>К000008148</t>
  </si>
  <si>
    <t>К000008155</t>
  </si>
  <si>
    <t>К000025682</t>
  </si>
  <si>
    <t>К000008149</t>
  </si>
  <si>
    <t>К000008153</t>
  </si>
  <si>
    <t>К000008151</t>
  </si>
  <si>
    <t>К000008150</t>
  </si>
  <si>
    <t>К000002442</t>
  </si>
  <si>
    <t>К000004049</t>
  </si>
  <si>
    <t>К000024962</t>
  </si>
  <si>
    <t>К000007704</t>
  </si>
  <si>
    <t>К000017035</t>
  </si>
  <si>
    <t>К000009236</t>
  </si>
  <si>
    <t>К000007722</t>
  </si>
  <si>
    <t>К000007729</t>
  </si>
  <si>
    <t>К000007734</t>
  </si>
  <si>
    <t>К000007694</t>
  </si>
  <si>
    <t>К000002482</t>
  </si>
  <si>
    <t>К000009233</t>
  </si>
  <si>
    <t>К000009228</t>
  </si>
  <si>
    <t>К000009229</t>
  </si>
  <si>
    <t>К000009235</t>
  </si>
  <si>
    <t>К000009238</t>
  </si>
  <si>
    <t>К000009230</t>
  </si>
  <si>
    <t>К000009245</t>
  </si>
  <si>
    <t>К000017025</t>
  </si>
  <si>
    <t>К000005563</t>
  </si>
  <si>
    <t>К000007740</t>
  </si>
  <si>
    <t>К000007701</t>
  </si>
  <si>
    <t>К000017036</t>
  </si>
  <si>
    <t>К000007684</t>
  </si>
  <si>
    <t>К000025684</t>
  </si>
  <si>
    <t>К000020090</t>
  </si>
  <si>
    <t>К000017619</t>
  </si>
  <si>
    <t>К000020091</t>
  </si>
  <si>
    <t>К000007718</t>
  </si>
  <si>
    <t>К000027578</t>
  </si>
  <si>
    <t>К000007699</t>
  </si>
  <si>
    <t>К000025681</t>
  </si>
  <si>
    <t>К000009231</t>
  </si>
  <si>
    <t>К000009232</t>
  </si>
  <si>
    <t>К000007686</t>
  </si>
  <si>
    <t>К000009244</t>
  </si>
  <si>
    <t>К000017028</t>
  </si>
  <si>
    <t>К000025689</t>
  </si>
  <si>
    <t>К000018728</t>
  </si>
  <si>
    <t>К000009240</t>
  </si>
  <si>
    <t>К000009234</t>
  </si>
  <si>
    <t>К000007687</t>
  </si>
  <si>
    <t>К000007726</t>
  </si>
  <si>
    <t>К000027585</t>
  </si>
  <si>
    <t>К000007716</t>
  </si>
  <si>
    <t>К000009239</t>
  </si>
  <si>
    <t>К000020088</t>
  </si>
  <si>
    <t>К000017033</t>
  </si>
  <si>
    <t>К000007717</t>
  </si>
  <si>
    <t>К000007679</t>
  </si>
  <si>
    <t>К000007675</t>
  </si>
  <si>
    <t>К000007676</t>
  </si>
  <si>
    <t>К000020082</t>
  </si>
  <si>
    <t>К000017034</t>
  </si>
  <si>
    <t>К000020083</t>
  </si>
  <si>
    <t>К000019022</t>
  </si>
  <si>
    <t>К000025679</t>
  </si>
  <si>
    <t>К000007725</t>
  </si>
  <si>
    <t>К000020074</t>
  </si>
  <si>
    <t>К000025687</t>
  </si>
  <si>
    <t>К000025678</t>
  </si>
  <si>
    <t>К000007692</t>
  </si>
  <si>
    <t>К000025676</t>
  </si>
  <si>
    <t>К000025680</t>
  </si>
  <si>
    <t>К000007705</t>
  </si>
  <si>
    <t>К000007688</t>
  </si>
  <si>
    <t>К000007741</t>
  </si>
  <si>
    <t>К000007714</t>
  </si>
  <si>
    <t>К000018727</t>
  </si>
  <si>
    <t>К000007683</t>
  </si>
  <si>
    <t>К000009279</t>
  </si>
  <si>
    <t>К000023685</t>
  </si>
  <si>
    <t>К000014439</t>
  </si>
  <si>
    <t>К000017624</t>
  </si>
  <si>
    <t>К000014448</t>
  </si>
  <si>
    <t>К000009281</t>
  </si>
  <si>
    <t>К000020080</t>
  </si>
  <si>
    <t>К000014570</t>
  </si>
  <si>
    <t>К000014451</t>
  </si>
  <si>
    <t>К000014442</t>
  </si>
  <si>
    <t>К000014444</t>
  </si>
  <si>
    <t>К000014590</t>
  </si>
  <si>
    <t>К000014569</t>
  </si>
  <si>
    <t>К000014443</t>
  </si>
  <si>
    <t>К000014501</t>
  </si>
  <si>
    <t>К000025621</t>
  </si>
  <si>
    <t>К000025622</t>
  </si>
  <si>
    <t>К000014440</t>
  </si>
  <si>
    <t>К000025624</t>
  </si>
  <si>
    <t>К000014586</t>
  </si>
  <si>
    <t>К000014580</t>
  </si>
  <si>
    <t>К000014503</t>
  </si>
  <si>
    <t>К000014498</t>
  </si>
  <si>
    <t>К000014578</t>
  </si>
  <si>
    <t>К000014579</t>
  </si>
  <si>
    <t>К000014571</t>
  </si>
  <si>
    <t>К000003041</t>
  </si>
  <si>
    <t>К000014449</t>
  </si>
  <si>
    <t>К000014447</t>
  </si>
  <si>
    <t>К000020461</t>
  </si>
  <si>
    <t>К000020468</t>
  </si>
  <si>
    <t>К000014502</t>
  </si>
  <si>
    <t>К000014464</t>
  </si>
  <si>
    <t>К000025612</t>
  </si>
  <si>
    <t>К000014585</t>
  </si>
  <si>
    <t>К000014519</t>
  </si>
  <si>
    <t>К000020458</t>
  </si>
  <si>
    <t>К000025613</t>
  </si>
  <si>
    <t>К000017620</t>
  </si>
  <si>
    <t>К000025614</t>
  </si>
  <si>
    <t>К000014468</t>
  </si>
  <si>
    <t>К000014487</t>
  </si>
  <si>
    <t>К000014489</t>
  </si>
  <si>
    <t>К000014488</t>
  </si>
  <si>
    <t>К000014490</t>
  </si>
  <si>
    <t>К000014491</t>
  </si>
  <si>
    <t>К000008672</t>
  </si>
  <si>
    <t>К000027314</t>
  </si>
  <si>
    <t>К000014508</t>
  </si>
  <si>
    <t>К000020408</t>
  </si>
  <si>
    <t>К000020409</t>
  </si>
  <si>
    <t>К000013095</t>
  </si>
  <si>
    <t>К000016067</t>
  </si>
  <si>
    <t>К000013333</t>
  </si>
  <si>
    <t>К000018287</t>
  </si>
  <si>
    <t>К000020414</t>
  </si>
  <si>
    <t>К000020413</t>
  </si>
  <si>
    <t>К000013711</t>
  </si>
  <si>
    <t>К000014479</t>
  </si>
  <si>
    <t>К000014592</t>
  </si>
  <si>
    <t>К000015257</t>
  </si>
  <si>
    <t>К000015235</t>
  </si>
  <si>
    <t>К000017612</t>
  </si>
  <si>
    <t>К000024497</t>
  </si>
  <si>
    <t>К000025629</t>
  </si>
  <si>
    <t>К000017613</t>
  </si>
  <si>
    <t>К000014476</t>
  </si>
  <si>
    <t>К000017615</t>
  </si>
  <si>
    <t>К000025628</t>
  </si>
  <si>
    <t>К000014477</t>
  </si>
  <si>
    <t>К000020467</t>
  </si>
  <si>
    <t>К000020465</t>
  </si>
  <si>
    <t>К000020486</t>
  </si>
  <si>
    <t>К000025700</t>
  </si>
  <si>
    <t>К000014472</t>
  </si>
  <si>
    <t>К000025625</t>
  </si>
  <si>
    <t>К000013710</t>
  </si>
  <si>
    <t>К000014581</t>
  </si>
  <si>
    <t>К000014513</t>
  </si>
  <si>
    <t>К000025619</t>
  </si>
  <si>
    <t>К000025620</t>
  </si>
  <si>
    <t>К000014589</t>
  </si>
  <si>
    <t>К000020463</t>
  </si>
  <si>
    <t>К000014512</t>
  </si>
  <si>
    <t>К000014587</t>
  </si>
  <si>
    <t>К000025615</t>
  </si>
  <si>
    <t>К000014582</t>
  </si>
  <si>
    <t>К000014577</t>
  </si>
  <si>
    <t>К000014583</t>
  </si>
  <si>
    <t>К000025618</t>
  </si>
  <si>
    <t>К000025616</t>
  </si>
  <si>
    <t>К000020464</t>
  </si>
  <si>
    <t>К000025617</t>
  </si>
  <si>
    <t>К000025662</t>
  </si>
  <si>
    <t>К000025610</t>
  </si>
  <si>
    <t>К000009280</t>
  </si>
  <si>
    <t>К000014607</t>
  </si>
  <si>
    <t>К000025750</t>
  </si>
  <si>
    <t>К000024498</t>
  </si>
  <si>
    <t>К000025749</t>
  </si>
  <si>
    <t>К000014603</t>
  </si>
  <si>
    <t>К000014614</t>
  </si>
  <si>
    <t>К000014601</t>
  </si>
  <si>
    <t>К000024977</t>
  </si>
  <si>
    <t>К000014622</t>
  </si>
  <si>
    <t>К000014613</t>
  </si>
  <si>
    <t>К000017734</t>
  </si>
  <si>
    <t>К000014618</t>
  </si>
  <si>
    <t>К000024978</t>
  </si>
  <si>
    <t>К000014617</t>
  </si>
  <si>
    <t>К000014623</t>
  </si>
  <si>
    <t>К000014615</t>
  </si>
  <si>
    <t>К000014619</t>
  </si>
  <si>
    <t>К000014616</t>
  </si>
  <si>
    <t>К000020672</t>
  </si>
  <si>
    <t>К000016117</t>
  </si>
  <si>
    <t>К000023689</t>
  </si>
  <si>
    <t>К000014460</t>
  </si>
  <si>
    <t>К000014455</t>
  </si>
  <si>
    <t>К000014456</t>
  </si>
  <si>
    <t>К000014517</t>
  </si>
  <si>
    <t>К000014459</t>
  </si>
  <si>
    <t>К000014595</t>
  </si>
  <si>
    <t>К000014594</t>
  </si>
  <si>
    <t>К000020462</t>
  </si>
  <si>
    <t>К000025627</t>
  </si>
  <si>
    <t>К000025626</t>
  </si>
  <si>
    <t>К000014575</t>
  </si>
  <si>
    <t>К000020460</t>
  </si>
  <si>
    <t>К000014608</t>
  </si>
  <si>
    <t>К000020155</t>
  </si>
  <si>
    <t>К000005338</t>
  </si>
  <si>
    <t>К000017735</t>
  </si>
  <si>
    <t>К000014610</t>
  </si>
  <si>
    <t>К000025746</t>
  </si>
  <si>
    <t>К000014611</t>
  </si>
  <si>
    <t>К000014599</t>
  </si>
  <si>
    <t>К000020156</t>
  </si>
  <si>
    <t>К000025747</t>
  </si>
  <si>
    <t>К000014612</t>
  </si>
  <si>
    <t>К000020157</t>
  </si>
  <si>
    <t>К000014600</t>
  </si>
  <si>
    <t>К000025748</t>
  </si>
  <si>
    <t>К000020081</t>
  </si>
  <si>
    <t>К000016306</t>
  </si>
  <si>
    <t>К000007370</t>
  </si>
  <si>
    <t>К000007371</t>
  </si>
  <si>
    <t>К000007373</t>
  </si>
  <si>
    <t>К000007376</t>
  </si>
  <si>
    <t>К000007378</t>
  </si>
  <si>
    <t>К000007383</t>
  </si>
  <si>
    <t>К000007385</t>
  </si>
  <si>
    <t>К000007386</t>
  </si>
  <si>
    <t>К000007387</t>
  </si>
  <si>
    <t>руб.</t>
  </si>
  <si>
    <t>К000016309</t>
  </si>
  <si>
    <t>К000007372</t>
  </si>
  <si>
    <t>К000007375</t>
  </si>
  <si>
    <t>К000009721</t>
  </si>
  <si>
    <t>К000007377</t>
  </si>
  <si>
    <t>К000007379</t>
  </si>
  <si>
    <t>К000007381</t>
  </si>
  <si>
    <t>К000009724</t>
  </si>
  <si>
    <t>К000007382</t>
  </si>
  <si>
    <t>К000007783</t>
  </si>
  <si>
    <t>К000007384</t>
  </si>
  <si>
    <t>К000007784</t>
  </si>
  <si>
    <t>К000007388</t>
  </si>
  <si>
    <t>К000007389</t>
  </si>
  <si>
    <t>К000007390</t>
  </si>
  <si>
    <t>Эспрессо номер 3</t>
  </si>
  <si>
    <t>К000009726</t>
  </si>
  <si>
    <t>К000007391</t>
  </si>
  <si>
    <t>К000017254</t>
  </si>
  <si>
    <t>К000017260</t>
  </si>
  <si>
    <t>К000017897</t>
  </si>
  <si>
    <t>Арахис в йогуртовой и шоколадной глазури Vintage</t>
  </si>
  <si>
    <t>К000024213</t>
  </si>
  <si>
    <t>К000009174</t>
  </si>
  <si>
    <t>Ореховое ассорти</t>
  </si>
  <si>
    <t>Леденцы</t>
  </si>
  <si>
    <t>К000017693</t>
  </si>
  <si>
    <t>К000023694</t>
  </si>
  <si>
    <t>Мармелад ВИНТАЖ Апельсин, 2000 гр</t>
  </si>
  <si>
    <t>К000023693</t>
  </si>
  <si>
    <t>Мармелад ВИНТАЖ Клубника-Липа, 2000гр</t>
  </si>
  <si>
    <t>К000017255</t>
  </si>
  <si>
    <t>К000019098</t>
  </si>
  <si>
    <t>К000015399</t>
  </si>
  <si>
    <t>САХАР ВАН-КАР вес/ 286</t>
  </si>
  <si>
    <t>К000015401</t>
  </si>
  <si>
    <t>САХАР КРУПНЫЙ вес/ 282</t>
  </si>
  <si>
    <t>К000019099</t>
  </si>
  <si>
    <t>К000004220</t>
  </si>
  <si>
    <t>Сахар на пал Белый / 351</t>
  </si>
  <si>
    <t>К000004221</t>
  </si>
  <si>
    <t>Сахар на пал Коричневый / 370</t>
  </si>
  <si>
    <t>К000017256</t>
  </si>
  <si>
    <t>Варенья и джемы</t>
  </si>
  <si>
    <t>К000017269</t>
  </si>
  <si>
    <t>Варенья</t>
  </si>
  <si>
    <t>К000023697</t>
  </si>
  <si>
    <t>Варенье брусника с гвоздикой, 280 гр.</t>
  </si>
  <si>
    <t>К000023695</t>
  </si>
  <si>
    <t>Варенье красная слива с лавандой, 295 гр.</t>
  </si>
  <si>
    <t>К000021743</t>
  </si>
  <si>
    <t>Варенье малиновое, 270 гр.</t>
  </si>
  <si>
    <t>К000023696</t>
  </si>
  <si>
    <t>Варенье яблоко-корица 310 гр.</t>
  </si>
  <si>
    <t>К000017270</t>
  </si>
  <si>
    <t>Джемы</t>
  </si>
  <si>
    <t>К000027179</t>
  </si>
  <si>
    <t>Геоди</t>
  </si>
  <si>
    <t>К000017264</t>
  </si>
  <si>
    <t>Восточные сладости</t>
  </si>
  <si>
    <t>Нуга</t>
  </si>
  <si>
    <t>К000017265</t>
  </si>
  <si>
    <t>Прочее</t>
  </si>
  <si>
    <t>К000027002</t>
  </si>
  <si>
    <t>Конфеты</t>
  </si>
  <si>
    <t>К000027006</t>
  </si>
  <si>
    <t>К000027003</t>
  </si>
  <si>
    <t>К000027005</t>
  </si>
  <si>
    <t>К000027004</t>
  </si>
  <si>
    <t>К000017261</t>
  </si>
  <si>
    <t>Шоколад</t>
  </si>
  <si>
    <t>К000017267</t>
  </si>
  <si>
    <t>Шоколад Vintage</t>
  </si>
  <si>
    <t>К000015427</t>
  </si>
  <si>
    <t>Шоколад "Vintage" молочный 33%, 80 гр</t>
  </si>
  <si>
    <t>К000015426</t>
  </si>
  <si>
    <t>Шоколад "Vintage" темный 56%, 80 гр</t>
  </si>
  <si>
    <t>К000027159</t>
  </si>
  <si>
    <t>Шоколад Чоко</t>
  </si>
  <si>
    <t>К000027184</t>
  </si>
  <si>
    <t>Чоко с клубникой</t>
  </si>
  <si>
    <t>кратно 10 шт.</t>
  </si>
  <si>
    <t>К000027185</t>
  </si>
  <si>
    <t>Чоко с миндалем</t>
  </si>
  <si>
    <t>К000015381</t>
  </si>
  <si>
    <t>К000016446</t>
  </si>
  <si>
    <t>Банка 1,5л</t>
  </si>
  <si>
    <t>К000014431</t>
  </si>
  <si>
    <t>Банка 2,0л</t>
  </si>
  <si>
    <t>К000005373</t>
  </si>
  <si>
    <t>Крышка д/банки/кофе 695мл</t>
  </si>
  <si>
    <t>К000005704</t>
  </si>
  <si>
    <t>Посуда Кофейная</t>
  </si>
  <si>
    <t>К000016368</t>
  </si>
  <si>
    <t>Емкости д/хранения кофе</t>
  </si>
  <si>
    <t>К000020668</t>
  </si>
  <si>
    <t>Емкость д/кофе "Coffee" 320г</t>
  </si>
  <si>
    <t>К000016369</t>
  </si>
  <si>
    <t>К000025288</t>
  </si>
  <si>
    <t>Турка "Восточная красавица" 500мл/медь</t>
  </si>
  <si>
    <t>К000026208</t>
  </si>
  <si>
    <t>Турка "Сказка Востока" 200мл/медь</t>
  </si>
  <si>
    <t>К000026992</t>
  </si>
  <si>
    <t>Турка "Турчанка" 550мл/со съемн.руч.</t>
  </si>
  <si>
    <t>К000026211</t>
  </si>
  <si>
    <t>Турка "Турчанка" 700мл/медь/съемн. руч.</t>
  </si>
  <si>
    <t>К000008970</t>
  </si>
  <si>
    <t>Турка 200мл/медь (Ко-2602)</t>
  </si>
  <si>
    <t>К000026215</t>
  </si>
  <si>
    <t>Турка 380мл в ассортим/медь</t>
  </si>
  <si>
    <t>К000008240</t>
  </si>
  <si>
    <t>Турка 500мл/медь (Ко-2605)</t>
  </si>
  <si>
    <t>К000016370</t>
  </si>
  <si>
    <t>К000004582</t>
  </si>
  <si>
    <t>Посуда Чайная</t>
  </si>
  <si>
    <t>К000016376</t>
  </si>
  <si>
    <t>К000024231</t>
  </si>
  <si>
    <t>Ч-к "Легенды Востока" 400мл/глина</t>
  </si>
  <si>
    <t>К000024274</t>
  </si>
  <si>
    <t>Ч-к "Лирика" 450 мл/глина</t>
  </si>
  <si>
    <t>К000024236</t>
  </si>
  <si>
    <t>Ч-к "Мастерство" 250мл/глина</t>
  </si>
  <si>
    <t>К000024233</t>
  </si>
  <si>
    <t>Ч-к "Музыка Волн" 400мл/глина</t>
  </si>
  <si>
    <t>К000016728</t>
  </si>
  <si>
    <t>Ч-к "Наслаждение" 800 мл/глина</t>
  </si>
  <si>
    <t>К000024270</t>
  </si>
  <si>
    <t>Ч-к "Пекинская Опера" 420мл/глина</t>
  </si>
  <si>
    <t>К000024237</t>
  </si>
  <si>
    <t>Ч-к "Тайна" 350мл/глина</t>
  </si>
  <si>
    <t>К000024239</t>
  </si>
  <si>
    <t>Ч-к "Тропик" 370мл/глина</t>
  </si>
  <si>
    <t>К000024235</t>
  </si>
  <si>
    <t>Ч-к "Узор" 350мл/глина</t>
  </si>
  <si>
    <t>К000024238</t>
  </si>
  <si>
    <t>Ч-к "Церемония" 420мл/глина</t>
  </si>
  <si>
    <t>К000010425</t>
  </si>
  <si>
    <t>Емкости д/хранения чая</t>
  </si>
  <si>
    <t>К000016739</t>
  </si>
  <si>
    <t>Емкость "Elephant" 50г</t>
  </si>
  <si>
    <t>К000017040</t>
  </si>
  <si>
    <t>Емкость "Sweet moment" 25г</t>
  </si>
  <si>
    <t>К000009621</t>
  </si>
  <si>
    <t>Емкость "Vintage" 25г/жесть</t>
  </si>
  <si>
    <t>К000009620</t>
  </si>
  <si>
    <t>Емкость "Vintage" 50г/жесть</t>
  </si>
  <si>
    <t>К000009625</t>
  </si>
  <si>
    <t>Емкость "Все цвета чая" 100г</t>
  </si>
  <si>
    <t>К000026504</t>
  </si>
  <si>
    <t>Емкость "Утро в Киото" 100г</t>
  </si>
  <si>
    <t>К000026505</t>
  </si>
  <si>
    <t>Емкость "Утро в Киото" 50г</t>
  </si>
  <si>
    <t>К000016374</t>
  </si>
  <si>
    <t>Калебасы, бомбильи</t>
  </si>
  <si>
    <t>К000004597</t>
  </si>
  <si>
    <t>Бомбилья бамбук 15см</t>
  </si>
  <si>
    <t>К000004773</t>
  </si>
  <si>
    <t>Калебаса "Колибри"</t>
  </si>
  <si>
    <t>К000003086</t>
  </si>
  <si>
    <t>Калебаса цветная h=7-9 см</t>
  </si>
  <si>
    <t>К000016373</t>
  </si>
  <si>
    <t>Разное</t>
  </si>
  <si>
    <t>К000005418</t>
  </si>
  <si>
    <t>Банка "Голд" 2л.</t>
  </si>
  <si>
    <t>К000003121</t>
  </si>
  <si>
    <t>Венчик д/матчи</t>
  </si>
  <si>
    <t>К000024166</t>
  </si>
  <si>
    <t>Зажим-ложка для пакетов, L17.5см</t>
  </si>
  <si>
    <t>К000001275</t>
  </si>
  <si>
    <t>Клуб 0,28, h13,d7/ 78045</t>
  </si>
  <si>
    <t>К000001276</t>
  </si>
  <si>
    <t>Клуб 0,5 / 11266</t>
  </si>
  <si>
    <t>К000001277</t>
  </si>
  <si>
    <t>Клуб 1,5 / 34818</t>
  </si>
  <si>
    <t>К000007296</t>
  </si>
  <si>
    <t>Клуб 1,5л /узкие/12252</t>
  </si>
  <si>
    <t>К000001278</t>
  </si>
  <si>
    <t>Клуб 2,0 / 34819</t>
  </si>
  <si>
    <t>К000024158</t>
  </si>
  <si>
    <t>Ложка для тестинга чая и кофе</t>
  </si>
  <si>
    <t>Н-р конт. "Узор", 2*150г</t>
  </si>
  <si>
    <t>К000004068</t>
  </si>
  <si>
    <t>Н-р конт. в дерев.кор. 2*50г</t>
  </si>
  <si>
    <t>К000001702</t>
  </si>
  <si>
    <t>Н-р конт. в дерев.кор. 4*50г</t>
  </si>
  <si>
    <t>К000005093</t>
  </si>
  <si>
    <t>Н-р конт. в карт.кор. "Харуки"2*50г</t>
  </si>
  <si>
    <t>К000004396</t>
  </si>
  <si>
    <t>Н-р конт.в карт.кор. 2*100г</t>
  </si>
  <si>
    <t>К000016759</t>
  </si>
  <si>
    <t>Нож для Пуэра</t>
  </si>
  <si>
    <t>К000024156</t>
  </si>
  <si>
    <t>Подставка под Пу Эр 8" H20см, сред</t>
  </si>
  <si>
    <t>К000024157</t>
  </si>
  <si>
    <t>Подставка под Пу Эр 9" Н23см, бол</t>
  </si>
  <si>
    <t>К000020405</t>
  </si>
  <si>
    <t>Совок металл, 18см</t>
  </si>
  <si>
    <t>К000016722</t>
  </si>
  <si>
    <t>Стик для фильтр-пакета/4шт</t>
  </si>
  <si>
    <t>К000020872</t>
  </si>
  <si>
    <t>Фильтр-пакет Vintage 140*85мм/100шт</t>
  </si>
  <si>
    <t>К000027192</t>
  </si>
  <si>
    <t>Фильтр-пакет на чашку, бел. короб,80*65мм/100шт</t>
  </si>
  <si>
    <t>К000024122</t>
  </si>
  <si>
    <t>Шило для ПуЭра в ассортименте</t>
  </si>
  <si>
    <t>К000018303</t>
  </si>
  <si>
    <t>Щеточка для посуды</t>
  </si>
  <si>
    <t>К000025231</t>
  </si>
  <si>
    <t>Сито</t>
  </si>
  <si>
    <t>К000004293</t>
  </si>
  <si>
    <t>Сито "Домик" с подставкой</t>
  </si>
  <si>
    <t>К000025573</t>
  </si>
  <si>
    <t>Сито "Птица" с подставкой</t>
  </si>
  <si>
    <t>К000025574</t>
  </si>
  <si>
    <t>Сито "Ракета" с подставкой</t>
  </si>
  <si>
    <t>К000007394</t>
  </si>
  <si>
    <t>Сито "Чайник" с подставкой</t>
  </si>
  <si>
    <t>К000027341</t>
  </si>
  <si>
    <t>Сито-ложка "Нью-Йорк"</t>
  </si>
  <si>
    <t>К000027343</t>
  </si>
  <si>
    <t>Сито-ложка "Сердце"</t>
  </si>
  <si>
    <t>К000026520</t>
  </si>
  <si>
    <t>Сито-шарик "Лист" на подст, D4</t>
  </si>
  <si>
    <t>К000016372</t>
  </si>
  <si>
    <t>К000021130</t>
  </si>
  <si>
    <t>Колба на чайник 600мл, D 5.5-6см/стекло</t>
  </si>
  <si>
    <t>К000009646</t>
  </si>
  <si>
    <t>Кружка завар "Венеция" 300мл/стекло</t>
  </si>
  <si>
    <t>К000024172</t>
  </si>
  <si>
    <t>Кружка завар "Токио" 450мл/стекло</t>
  </si>
  <si>
    <t>К000020129</t>
  </si>
  <si>
    <t>Пиала "Восточная" 50мл/стекло</t>
  </si>
  <si>
    <t>К000016613</t>
  </si>
  <si>
    <t>Пиала "Овация" 150мл/двойное стекло</t>
  </si>
  <si>
    <t>К000016614</t>
  </si>
  <si>
    <t>Пиала "Овация" 50мл/двойное стекло</t>
  </si>
  <si>
    <t>К000009650</t>
  </si>
  <si>
    <t>Подогреватель "Олимп" на ножках/стекло</t>
  </si>
  <si>
    <t>К000009649</t>
  </si>
  <si>
    <t>Подогреватель "Очаг"/стекло</t>
  </si>
  <si>
    <t>К000025263</t>
  </si>
  <si>
    <t>Подогреватель "Сердца" /стекло</t>
  </si>
  <si>
    <t>К000020128</t>
  </si>
  <si>
    <t>Сахарница "Ирис" с ложкой/стекло</t>
  </si>
  <si>
    <t>К000009636</t>
  </si>
  <si>
    <t>Ч-к "Аврора" 500мл/стекло</t>
  </si>
  <si>
    <t>К000009639</t>
  </si>
  <si>
    <t>Ч-к "Алладин" 600мл/стекло</t>
  </si>
  <si>
    <t>К000009635</t>
  </si>
  <si>
    <t>Ч-к "Амфора" 450мл/стекло</t>
  </si>
  <si>
    <t>К000009643</t>
  </si>
  <si>
    <t>Ч-к "Европа" 600мл/стекло</t>
  </si>
  <si>
    <t>К000009638</t>
  </si>
  <si>
    <t>Ч-к "Рассвет" 400мл/стекло</t>
  </si>
  <si>
    <t>К000024173</t>
  </si>
  <si>
    <t>Ч-к "Токио" 1000мл/стекло</t>
  </si>
  <si>
    <t>К000024174</t>
  </si>
  <si>
    <t>Ч-к-кувшин для хол. и гор. заваривания чая, 1000мл</t>
  </si>
  <si>
    <t>К000009657</t>
  </si>
  <si>
    <t>Чайник-пресс "Copper" 600мл</t>
  </si>
  <si>
    <t>К000009658</t>
  </si>
  <si>
    <t>Чайник-пресс "Gold" 600мл</t>
  </si>
  <si>
    <t>К000027383</t>
  </si>
  <si>
    <t>Чайник-пресс "Арабиа" 350мл/стекло</t>
  </si>
  <si>
    <t>К000027384</t>
  </si>
  <si>
    <t>Чайник-пресс "Арабиа" 600мл/стекло</t>
  </si>
  <si>
    <t>К000025264</t>
  </si>
  <si>
    <t>Чайник-пресс "Барселона" 400мл/стекло</t>
  </si>
  <si>
    <t>К000025265</t>
  </si>
  <si>
    <t>Чайник-пресс "Барселона" 600мл/стекло</t>
  </si>
  <si>
    <t>К000027345</t>
  </si>
  <si>
    <t>Чайник-пресс "Бостон" 350мл/стекло</t>
  </si>
  <si>
    <t>К000027346</t>
  </si>
  <si>
    <t>Чайник-пресс "Бостон" 600мл/стекло</t>
  </si>
  <si>
    <t>К000024176</t>
  </si>
  <si>
    <t>Чайник-пресс "Нью-Йорк" 400мл/двойное стекло</t>
  </si>
  <si>
    <t>К000024175</t>
  </si>
  <si>
    <t>Чайник-пресс "Нью-Йорк" 600мл/двойное стекло</t>
  </si>
  <si>
    <t>К000020130</t>
  </si>
  <si>
    <t>Чашка коф. "Овация" 200 мл/двойное стекло</t>
  </si>
  <si>
    <t>К000009647</t>
  </si>
  <si>
    <t>Чашка с блюдцем "Вечер" 150мл/стекло</t>
  </si>
  <si>
    <t>К000016375</t>
  </si>
  <si>
    <t>К000016387</t>
  </si>
  <si>
    <t>Кружка "Римские каникулы" 350мл в асс./фарфор</t>
  </si>
  <si>
    <t>К000024153</t>
  </si>
  <si>
    <t>Кружка завар "Луговые цветы" в асс 350мл/стекло/фарфор</t>
  </si>
  <si>
    <t>К000020662</t>
  </si>
  <si>
    <t>Ч-к "Волна" 1300мл/фарфор/Pt</t>
  </si>
  <si>
    <t>К000020658</t>
  </si>
  <si>
    <t>Ч-к "Графика" 1000мл/фарфор/Pt</t>
  </si>
  <si>
    <t>К000020652</t>
  </si>
  <si>
    <t>Ч-к "Капли Дождя" 1000мл/фарфор/Pt</t>
  </si>
  <si>
    <t>К000016377</t>
  </si>
  <si>
    <t>К000016408</t>
  </si>
  <si>
    <t>Н-р церемон. "Чайных дел мастер"</t>
  </si>
  <si>
    <t>К000018302</t>
  </si>
  <si>
    <t>Ча Хай "Ирис" 200 мл/стекло</t>
  </si>
  <si>
    <t>К000020136</t>
  </si>
  <si>
    <t>К000025000</t>
  </si>
  <si>
    <t>Книга "Зеленый Чай" (Ли Хун)</t>
  </si>
  <si>
    <t>К000027068</t>
  </si>
  <si>
    <t>Книга "Чай Улун" (Пань Вэй)</t>
  </si>
  <si>
    <t>К000005545</t>
  </si>
  <si>
    <t>К000017905</t>
  </si>
  <si>
    <t>Каркасы</t>
  </si>
  <si>
    <t>К000013084</t>
  </si>
  <si>
    <t>Каркас 25см оранжевый</t>
  </si>
  <si>
    <t>К000017398</t>
  </si>
  <si>
    <t>Каркас 25см сиреневый</t>
  </si>
  <si>
    <t>К000010958</t>
  </si>
  <si>
    <t>Каркас 25см,  зеленый</t>
  </si>
  <si>
    <t>К000016487</t>
  </si>
  <si>
    <t>Каркас 30см белый</t>
  </si>
  <si>
    <t>К000017561</t>
  </si>
  <si>
    <t>Каркас 30см оранжевый</t>
  </si>
  <si>
    <t>К000013085</t>
  </si>
  <si>
    <t>Каркас 30см, желтый</t>
  </si>
  <si>
    <t>К000010961</t>
  </si>
  <si>
    <t>Каркас 30см, зеленый</t>
  </si>
  <si>
    <t>К000010960</t>
  </si>
  <si>
    <t>Каркас 30см, красный</t>
  </si>
  <si>
    <t>Корзины</t>
  </si>
  <si>
    <t>Пакеты</t>
  </si>
  <si>
    <t>К000023879</t>
  </si>
  <si>
    <t>К000020811</t>
  </si>
  <si>
    <t>Корзина бол Медовая Д39H16</t>
  </si>
  <si>
    <t>К000023880</t>
  </si>
  <si>
    <t>К000020782</t>
  </si>
  <si>
    <t>Коробка "Горох винтаж" Д20</t>
  </si>
  <si>
    <t>К000020786</t>
  </si>
  <si>
    <t>Коробка "Дамаск винтаж" 19*19*10</t>
  </si>
  <si>
    <t>К000020787</t>
  </si>
  <si>
    <t>Коробка "Дамаск винтаж" 24*24*12</t>
  </si>
  <si>
    <t>К000017844</t>
  </si>
  <si>
    <t>Коробка Vintage 15*15*7</t>
  </si>
  <si>
    <t>К000017813</t>
  </si>
  <si>
    <t>Коробка Vintage 19*19*10</t>
  </si>
  <si>
    <t>К000017918</t>
  </si>
  <si>
    <t>Коробка Vintage 24*24*12</t>
  </si>
  <si>
    <t>К000023878</t>
  </si>
  <si>
    <t>К000026230</t>
  </si>
  <si>
    <t>Пакет Vintage бумажный 16*21*6</t>
  </si>
  <si>
    <t>К000017890</t>
  </si>
  <si>
    <t>Пакет Vintage бумажный 24*30*10</t>
  </si>
  <si>
    <t>К000024044</t>
  </si>
  <si>
    <t>Пластиковые крышки</t>
  </si>
  <si>
    <t>К000024045</t>
  </si>
  <si>
    <t>Крышка пластиковая 13*18*7</t>
  </si>
  <si>
    <t>К000024047</t>
  </si>
  <si>
    <t>Крышка пластиковая 15*15*7</t>
  </si>
  <si>
    <t>К000024048</t>
  </si>
  <si>
    <t>Крышка пластиковая 19*19*10</t>
  </si>
  <si>
    <t>К000024046</t>
  </si>
  <si>
    <t>Крышка пластиковая 20*25*9</t>
  </si>
  <si>
    <t>К000024049</t>
  </si>
  <si>
    <t>Крышка пластиковая 24*24*12</t>
  </si>
  <si>
    <t>К000024108</t>
  </si>
  <si>
    <t>Крышка пластиковая Д20</t>
  </si>
  <si>
    <t>К000024109</t>
  </si>
  <si>
    <t>Крышка пластиковая Д27</t>
  </si>
  <si>
    <t>К000020983</t>
  </si>
  <si>
    <t>К000020990</t>
  </si>
  <si>
    <t>Поддон винтаж 15*20*4</t>
  </si>
  <si>
    <t>К000020992</t>
  </si>
  <si>
    <t>Поддон винтаж 32*21*8</t>
  </si>
  <si>
    <t>К000020989</t>
  </si>
  <si>
    <t>Поддон дамаск 10*14*2</t>
  </si>
  <si>
    <t>К000020991</t>
  </si>
  <si>
    <t>Поддон дамаск 21*25*6</t>
  </si>
  <si>
    <t>К000005544</t>
  </si>
  <si>
    <t>Шкатулки, сундуки, футляры</t>
  </si>
  <si>
    <t>К000020359</t>
  </si>
  <si>
    <t>Сундук "Дальнее Плавание" /21*16*11,5</t>
  </si>
  <si>
    <t>К000015571</t>
  </si>
  <si>
    <t>К000023716</t>
  </si>
  <si>
    <t>Наклейка на мармелад АПЕЛЬСИН</t>
  </si>
  <si>
    <t>кратно 14 шт.</t>
  </si>
  <si>
    <t>К000023717</t>
  </si>
  <si>
    <t>Наклейка на мармелад КЛУБНИКА-ЛИПА</t>
  </si>
  <si>
    <t>К000004312</t>
  </si>
  <si>
    <t>Пакет для Сахара 100г ПП</t>
  </si>
  <si>
    <t>кратно 1000 шт.</t>
  </si>
  <si>
    <t>К000004078</t>
  </si>
  <si>
    <t>Пакет ПП 6 X 10 см</t>
  </si>
  <si>
    <t>К000009662</t>
  </si>
  <si>
    <t>Пакет БИО пластик "Vintage" мал</t>
  </si>
  <si>
    <t>кратно 50 шт.</t>
  </si>
  <si>
    <t>К000013137</t>
  </si>
  <si>
    <t xml:space="preserve">Пакет пластик "Vintage" бол </t>
  </si>
  <si>
    <t>К000020400</t>
  </si>
  <si>
    <t>К000018441</t>
  </si>
  <si>
    <t>Лента "джунгли" зеленая 16мм*23м</t>
  </si>
  <si>
    <t>К000018444</t>
  </si>
  <si>
    <t>Лента "джунгли" зеленая 38мм*18м</t>
  </si>
  <si>
    <t>К000018442</t>
  </si>
  <si>
    <t>Лента "джунгли" коричневая 16мм*23м</t>
  </si>
  <si>
    <t>К000018443</t>
  </si>
  <si>
    <t>Лента "джунгли" синяя 16мм*23м</t>
  </si>
  <si>
    <t>К000018446</t>
  </si>
  <si>
    <t>Лента "джунгли" синяя 38мм*18м</t>
  </si>
  <si>
    <t>К000005374</t>
  </si>
  <si>
    <t>Донышко D20</t>
  </si>
  <si>
    <t>Ленты</t>
  </si>
  <si>
    <t>К000024004</t>
  </si>
  <si>
    <t>К000013250</t>
  </si>
  <si>
    <t>Лента атласная "Винтаж" 20мм коричневая</t>
  </si>
  <si>
    <t>К000026880</t>
  </si>
  <si>
    <t>Лента атласная "Винтаж" 30мм молочная</t>
  </si>
  <si>
    <t>К000024006</t>
  </si>
  <si>
    <t>лента средняя</t>
  </si>
  <si>
    <t>К000015366</t>
  </si>
  <si>
    <t>Лента атласная 2,5*27м(32,9) красная</t>
  </si>
  <si>
    <t>К000015365</t>
  </si>
  <si>
    <t>Лента атласная 2,5*27м(32,9) синяя</t>
  </si>
  <si>
    <t>К000020910</t>
  </si>
  <si>
    <t>Лента атласная 2,5*33м изумрудная</t>
  </si>
  <si>
    <t>К000026882</t>
  </si>
  <si>
    <t>Лента атласная 25мм*32,9 м коричневая</t>
  </si>
  <si>
    <t>К000026881</t>
  </si>
  <si>
    <t>Лента атласная 25мм*32,9 м молочная</t>
  </si>
  <si>
    <t>К000024005</t>
  </si>
  <si>
    <t>лента узкая</t>
  </si>
  <si>
    <t>К000018176</t>
  </si>
  <si>
    <t>Лента репсовая 1,2см*22м синяя</t>
  </si>
  <si>
    <t>К000024007</t>
  </si>
  <si>
    <t>лента широкая</t>
  </si>
  <si>
    <t>К000016107</t>
  </si>
  <si>
    <t>Лента атласная 5см*27м(32,9) красная</t>
  </si>
  <si>
    <t>К000020873</t>
  </si>
  <si>
    <t>Лента атласная 5см*33м бордовая</t>
  </si>
  <si>
    <t>К000025563</t>
  </si>
  <si>
    <t>Лента декоративная "Кружевной рисунок" 15 мм*25 м, хлопок</t>
  </si>
  <si>
    <t>К000020063</t>
  </si>
  <si>
    <t>Наполнитель бумажный</t>
  </si>
  <si>
    <t>К000024263</t>
  </si>
  <si>
    <t>Бумага тишью 50*66см (1 лист) бирюзовая</t>
  </si>
  <si>
    <t>К000024262</t>
  </si>
  <si>
    <t>Бумага тишью 50*66см (1 лист) св.желтая</t>
  </si>
  <si>
    <t>К000014918</t>
  </si>
  <si>
    <t>Наполнитель крафт натуральный</t>
  </si>
  <si>
    <t>К000019865</t>
  </si>
  <si>
    <t>Наполнитель цветной Cobalt</t>
  </si>
  <si>
    <t>К000013223</t>
  </si>
  <si>
    <t>Наполнитель цветной Lavender</t>
  </si>
  <si>
    <t>К000013221</t>
  </si>
  <si>
    <t>Наполнитель цветной Peach</t>
  </si>
  <si>
    <t>К000013225</t>
  </si>
  <si>
    <t>Наполнитель цветной Red</t>
  </si>
  <si>
    <t>К000013773</t>
  </si>
  <si>
    <t>Наполнитель цветной White</t>
  </si>
  <si>
    <t>К000023806</t>
  </si>
  <si>
    <t>К000014432</t>
  </si>
  <si>
    <t>Циннамон корица 8см(1кг) 117-120шт</t>
  </si>
  <si>
    <t>К000023807</t>
  </si>
  <si>
    <t>К000014632</t>
  </si>
  <si>
    <t>Пленка прозрачная 100 см 260 гр (10м)</t>
  </si>
  <si>
    <t>К000013330</t>
  </si>
  <si>
    <t>Пленка прозрачная, 80 см 260 гр (10м)</t>
  </si>
  <si>
    <t>К000015567</t>
  </si>
  <si>
    <t>К000007752</t>
  </si>
  <si>
    <t>Клип-лента Vintage</t>
  </si>
  <si>
    <t>К000009481</t>
  </si>
  <si>
    <t xml:space="preserve">Листовка Vintage (Пу Ер - Улун) </t>
  </si>
  <si>
    <t>кратно 100 шт.</t>
  </si>
  <si>
    <t>К000009482</t>
  </si>
  <si>
    <t xml:space="preserve">Листовка Vintage (Ройбуш - Мате) </t>
  </si>
  <si>
    <t>К000009480</t>
  </si>
  <si>
    <t>Листовка Vintage (чай зеленый аром.)</t>
  </si>
  <si>
    <t>К000009475</t>
  </si>
  <si>
    <t xml:space="preserve">Пакет Vintage фольгированный 100гр </t>
  </si>
  <si>
    <t>К000014420</t>
  </si>
  <si>
    <t>Пакет Vintage фольгированный 250гр, 8*24</t>
  </si>
  <si>
    <t>К000009446</t>
  </si>
  <si>
    <t>Пакет дуплекс без  Zip-lock`а</t>
  </si>
  <si>
    <t>К000016350</t>
  </si>
  <si>
    <t>Пакет красный глянцевый 100гр (70*40*205)</t>
  </si>
  <si>
    <t>К000021799</t>
  </si>
  <si>
    <t>Шелфтокеры</t>
  </si>
  <si>
    <t>К000021815</t>
  </si>
  <si>
    <t>Белый чай</t>
  </si>
  <si>
    <t>К000021814</t>
  </si>
  <si>
    <t>Другие страны</t>
  </si>
  <si>
    <t>К000021798</t>
  </si>
  <si>
    <t>Зеленый ароматизированный</t>
  </si>
  <si>
    <t>К000021812</t>
  </si>
  <si>
    <t>Зеленый чай</t>
  </si>
  <si>
    <t>К000021807</t>
  </si>
  <si>
    <t>К000021806</t>
  </si>
  <si>
    <t>К000021800</t>
  </si>
  <si>
    <t>Мате</t>
  </si>
  <si>
    <t>К000021804</t>
  </si>
  <si>
    <t>Монокомпоненты</t>
  </si>
  <si>
    <t>К000021811</t>
  </si>
  <si>
    <t>Пу Эр</t>
  </si>
  <si>
    <t>К000021801</t>
  </si>
  <si>
    <t>Ройбуш/Ханибуш</t>
  </si>
  <si>
    <t>К000021802</t>
  </si>
  <si>
    <t>Травяные сборы</t>
  </si>
  <si>
    <t>К000021809</t>
  </si>
  <si>
    <t>Улун</t>
  </si>
  <si>
    <t>К000021803</t>
  </si>
  <si>
    <t>Фруктовые смеси</t>
  </si>
  <si>
    <t>К000021808</t>
  </si>
  <si>
    <t>К000021816</t>
  </si>
  <si>
    <t>Черный ароматизированный</t>
  </si>
  <si>
    <t>К000021813</t>
  </si>
  <si>
    <t>Черный чай</t>
  </si>
  <si>
    <t>К000021805</t>
  </si>
  <si>
    <t>К000023684</t>
  </si>
  <si>
    <t>Форма для продавца (фартук и косынка Винтаж)</t>
  </si>
  <si>
    <t>Зеленый ароматизированный чай</t>
  </si>
  <si>
    <t>Купажи черного и зеленого чаев</t>
  </si>
  <si>
    <t>Классический зеленый чай</t>
  </si>
  <si>
    <t>Жасминовый чай</t>
  </si>
  <si>
    <t>Нечайный чай</t>
  </si>
  <si>
    <t>Улун Тайвань</t>
  </si>
  <si>
    <t>Улун молочный</t>
  </si>
  <si>
    <t>Улун женьшень</t>
  </si>
  <si>
    <t>Черный ароматизированный чай</t>
  </si>
  <si>
    <t>Индийский чай</t>
  </si>
  <si>
    <t>Ассам</t>
  </si>
  <si>
    <t>Дарджилинг</t>
  </si>
  <si>
    <t>Цейлонский чай</t>
  </si>
  <si>
    <t>Прочие страны</t>
  </si>
  <si>
    <t>Зеленый чай Healthy</t>
  </si>
  <si>
    <t>Черный чай Healthy</t>
  </si>
  <si>
    <t>Ароматика</t>
  </si>
  <si>
    <t>Чаеподобные</t>
  </si>
  <si>
    <t>Южнофузцзянские улуны</t>
  </si>
  <si>
    <t>Улун ароматизированный</t>
  </si>
  <si>
    <t>Хит продаж</t>
  </si>
  <si>
    <t>Медали конкурсов</t>
  </si>
  <si>
    <t>Новинка</t>
  </si>
  <si>
    <t>Лидер по качеству</t>
  </si>
  <si>
    <t>фото и описание на сайте</t>
  </si>
  <si>
    <t>Драже Vintage</t>
  </si>
  <si>
    <t>Весовой</t>
  </si>
  <si>
    <t>Фасованный</t>
  </si>
  <si>
    <t>Middle</t>
  </si>
  <si>
    <t>Premium</t>
  </si>
  <si>
    <t>Емкости для хранения</t>
  </si>
  <si>
    <t>Емкости для хранения чая и кофе</t>
  </si>
  <si>
    <t>Посуда чайная Стекло</t>
  </si>
  <si>
    <t>Посуда чайная Глина</t>
  </si>
  <si>
    <t>Посуда церемониальная и этническя</t>
  </si>
  <si>
    <t>Церемониальная посуда</t>
  </si>
  <si>
    <t>Линейка посуды от европейских дизайнеров</t>
  </si>
  <si>
    <t>Посуда чайная Фарфор/керамика</t>
  </si>
  <si>
    <t>Посуда чайная Чугун</t>
  </si>
  <si>
    <t>Чайно-кофейные аксессуары</t>
  </si>
  <si>
    <t xml:space="preserve">Форма для продавца </t>
  </si>
  <si>
    <t>Книги о чае</t>
  </si>
  <si>
    <t>Декор натуральный</t>
  </si>
  <si>
    <t>Расходные м-лы Чай/Кофе</t>
  </si>
  <si>
    <t>Расходные м-лы Сладости</t>
  </si>
  <si>
    <t>лента Джунгли</t>
  </si>
  <si>
    <t>Упаковка подарочная донышко с пленкой</t>
  </si>
  <si>
    <t>Курс ЦБ РФ</t>
  </si>
  <si>
    <t>К000004152</t>
  </si>
  <si>
    <t>К000020469</t>
  </si>
  <si>
    <t>Клубника с плодоножкой</t>
  </si>
  <si>
    <t>К000020471</t>
  </si>
  <si>
    <t>Мята Горная</t>
  </si>
  <si>
    <t>К000019068</t>
  </si>
  <si>
    <t>Облепиха</t>
  </si>
  <si>
    <t xml:space="preserve">Китай, </t>
  </si>
  <si>
    <t>Китай, Красный (черный) чай</t>
  </si>
  <si>
    <t>К000014428</t>
  </si>
  <si>
    <t>Вишня в шоколадной глазури</t>
  </si>
  <si>
    <t>К000015170</t>
  </si>
  <si>
    <t>Кокосовые пирамидки в белом шоколаде Vintage</t>
  </si>
  <si>
    <t>К000015169</t>
  </si>
  <si>
    <t>Семечки в темном шоколаде Vintage</t>
  </si>
  <si>
    <t>К000020154</t>
  </si>
  <si>
    <t>К000019023</t>
  </si>
  <si>
    <t>К000025685</t>
  </si>
  <si>
    <t>К000025696</t>
  </si>
  <si>
    <t>К000015404</t>
  </si>
  <si>
    <t>САХАР ТЕМНЫЙ вес/ 334</t>
  </si>
  <si>
    <t>"Дарджилинг" из Цейлона</t>
  </si>
  <si>
    <t>К000017272</t>
  </si>
  <si>
    <t>Халва</t>
  </si>
  <si>
    <t>К000015074</t>
  </si>
  <si>
    <t>Халва Koska классическая, 200 гр</t>
  </si>
  <si>
    <t>К000015061</t>
  </si>
  <si>
    <t>Халва Koska классическая, 80 гр</t>
  </si>
  <si>
    <t>К000015063</t>
  </si>
  <si>
    <t>Халва Koska с фисташками, 80 гр</t>
  </si>
  <si>
    <t>К000017271</t>
  </si>
  <si>
    <t>Лукум</t>
  </si>
  <si>
    <t>К000015069</t>
  </si>
  <si>
    <t>Лукум Koska (апельсин, лимон, роза, мята), 125 гр</t>
  </si>
  <si>
    <t>К000015068</t>
  </si>
  <si>
    <t>Пишманье Koska, 250 гр</t>
  </si>
  <si>
    <t>К000028043</t>
  </si>
  <si>
    <t>Чекме-халва, 120 гр</t>
  </si>
  <si>
    <t>Лента парчовая серебро 0,9см*22м</t>
  </si>
  <si>
    <t>К000018082</t>
  </si>
  <si>
    <t>Декоративный мат-л "шишки" 1,0  кг</t>
  </si>
  <si>
    <t>Фундук в молочном шоколаде и сахарной глазури</t>
  </si>
  <si>
    <t>К000021148</t>
  </si>
  <si>
    <t>Кумкват в темном шоколаде (55%)</t>
  </si>
  <si>
    <t>К000021149</t>
  </si>
  <si>
    <t>Криспы в молочном, темном и белом шоколаде</t>
  </si>
  <si>
    <t>К000021146</t>
  </si>
  <si>
    <t>САХАР СВЕТЛЫЙ вес/ 332</t>
  </si>
  <si>
    <t>К000015403</t>
  </si>
  <si>
    <t>К000021145</t>
  </si>
  <si>
    <t>Вишня в темном шоколаде и сахарной глазури</t>
  </si>
  <si>
    <t>1кг</t>
  </si>
  <si>
    <t>синий</t>
  </si>
  <si>
    <t>фиолетовый</t>
  </si>
  <si>
    <t>персиковый</t>
  </si>
  <si>
    <t>красный</t>
  </si>
  <si>
    <t>белый</t>
  </si>
  <si>
    <t>Джем Геоди Апельсин с Персиком, 250 гр</t>
  </si>
  <si>
    <t>Джем Геоди Бергамот, 250 гр</t>
  </si>
  <si>
    <t>Джем Геоди Инжир, 250 гр</t>
  </si>
  <si>
    <t>Джем Геоди Слива с персиком, 250 гр</t>
  </si>
  <si>
    <t>К000020939</t>
  </si>
  <si>
    <t>К000020942</t>
  </si>
  <si>
    <t>К000028462</t>
  </si>
  <si>
    <t>К000028461</t>
  </si>
  <si>
    <t>Нуга с ирисом, 150 гр</t>
  </si>
  <si>
    <t>Нуга с фисташками, 150 гр</t>
  </si>
  <si>
    <t>Нуга с фундуком, 150 гр</t>
  </si>
  <si>
    <t>Нуга с черникой, 150 гр</t>
  </si>
  <si>
    <t>Нуга с экзотическими фруктами, 150 гр</t>
  </si>
  <si>
    <t>Нуга со вкусом ликера "Лимончелло", 150 гр</t>
  </si>
  <si>
    <t>К000021656</t>
  </si>
  <si>
    <t>К000021649</t>
  </si>
  <si>
    <t>К000021653</t>
  </si>
  <si>
    <t>К000021658</t>
  </si>
  <si>
    <t>К000021652</t>
  </si>
  <si>
    <t>Чай против вредных микробов, бактерий, и прочих болезнетворных "гостей".</t>
  </si>
  <si>
    <t>Чай для крепкого сибирского здоровья</t>
  </si>
  <si>
    <t>Чай против старения</t>
  </si>
  <si>
    <t>Чай для бодрости</t>
  </si>
  <si>
    <t>Чай для усиления обмена веществ и похудения</t>
  </si>
  <si>
    <t>Чай для спокойствия и умиротворения</t>
  </si>
  <si>
    <t xml:space="preserve">Чай для тонуса и концентрации </t>
  </si>
  <si>
    <t>Черный чай с "сахаром", который не полнит</t>
  </si>
  <si>
    <t>Чай для витаминизации</t>
  </si>
  <si>
    <t>Чай для молодости и здоровья, как у ребенка</t>
  </si>
  <si>
    <t>Чай для гениев</t>
  </si>
  <si>
    <t>Мармелад Vintage</t>
  </si>
  <si>
    <t>Сорт выращен на ферме «Фазенда Лагуа, расположенной на горе Минас Гераес Северо-Востока Бразилии. Прекрасно сбалансированный аромат с шоколадными нотами, которые становятся ощутимее, когда кофе немного остывает. Обладает мягким долгоиграющим послевкусием.</t>
  </si>
  <si>
    <t xml:space="preserve">Кофе Гватемалы всегда считался одним из лучших в мире. Этот сорт произрастает в регионе Антигуа. Плодородные почвы вулканических взгорий Сиерра Мадре создают идеальные условия для благоприятного роста Арабики. «Гватемала Меланж» имеет богатый фруктовый вкус, сложный аромат и послевкусие с легкими нотами какао. </t>
  </si>
  <si>
    <t xml:space="preserve">Эти зерна из высокогорного региона Джинотега, Никарагуа. Знатоки считают Никарагуа одним из лидеров по производству высококачественного кофе. Сливочный вкус Марагоджайпа находит восторженные отклики истинных ценителей кофе. </t>
  </si>
  <si>
    <t>Арабика 100% Эта высококачественная смесь эспрессо состоит из отборной плантационной бразильской, высокогорной африканской и южно-азиатской Арабики.Вкус со сладкими пряными нотами, сложный и тонкий аромат не оставит равнодушными истинных ценителей кофе. Эспрессо является идеальной основой для Каппуччино и Латте.</t>
  </si>
  <si>
    <t>Арабика 80% и Робуста 20%. Изысканный вкус Эспрессо «Италия» – результат гармоничной композиции бразильского высокогорного кофе, превосходных африканских бобов и редкой Робусты из Индонезии. Эспрессо «Италия» отличает острая пряность во вкусе и приятная сладость послевкусия. Это прекрасная основа для Каппуччино и Латте.</t>
  </si>
  <si>
    <t>Пряный и сильный. Вот самые главные слова об этой смеси, которую специально для нас сделали из самых разных зерен стран Африки и Азиатского региона. А заключительная нота во вкусе сформирована сладостью лучших сортов кофе Центральной Америки, которые придают этой высокогорной эспрессо смеси исключительный вкус лучшего темного кофе.</t>
  </si>
  <si>
    <t>Чистый сорт. Арабика 70% и Робуста 30%. Крепость  этой смеси  дает африканская робуста  сухой обработки, которая усиливает легкость вкуса, обогащает земляными и древесными нотами.</t>
  </si>
  <si>
    <t>Кофе Коста Рика выращивается на высоте 5000 футов на холмах Таррацу в Коста Рика в идеальных условиях, созданных самой природой. Таррацу - бесподобный  кофе высшего качества, обладающий сливочным вкусом с легкой кислинкой.</t>
  </si>
  <si>
    <t>Йемен Мокко, знаменитый  глубоким насыщенным вкусом, выращен на плантациях на высоте 8000 футов над уровнем моря около Саны. Основные ноты этого кофе пряные, с привкусом ягод сушеной черной смородины. Прекрасная основа для оригинального крепкого эспрессо.</t>
  </si>
  <si>
    <t xml:space="preserve">Лучший кубинский кофе  произрастает  на склоне гор в районе пика Туркуино (400-800 метров над уровнем моря). До сих пор держится в секрете, как достигается сочетание несравненного, тончайшего, пряного аромата с богатым вкусом и легкой кислинкой. Этот вкусоароматический букет напоминает знаменитые кубинские сигары. </t>
  </si>
  <si>
    <t>Регион Хуилья дарит нам этот божественный абсолютно чистый в своем восприятии кофе. Плантация расположена далеко от активной жизни человека, при этом каждое кофейное зерно проходит тщательную ручную обработку и питается родниковой горной водой. Название плантации Ла Сиба - название пальмообразного дерева, на котором живут шелкопряды и под которым спокойно цветет в необходимой ему тени кофейное дерево Супремо. Благодаря этому симбиозу в мире флоры мы можем наслаждаться прозрачностью вкуса и насыщенностью аромата этого благородного сорта кофе. Сбалансированная здоровая кислотность гармонично уживается с яркостью фруктовых нот и полным телом вкуса.</t>
  </si>
  <si>
    <t>Уже три поколения семьи Розенхайм на собственной вилле в Перу занимаются производством этого сорта. Плантация располагается на высоте 1600 метров над уровнем моря, что благоприятствует созреванию самых лучших кофейных бобов. Сезон сбора урожая длится приблизительно 3-4 месяца, в течение которого вручную собирают только спелые плоды. Обработка же кофейных бобов осуществляется непосредственно на ферме. Первый этап – небезызвестный, влажный метод обработки, после чего кофейные бобы проходят ферментацию, просыхают под солнечными лучами на протяжении трех-семи дней  в зависимости от погодных условий. Равномерную просушку обеспечивает  перемешивание в течение всего дня, в результате боб приобретает красивый нефритовый оттенок. В течении следующих  трех месяцев боб остается в кожуре, чтобы «отдохнуть», такой подход объясняется последующим приобретением кофейным бобом однородных свойств.  Такой боб  классифицируется как SHB, что буквально означает «абсолютно твердый боб» и является одним из уникальных сортов, известных по всему миру. По прошествии трех месяцев кожуру убирают и готовят к экспорту. Весь урожай  Розенхайм  составляет в среднем 19,5 тонн в год. Аромат и вкус этого кофе чуть цветочный, вместе с тем немного пряный.</t>
  </si>
  <si>
    <t>Индийский кофе отличается сбалансированностью и очень мягким вкусом. Очень низкая кислотность в теле вкуса, небольшие пряные ноты не могут оставить равнодушными ни одного любителя этого горячего напитка. Этому кофе присуща разнообразная палитра разнообразных вкусовых и ароматических оттенков - "знаменитая" землистость аромата, встречающаяся еще в Индонезии, в регионе Сулавеси. При таких "мягких" вкусовых характеристиках никто не осмелиться назвать вкус индийского кофе слабым - он отличается силой и полнотой, так любимой любителями полноты ощущений и гурманами.</t>
  </si>
  <si>
    <t>Наш колумбийский кофе высшего качества культивируется и собирается в регионе «Хуила», где он может свободно расти на изолированной тенистой плантации, которая располагается далеко от возможных нежелательных факторов влияния. Высокое качество гарантировано бережным уходом за кофейными вишнями и использованием свежей горной воды. «Сибо» – это название дерева, растущего в районе «Хуила», которое является членом подсемейства шерстяного дерева (Bombacoideae).  Необходимая для кофейного куста тень обеспечивается большими пальмообразными листьями этих деревьев</t>
  </si>
  <si>
    <t>Смесь содержит зерна Арабики из Центральной и Южной Америки. Элегантный аромат кофе гармонично сочетается с мягкими нотами ванили и манит в незабываемое вкусовое путешествие.</t>
  </si>
  <si>
    <t>Высококачественные зерна Арабики, деликатная мягкость аромата шоколада и сладость спелого апельсина в этом благоухающем напитке рождают полную гармонию наслаждения и вкуса.</t>
  </si>
  <si>
    <t>Этот сорт является первоклассной смесью зерен Арабики из Южной и Центральной Америки. Сочетает в себе выразительный вкус кофе и сладость шоколадного аромата. Поднимает настроение, дарит море энергии и вкуса.</t>
  </si>
  <si>
    <t>Смесь полностью состоит из зерен Арабики Южной и Центральной Америки. Превосходство кофейных зерен элегантно подчеркивается очень нежным ароматом лесных орехов.</t>
  </si>
  <si>
    <t>Эта гармоничная смесь состоит из сортов Арабики с высокогорных колумбийских плантаций и солнечных бразильских гор. Магическая сладость турецкого меда с нотками миндального ореха подарит истинное наслаждение. Немного сливок сделает этот напиток идеальным.</t>
  </si>
  <si>
    <t>Смесь состоит из зерен Арабики Южной и Центральной Америки. Богатый аромат Амаретто изумит непередаваемыми вкусовыми ощущениями.</t>
  </si>
  <si>
    <t xml:space="preserve">Знаменитый ликер Бейлиз прекрасно сочетается с кофе. Сливочный вкус и тонкий аромат не оставит равнодушными истинных ценителей кофе.  Основа этого кофе - 100% арабика из Бразилии, Колумбии, Мексики. Ароматизация происходит сразу же после обжарки, что позволяет им пропитаться ароматом и получить кофе наивысшего качества. </t>
  </si>
  <si>
    <t>Основа этого сорта - качественная арабика. Нежный сливочный вкус, мягкость и неповторимый аромат подарят гурманам истинное наслаждение.</t>
  </si>
  <si>
    <t>Эфиопия, ранее известная историкам как Абиссиния, является родиной
кофе. Сегодня эта страна - важнейший экспортер Арабики. 
Пряно-шоколадный вкус Эфиопия Сидамо с легкими цветочными нотками дарит разнообразие вкусовых ощущений.</t>
  </si>
  <si>
    <t>Этот сорт кофе произрастает на южном высокогорье Кении в регионе Киунди, на высоте от 1500 до 2100 метров, урожай собирают дважды в год вручную.
Ценители почитают кофе Кения Киунди за его приятный кисловатый вкус, фруктово-шоколадный аромат и множество полезных свойств.</t>
  </si>
  <si>
    <t>Бережно отобранные зерна Арабики с лучших высокогорных районов произрастания кофе – основа этого восхитительного сорта.
Необычайно мягкий, бесконечно длящийся вкус радует и вдохновляет. Рекомендуется добавлять сливки.</t>
  </si>
  <si>
    <t>К000025807</t>
  </si>
  <si>
    <t>Банка д/кофе 695 мл с крышкой</t>
  </si>
  <si>
    <t>К000020846</t>
  </si>
  <si>
    <t>Пакет д/поддона 10*14*2</t>
  </si>
  <si>
    <t>К000028119</t>
  </si>
  <si>
    <t>Пакет д/поддона 11*16*2</t>
  </si>
  <si>
    <t>К000020847</t>
  </si>
  <si>
    <t>Пакет д/поддона 15*20*4</t>
  </si>
  <si>
    <t>К000020848</t>
  </si>
  <si>
    <t>Пакет д/поддона 21*25*6</t>
  </si>
  <si>
    <t>К000020849</t>
  </si>
  <si>
    <t>Пакет д/поддона 32*21*8</t>
  </si>
  <si>
    <t>Эспрессо-смеси Café Cult</t>
  </si>
  <si>
    <t>Чистые плантационные сорта Café Cult</t>
  </si>
  <si>
    <t>Ароматизированные сорта кофе Café Cult</t>
  </si>
  <si>
    <t>К000026204</t>
  </si>
  <si>
    <t>К000028068</t>
  </si>
  <si>
    <t>К000027219</t>
  </si>
  <si>
    <t>К000028746</t>
  </si>
  <si>
    <t>К000028748</t>
  </si>
  <si>
    <t>К000028749</t>
  </si>
  <si>
    <t>К000028747</t>
  </si>
  <si>
    <t>К000028751</t>
  </si>
  <si>
    <t>К000028750</t>
  </si>
  <si>
    <t>Бумага тишью 50*66см  (1 лист) красная</t>
  </si>
  <si>
    <t>Бумага тишью 50*66см  (1 лист) синяя</t>
  </si>
  <si>
    <t xml:space="preserve">Бумага тишью 50*66см  (1 лист) сиреневая </t>
  </si>
  <si>
    <t>Бумага тишью 70*100см  (1 лист) белая</t>
  </si>
  <si>
    <t>Бумага тишью 70*100см  (1 лист) желтая</t>
  </si>
  <si>
    <t>Бумага тишью 70*100см  (1 лист) красная</t>
  </si>
  <si>
    <t>Бумага тишью 70*100см  (1 лист) персиковая</t>
  </si>
  <si>
    <t>Бумага тишью 70*100см  (1 лист) серебро</t>
  </si>
  <si>
    <t>Бумага тишью 70*100см  (1 лист) фиолетовая</t>
  </si>
  <si>
    <t>Пакет Vintage-ТП, 100 гр</t>
  </si>
  <si>
    <t>К000029172</t>
  </si>
  <si>
    <t>Кратность, грамм/шт.</t>
  </si>
  <si>
    <t>цена за 1 шт.,
кратно 1 шт.</t>
  </si>
  <si>
    <t>белый чай состаренный, прессованный, кратно 1 шт.</t>
  </si>
  <si>
    <t>кратно 1 шт.</t>
  </si>
  <si>
    <t>кратно 1 кг</t>
  </si>
  <si>
    <t>кратно 4 кг</t>
  </si>
  <si>
    <t>кратно 3 кг</t>
  </si>
  <si>
    <t>кратно 2 кг</t>
  </si>
  <si>
    <t>При заказе от одной коробки - дополнительная скидка на посуду 5 %</t>
  </si>
  <si>
    <t>1 шт.</t>
  </si>
  <si>
    <t>Цена/ ед. УЕ</t>
  </si>
  <si>
    <t>Итого в вашем заказе:</t>
  </si>
  <si>
    <t>медали конкурсов</t>
  </si>
  <si>
    <t>хит</t>
  </si>
  <si>
    <t>медали конкурсов, хит</t>
  </si>
  <si>
    <t>медали конкурсов, эксклюзив</t>
  </si>
  <si>
    <t>эксклюзив</t>
  </si>
  <si>
    <t>Цветок Гибискуса</t>
  </si>
  <si>
    <t>Белый Пион</t>
  </si>
  <si>
    <t>Серебряные Иглы</t>
  </si>
  <si>
    <t>Чун Ми</t>
  </si>
  <si>
    <t>Ганпаудер Премиум (Классика)</t>
  </si>
  <si>
    <t>Китайский Порох (Крупный)</t>
  </si>
  <si>
    <t>Сенча Китай</t>
  </si>
  <si>
    <t>Лю Ча</t>
  </si>
  <si>
    <t>Зеленый Аньхой</t>
  </si>
  <si>
    <t>Нефритовые спирали</t>
  </si>
  <si>
    <t>Зеленая Спираль</t>
  </si>
  <si>
    <t>Улитка Джейд</t>
  </si>
  <si>
    <t>Зеленый Гуандун</t>
  </si>
  <si>
    <t>Сосновая Игла</t>
  </si>
  <si>
    <t>Зеленый Сычуань</t>
  </si>
  <si>
    <t>Колодец Дракона Премиум</t>
  </si>
  <si>
    <t>Тайна Молочного Будды</t>
  </si>
  <si>
    <t>Нефритовые Кольца</t>
  </si>
  <si>
    <t>Нефритовое Веретено</t>
  </si>
  <si>
    <t>Жасминовый Король Обезьян</t>
  </si>
  <si>
    <t>Жасминовый Восход</t>
  </si>
  <si>
    <t>Жасминовый Король Обезьян Премиум</t>
  </si>
  <si>
    <t>Бодрящий Жасмин</t>
  </si>
  <si>
    <t>Жемчуг Дракона с Жасмином</t>
  </si>
  <si>
    <t>Жасминовые Пики</t>
  </si>
  <si>
    <t>Белый Личи</t>
  </si>
  <si>
    <t>Северное Сияние</t>
  </si>
  <si>
    <t>Белый Лотос</t>
  </si>
  <si>
    <t>Братец Кролик</t>
  </si>
  <si>
    <t>Будда, сидящий на цветке лотоса</t>
  </si>
  <si>
    <t>Улун Золотой Феникс</t>
  </si>
  <si>
    <t>Черная жемчужина дракона</t>
  </si>
  <si>
    <t>Шарики Невесты</t>
  </si>
  <si>
    <t>Улун Туо Ча</t>
  </si>
  <si>
    <t>Улун Фуцзянь 150</t>
  </si>
  <si>
    <t>Улун Фуцзянь 250</t>
  </si>
  <si>
    <t>Те Гуань Инь 150</t>
  </si>
  <si>
    <t>Те Гуань Инь 250</t>
  </si>
  <si>
    <t>Те Гуань Инь 300</t>
  </si>
  <si>
    <t>Те Гуань Инь 650</t>
  </si>
  <si>
    <t>Улун Те Лохань (Железный архат)</t>
  </si>
  <si>
    <t>Улун Да Хун Пао</t>
  </si>
  <si>
    <t>Улун Сливочный</t>
  </si>
  <si>
    <t>Най Сян Те Гуань Инь</t>
  </si>
  <si>
    <t>Те Гуань Инь Молочный</t>
  </si>
  <si>
    <t>Улун Най Сян</t>
  </si>
  <si>
    <t>Те Гуань Инь Женьшень</t>
  </si>
  <si>
    <t>Улун Женьшень</t>
  </si>
  <si>
    <t>Улун Формоза</t>
  </si>
  <si>
    <t>Улун Те Гуань Инь Формоза</t>
  </si>
  <si>
    <t>Красный Юннань</t>
  </si>
  <si>
    <t>Копченый Сушонг</t>
  </si>
  <si>
    <t>Юннань 0211</t>
  </si>
  <si>
    <t>Лао Сун Блэк</t>
  </si>
  <si>
    <t>Черный Фуцзянь Хун Ча</t>
  </si>
  <si>
    <t>Минь Хун Ча</t>
  </si>
  <si>
    <t>Золотая Игла</t>
  </si>
  <si>
    <t>Золотая Обезьяна</t>
  </si>
  <si>
    <t>Бархатный Юннань</t>
  </si>
  <si>
    <t>Золото Юннаня</t>
  </si>
  <si>
    <t>Смола Пу Эра (Ча Гао)</t>
  </si>
  <si>
    <t>Пу Эр Молочный</t>
  </si>
  <si>
    <t>Кудин веретено</t>
  </si>
  <si>
    <t>Ку Дин Зеленый</t>
  </si>
  <si>
    <t>Ассам Индийский TGFOP</t>
  </si>
  <si>
    <t>Ассам Норд (Северный) GFOP</t>
  </si>
  <si>
    <t>Ассам Традиционный TGFOP</t>
  </si>
  <si>
    <t>Манкотта Ассам TGFOP</t>
  </si>
  <si>
    <t>Джайпур Ассам TGFOP</t>
  </si>
  <si>
    <t>Дэжу Ассам TGFOP</t>
  </si>
  <si>
    <t>Метони Ассам FTGFOP</t>
  </si>
  <si>
    <t>Дуфлатинг Ассам FTGFOP</t>
  </si>
  <si>
    <t>Мокалбари Ист Ассам SFTGFOP</t>
  </si>
  <si>
    <t>Сатиспур Ассам SFTGFOP</t>
  </si>
  <si>
    <t>Дарджилинг Звезда Эвереста TGFOP</t>
  </si>
  <si>
    <t>Восход в Гималаях Дарджилинг FTGFOP</t>
  </si>
  <si>
    <t>Сноувью Дарджилинг FTGFOP</t>
  </si>
  <si>
    <t>Лонгвью Дарджилинг FTGFOP</t>
  </si>
  <si>
    <t>Ришехат Дарджилинг FTGFOP</t>
  </si>
  <si>
    <t>Серебряный Сикким SFTGFOP</t>
  </si>
  <si>
    <t>Фугури Первый Сбор SFTGFOP</t>
  </si>
  <si>
    <t>Водопад любви FBOP</t>
  </si>
  <si>
    <t>Цейлонский крупнолистовой OPA</t>
  </si>
  <si>
    <t>Утренний Чай PEKOE</t>
  </si>
  <si>
    <t>Янтарный Галле OP1</t>
  </si>
  <si>
    <t>Матале BOP</t>
  </si>
  <si>
    <t>Рубиновый Матале BOP1</t>
  </si>
  <si>
    <t>Пик Цейлона FBOP</t>
  </si>
  <si>
    <t>Петтиагала OP1</t>
  </si>
  <si>
    <t>Димбула OP1</t>
  </si>
  <si>
    <t>Красавица Азии OP1</t>
  </si>
  <si>
    <t>Рухуна PEKOE</t>
  </si>
  <si>
    <t>Ратнапура FBOP Ex Sp</t>
  </si>
  <si>
    <t>Сокровище Шри Ланки FBOPF Ex Sp</t>
  </si>
  <si>
    <t>Кольца Цейлона Extra Special</t>
  </si>
  <si>
    <t>Зеленый Стебель</t>
  </si>
  <si>
    <t>Сенча Япония</t>
  </si>
  <si>
    <t>Гиокуро Асахи</t>
  </si>
  <si>
    <t>Король Непала FTGFOP</t>
  </si>
  <si>
    <t>Кения FOP</t>
  </si>
  <si>
    <t>Чангои Кения</t>
  </si>
  <si>
    <t>Ниомби Танзания</t>
  </si>
  <si>
    <t>Зеленый Дракон</t>
  </si>
  <si>
    <t>Звезда Эмира</t>
  </si>
  <si>
    <t>Танго Магнолия</t>
  </si>
  <si>
    <t>Сладкий Дарджилинг</t>
  </si>
  <si>
    <t>Вишневая роза</t>
  </si>
  <si>
    <t>Вальс Цветов</t>
  </si>
  <si>
    <t>Русский с Лимоном</t>
  </si>
  <si>
    <t>Эрл Грей Классический</t>
  </si>
  <si>
    <t>Ежевика в йогурте</t>
  </si>
  <si>
    <t>Клубника со сливками ЧЕРНЫЙ</t>
  </si>
  <si>
    <t>Царский Выбор ЧЕРНЫЙ</t>
  </si>
  <si>
    <t>Ягодный Дождь</t>
  </si>
  <si>
    <t>Нежный Апельсин</t>
  </si>
  <si>
    <t>Ночи Востока</t>
  </si>
  <si>
    <t>Школьный Вальс</t>
  </si>
  <si>
    <t>Финикийские ягоды</t>
  </si>
  <si>
    <t>Завтрак у Тиффани</t>
  </si>
  <si>
    <t>Крем-Брюле</t>
  </si>
  <si>
    <t>Шоколатье</t>
  </si>
  <si>
    <t>Чай По-императорски</t>
  </si>
  <si>
    <t>Черный со смородиной</t>
  </si>
  <si>
    <t>Тропический Фрэш</t>
  </si>
  <si>
    <t>Дольче Вита</t>
  </si>
  <si>
    <t>Британия</t>
  </si>
  <si>
    <t>Вишневый Сад</t>
  </si>
  <si>
    <t>Леди Земляника</t>
  </si>
  <si>
    <t>Медовый месяц</t>
  </si>
  <si>
    <t>Парамарибо</t>
  </si>
  <si>
    <t>Розовый Бергамот</t>
  </si>
  <si>
    <t>Алиса в Зазеркалье</t>
  </si>
  <si>
    <t>Магриб</t>
  </si>
  <si>
    <t>Индийский имбирь</t>
  </si>
  <si>
    <t>Сердце Мальвины</t>
  </si>
  <si>
    <t>Розовый Фонтан</t>
  </si>
  <si>
    <t>Весенний Переполох</t>
  </si>
  <si>
    <t>Мохито Колада</t>
  </si>
  <si>
    <t>Мэри Джейн</t>
  </si>
  <si>
    <t>Итальянская Роза</t>
  </si>
  <si>
    <t>Мелодия Поднебесной</t>
  </si>
  <si>
    <t>Годжи Рай</t>
  </si>
  <si>
    <t>Венский Штрудель</t>
  </si>
  <si>
    <t>Леди Грей</t>
  </si>
  <si>
    <t>Белое Золото Кении</t>
  </si>
  <si>
    <t>Три цвета чая</t>
  </si>
  <si>
    <t>Зеленый с чабрецом</t>
  </si>
  <si>
    <t>Улитка молочной реки</t>
  </si>
  <si>
    <t>Дориан Грей</t>
  </si>
  <si>
    <t>Долина лотоса</t>
  </si>
  <si>
    <t>Восточная мелисса</t>
  </si>
  <si>
    <t>Лесная малина</t>
  </si>
  <si>
    <t>Рандеву</t>
  </si>
  <si>
    <t>Четыре мелодии чая</t>
  </si>
  <si>
    <t>Вишневая карамель</t>
  </si>
  <si>
    <t>Закат на Гавайях</t>
  </si>
  <si>
    <t>Клубника со сливками ЗЕЛЕНЫЙ</t>
  </si>
  <si>
    <t>Царский Выбор ЗЕЛЕНЫЙ</t>
  </si>
  <si>
    <t>Китайская Липа</t>
  </si>
  <si>
    <t>Малиновый Бархат</t>
  </si>
  <si>
    <t>Мохито</t>
  </si>
  <si>
    <t>Чабрец</t>
  </si>
  <si>
    <t>Лед Лимон</t>
  </si>
  <si>
    <t>Алтайский букет</t>
  </si>
  <si>
    <t>Мармеладный Тедди</t>
  </si>
  <si>
    <t>Ванильное Небо</t>
  </si>
  <si>
    <t>Спелый Шиповник</t>
  </si>
  <si>
    <t>Четыре Ягоды</t>
  </si>
  <si>
    <t>Ассоль</t>
  </si>
  <si>
    <t>Грушовица</t>
  </si>
  <si>
    <t>Яблочный спас</t>
  </si>
  <si>
    <t>Марта Буше</t>
  </si>
  <si>
    <t>Меч Самурая</t>
  </si>
  <si>
    <t>Дикая Земляника</t>
  </si>
  <si>
    <t>Сангрия</t>
  </si>
  <si>
    <t>Секрет Афродиты</t>
  </si>
  <si>
    <t>Морген дрим</t>
  </si>
  <si>
    <t>Алиса в стране Чудес</t>
  </si>
  <si>
    <t>Зеленый с имбирем</t>
  </si>
  <si>
    <t>Ромео и Джульетта</t>
  </si>
  <si>
    <t>Восьмое Чудо Света</t>
  </si>
  <si>
    <t>Японская Тайна</t>
  </si>
  <si>
    <t>Липовый Цвет</t>
  </si>
  <si>
    <t>Жасминовый Багдад</t>
  </si>
  <si>
    <t>Секрет Соусапа</t>
  </si>
  <si>
    <t>Дикая облепиха</t>
  </si>
  <si>
    <t>1001 Сказка</t>
  </si>
  <si>
    <t>Земляничный пломбир</t>
  </si>
  <si>
    <t>Тибет</t>
  </si>
  <si>
    <t>Пузырьки лимонада</t>
  </si>
  <si>
    <t>Индийский Сад</t>
  </si>
  <si>
    <t>Килиманджаро Премиум</t>
  </si>
  <si>
    <t>Годжи имбирь</t>
  </si>
  <si>
    <t>Чай со зверобоем</t>
  </si>
  <si>
    <t>Чай с брусничным листом</t>
  </si>
  <si>
    <t>Горный Чабрец</t>
  </si>
  <si>
    <t>Магия Гинкго Билоба</t>
  </si>
  <si>
    <t>Травяной бунт</t>
  </si>
  <si>
    <t>Жизненный Тонус</t>
  </si>
  <si>
    <t>Чай с душицей</t>
  </si>
  <si>
    <t>Черный с иван-чаем</t>
  </si>
  <si>
    <t>Имбирный Мед</t>
  </si>
  <si>
    <t>Белое Крыло Байкала</t>
  </si>
  <si>
    <t>Сибирское здоровье</t>
  </si>
  <si>
    <t>Гринбуш (Зеленый ройбуш)</t>
  </si>
  <si>
    <t>Африканская Смесь</t>
  </si>
  <si>
    <t>Ройбуш Восток</t>
  </si>
  <si>
    <t>Ройбуш Сердце Боливии</t>
  </si>
  <si>
    <t>Ройбуш Черничный Вереск</t>
  </si>
  <si>
    <t>Ханибуш</t>
  </si>
  <si>
    <t>Ханибуш Клубничный Крем</t>
  </si>
  <si>
    <t>Манговый шейк</t>
  </si>
  <si>
    <t>Долька Киви</t>
  </si>
  <si>
    <t>Маленький принц</t>
  </si>
  <si>
    <t>Вишневый Нектар</t>
  </si>
  <si>
    <t>Имбирное Яблочко</t>
  </si>
  <si>
    <t>Молодильная Клюква</t>
  </si>
  <si>
    <t>Ягода-Малина</t>
  </si>
  <si>
    <t>Ловец Снов</t>
  </si>
  <si>
    <t>Энерджайзер Премиум</t>
  </si>
  <si>
    <t>Греческий лимон</t>
  </si>
  <si>
    <t>Энергия Жизни</t>
  </si>
  <si>
    <t>Секрет Спокойствия</t>
  </si>
  <si>
    <t>Для Деток</t>
  </si>
  <si>
    <t>Малиновая Мята</t>
  </si>
  <si>
    <t>Мате Orange</t>
  </si>
  <si>
    <t>Мате Бразилия</t>
  </si>
  <si>
    <t>Парагвайский Барбарис</t>
  </si>
  <si>
    <t>Улун Ананас</t>
  </si>
  <si>
    <t>Улун Черничные ночи</t>
  </si>
  <si>
    <t>Жасминовый улун</t>
  </si>
  <si>
    <t>Пу Эр Вишня</t>
  </si>
  <si>
    <t>Пу Эр Спелая Клюква</t>
  </si>
  <si>
    <t>Пу Эр Клубника со Сливками</t>
  </si>
  <si>
    <t>Пу Эр Ореховый</t>
  </si>
  <si>
    <t>Английский завтрак</t>
  </si>
  <si>
    <t>мята</t>
  </si>
  <si>
    <t>клубника</t>
  </si>
  <si>
    <t>облепиха</t>
  </si>
  <si>
    <t>чай черный Цейлон, ананас, апельсин, подсолнечника цветы, розы красной лепестки, сафлора лепестки</t>
  </si>
  <si>
    <t>чай черный Цейлон, клубника, можжевельника ягоды, мармеладные мишки</t>
  </si>
  <si>
    <t>чай зеленый Индия, чай зеленый Боливия, чай зеленый Китай, солод, подсолнечника цветы, гибискус Китай</t>
  </si>
  <si>
    <t>чай зеленый Китай сенча, груша, кюрасао цедра, календулы цветы, бергамота масло</t>
  </si>
  <si>
    <t>чай зеленый Китай, чай зеленый Индия, чай белый Кения, чай зеленый Боливия, персик</t>
  </si>
  <si>
    <t>ройбуш</t>
  </si>
  <si>
    <t>ройбуш, ханибуш</t>
  </si>
  <si>
    <t>ханибуш, ройбуш, клубника, сафлора лепестки</t>
  </si>
  <si>
    <t>гибискус Китай, бузина, яблоко, вишня, смородина красная, миндаль</t>
  </si>
  <si>
    <t>гибискус Китай, шиповника плоды, смородина черная, ананас, папайя, апельсин</t>
  </si>
  <si>
    <t>гибискус Китай</t>
  </si>
  <si>
    <t>яблоко, изюм, морковь, гибискус Китай, клюква</t>
  </si>
  <si>
    <t>мате зеленый Бразилия</t>
  </si>
  <si>
    <t>чай зеленый Китай Аньхой</t>
  </si>
  <si>
    <t>чай зеленый Китай Чжецзянь</t>
  </si>
  <si>
    <t>чай зеленый Китай ганпаудер</t>
  </si>
  <si>
    <t>чай зеленый Япония</t>
  </si>
  <si>
    <t>чай зеленый Китай Хунань</t>
  </si>
  <si>
    <t>чай зеленый Китай Цзянсу</t>
  </si>
  <si>
    <t>чай зеленый Китай Юннань</t>
  </si>
  <si>
    <t>чай зеленый Китай Гуандун</t>
  </si>
  <si>
    <t>чай зеленый Китай</t>
  </si>
  <si>
    <t>чай зеленый Китай Фуцзянь</t>
  </si>
  <si>
    <t>чай зеленый Китай Сычуань</t>
  </si>
  <si>
    <t>чай зеленый Китай Лун Цзин</t>
  </si>
  <si>
    <t>чай зеленый Китай Фуцзянь, жасмина цветы</t>
  </si>
  <si>
    <t>чай зеленый Китай, ароматизация бутонами жасмина</t>
  </si>
  <si>
    <t>чай связанный зеленый Китай, личи</t>
  </si>
  <si>
    <t>чай связанный зеленый Китай, календулы цветы, личи</t>
  </si>
  <si>
    <t>чай связанный зеленый Китай, амаранта цветы, гибискус Китай</t>
  </si>
  <si>
    <t>чай связанный зеленый Китай, гомфрены красной цветы, лилии огненной цветы</t>
  </si>
  <si>
    <t>чай связанный зеленый Китай, хризантема, гомфрены красной цветы</t>
  </si>
  <si>
    <t>чай связанный зеленый Китай, лотоса цветы</t>
  </si>
  <si>
    <t>чай связанный улун Китай, лилии огненной цветы, амаранта цветы</t>
  </si>
  <si>
    <t>чай улун светлый Китай</t>
  </si>
  <si>
    <t>чай улун темный Китай</t>
  </si>
  <si>
    <t>чай улун светлый Китай, молочная эссенция</t>
  </si>
  <si>
    <t>чай улун светлый Китай, чай зеленый Китай сенча, черника, ананас, ноготков цветы</t>
  </si>
  <si>
    <t>чай улун светлый Тайвань</t>
  </si>
  <si>
    <t>чай черный Китай Юннань</t>
  </si>
  <si>
    <t>чай пуэр шу</t>
  </si>
  <si>
    <t>чай пуэр шен</t>
  </si>
  <si>
    <t>чай пуэр шу, рис</t>
  </si>
  <si>
    <t>чай темный хей ча</t>
  </si>
  <si>
    <t>чай пуэр шу, хризантема</t>
  </si>
  <si>
    <t>чай пуэр шу, мандарин</t>
  </si>
  <si>
    <t>чай пуэр шу, молочная эссенция</t>
  </si>
  <si>
    <t>чай пуэр шу, клюква, морковь, бузина</t>
  </si>
  <si>
    <t>чай пуэр шу, розы красной лепестки, клубника, молочная эссенция</t>
  </si>
  <si>
    <t>чай пуэр шу, чай пуэр шу, миндаль, облепиха, можжевельника ягоды</t>
  </si>
  <si>
    <t>чай черный Дарджилинг второй сбор</t>
  </si>
  <si>
    <t>чай черный Дарджилинг первый сбор</t>
  </si>
  <si>
    <t>чай черный Цейлон</t>
  </si>
  <si>
    <t>чай черный Непал</t>
  </si>
  <si>
    <t>чай черный Кения</t>
  </si>
  <si>
    <t>чай зеленый Кения</t>
  </si>
  <si>
    <t>чай черный Танзания</t>
  </si>
  <si>
    <t>Принц Марокко</t>
  </si>
  <si>
    <t>Лапачо</t>
  </si>
  <si>
    <t>ханибуш</t>
  </si>
  <si>
    <t>Ассам Три Слона GFOP</t>
  </si>
  <si>
    <t>чай зеленый Китай Хунань, жасмина цветы</t>
  </si>
  <si>
    <t>чай зеленый Китай Фуцзянь, ароматизация бутонами жасмина</t>
  </si>
  <si>
    <t>чай связанный зеленый Китай, гомфрены красной цветы, жасмина цветы, лилии огненной цветы</t>
  </si>
  <si>
    <t>чай связанный зеленый Китай, лилии огненной цветы, амаранта цветы</t>
  </si>
  <si>
    <t>чай улун светлый Китай, жасмина цветы</t>
  </si>
  <si>
    <t>чай улун светлый Китай, ананас</t>
  </si>
  <si>
    <t>чай черный Китай Фуцзянь</t>
  </si>
  <si>
    <t>чай черный Китай Юнань</t>
  </si>
  <si>
    <t>чай черный Китай Фуцзянь, жасмина цветы</t>
  </si>
  <si>
    <t>чай черный Ассам (купаж ассамов из нескольких садов)</t>
  </si>
  <si>
    <t>чай черный Ассам, сад Джайпур</t>
  </si>
  <si>
    <t>чай черный Ассам, сад Манкотта</t>
  </si>
  <si>
    <t>чай черный Ассам, сад Дэжу</t>
  </si>
  <si>
    <t>чай черный Ассам, сад Метони</t>
  </si>
  <si>
    <t>чай черный Ассам, сад Дуфлатинг</t>
  </si>
  <si>
    <t>чай черный Ассам, сад Мокалбари</t>
  </si>
  <si>
    <t>чай черный Ассам, сад Сатиспур</t>
  </si>
  <si>
    <t>ройбуш зеленый</t>
  </si>
  <si>
    <t>лапачо</t>
  </si>
  <si>
    <t>чай связанный черный Китай, жасмина цветы, лилии огненной цветы</t>
  </si>
  <si>
    <t>Пу Эр Шу развесной</t>
  </si>
  <si>
    <t>Китай, Пу Эр Шу ("готовый")</t>
  </si>
  <si>
    <t>Китай, Пу Эр Шен ("зеленый")</t>
  </si>
  <si>
    <t>Пу Эр Шен развесной</t>
  </si>
  <si>
    <t>Пу Эр Шен штучный (цена указана за 1 шт.)</t>
  </si>
  <si>
    <t>Белый чай прессованный состаренный (цена указана за 1 шт.)</t>
  </si>
  <si>
    <t>Пу Эр Шу ароматизированный</t>
  </si>
  <si>
    <t>чай пуэр шу, вишня</t>
  </si>
  <si>
    <t>чай пуэр шу, жасмина цветы, мандарин, лимон</t>
  </si>
  <si>
    <t>Темный чай (хей ча)</t>
  </si>
  <si>
    <t>Пу Эр Лан Инь Шен, 120 гр, 2012 г.</t>
  </si>
  <si>
    <t>Пу Эр Туо Ча Шен, 2012 г.</t>
  </si>
  <si>
    <t>Пу Эр Шу с розой и лотосом, 50 гр</t>
  </si>
  <si>
    <t>Пу Эр Шу с кофе, 50 гр</t>
  </si>
  <si>
    <t>Пу Эр Шу с астрой, 50 гр</t>
  </si>
  <si>
    <t>Пу Эр Шу Удача, 2*100 гр</t>
  </si>
  <si>
    <t>Пу Эр Золотой слиток, 80 гр</t>
  </si>
  <si>
    <t>Белый Чайный Пирог, 280 гр, 2012 г.</t>
  </si>
  <si>
    <t>Пу Эр из Аньхуа</t>
  </si>
  <si>
    <t>Пу Эр в Бамбуке, 250 гр</t>
  </si>
  <si>
    <t>Дарджилинг второй сбор</t>
  </si>
  <si>
    <t>Дарджилинг первый сбор</t>
  </si>
  <si>
    <t>"Дарджилинги" из других регионов</t>
  </si>
  <si>
    <t>"Дарджилинг" из соседнего региона - Сикким, сад Теми</t>
  </si>
  <si>
    <t>чай белый Китай Фуцзянь</t>
  </si>
  <si>
    <t>чай белый Китай Хуннань</t>
  </si>
  <si>
    <t>высококлассный улун, более крупные "камушки", отличается технология добавления женьшеня.</t>
  </si>
  <si>
    <t>"камушки" улуна те гуань инь, молотый корень женьшеня</t>
  </si>
  <si>
    <t>чай улун светлый Китай (прессованный в гнездах)</t>
  </si>
  <si>
    <t>кудин Китай. Поставил на ноги весь отдел закупок Vintage в период традиционной петербургской простуды.</t>
  </si>
  <si>
    <t>кудит Китай. Этот сорт кудина не такой горький из-за особеннотей сырья и производства, но не менее полезный!</t>
  </si>
  <si>
    <t>Ходжича</t>
  </si>
  <si>
    <t>Наименование</t>
  </si>
  <si>
    <t>Цена, у.е/кг</t>
  </si>
  <si>
    <t>Сумма заказа, р.</t>
  </si>
  <si>
    <t>Эксклюзивно в Vintage</t>
  </si>
  <si>
    <r>
      <t xml:space="preserve">Цена </t>
    </r>
    <r>
      <rPr>
        <sz val="10"/>
        <rFont val="Verdana"/>
        <family val="2"/>
        <charset val="204"/>
      </rPr>
      <t>предопл.</t>
    </r>
    <r>
      <rPr>
        <b/>
        <sz val="10"/>
        <rFont val="Verdana"/>
        <family val="2"/>
        <charset val="204"/>
      </rPr>
      <t xml:space="preserve">
р./0,5кг</t>
    </r>
  </si>
  <si>
    <r>
      <t xml:space="preserve">Цена </t>
    </r>
    <r>
      <rPr>
        <sz val="10"/>
        <rFont val="Verdana"/>
        <family val="2"/>
        <charset val="204"/>
      </rPr>
      <t>рассрочка</t>
    </r>
    <r>
      <rPr>
        <b/>
        <sz val="10"/>
        <rFont val="Verdana"/>
        <family val="2"/>
        <charset val="204"/>
      </rPr>
      <t xml:space="preserve">
р./0,5кг</t>
    </r>
  </si>
  <si>
    <t>Фильтры</t>
  </si>
  <si>
    <t>Китай, белый чай</t>
  </si>
  <si>
    <t>Китай, зеленый чай</t>
  </si>
  <si>
    <t>Китай, связанный чай</t>
  </si>
  <si>
    <t>Китай, улуны (бирюзовый чай)</t>
  </si>
  <si>
    <t>Северофуцзянские и гуандунские улуны</t>
  </si>
  <si>
    <t>Фильтры на сайте:</t>
  </si>
  <si>
    <r>
      <t>Выберете коммерческие условия:</t>
    </r>
    <r>
      <rPr>
        <sz val="10"/>
        <rFont val="Verdana"/>
        <family val="2"/>
        <charset val="204"/>
      </rPr>
      <t/>
    </r>
  </si>
  <si>
    <t>рассрочка</t>
  </si>
  <si>
    <t>Ссылки на разделы прайса:</t>
  </si>
  <si>
    <t>Бразилия Фазенда Лагуа</t>
  </si>
  <si>
    <t>Гватемала Меланж</t>
  </si>
  <si>
    <t>Куба Туркуино</t>
  </si>
  <si>
    <t>Колумбия Ла Сиба Декаф</t>
  </si>
  <si>
    <t>Коста Рика</t>
  </si>
  <si>
    <t>Перу Финка Розенхайм</t>
  </si>
  <si>
    <t>Марагоджайп Супериор</t>
  </si>
  <si>
    <t>Кения Киунди</t>
  </si>
  <si>
    <t>Йемен</t>
  </si>
  <si>
    <t>Амаретто Милано</t>
  </si>
  <si>
    <t>Бейлиз</t>
  </si>
  <si>
    <t>Ванильный крем</t>
  </si>
  <si>
    <t>Ирландский Виски</t>
  </si>
  <si>
    <t>Каффе Крим</t>
  </si>
  <si>
    <t>Лесной Орех</t>
  </si>
  <si>
    <t>Сливочный Шоколад</t>
  </si>
  <si>
    <t>Турецкий Мед</t>
  </si>
  <si>
    <t>Шоколадный Апельсин</t>
  </si>
  <si>
    <t>Эспрессо Италия</t>
  </si>
  <si>
    <t>Индия Монсун</t>
  </si>
  <si>
    <t>Эфиопия Сидамо</t>
  </si>
  <si>
    <r>
      <rPr>
        <b/>
        <sz val="10"/>
        <rFont val="Verdana"/>
        <family val="2"/>
        <charset val="204"/>
      </rPr>
      <t>К0000</t>
    </r>
    <r>
      <rPr>
        <sz val="10"/>
        <rFont val="Verdana"/>
        <family val="2"/>
        <charset val="204"/>
      </rPr>
      <t>21655</t>
    </r>
  </si>
  <si>
    <r>
      <t xml:space="preserve">Цена </t>
    </r>
    <r>
      <rPr>
        <sz val="10"/>
        <rFont val="Verdana"/>
        <family val="2"/>
        <charset val="204"/>
      </rPr>
      <t>предопл.</t>
    </r>
    <r>
      <rPr>
        <b/>
        <sz val="10"/>
        <rFont val="Verdana"/>
        <family val="2"/>
        <charset val="204"/>
      </rPr>
      <t xml:space="preserve">
р./шт.</t>
    </r>
  </si>
  <si>
    <r>
      <t xml:space="preserve">Цена </t>
    </r>
    <r>
      <rPr>
        <sz val="10"/>
        <rFont val="Verdana"/>
        <family val="2"/>
        <charset val="204"/>
      </rPr>
      <t>рассрочка</t>
    </r>
    <r>
      <rPr>
        <b/>
        <sz val="10"/>
        <rFont val="Verdana"/>
        <family val="2"/>
        <charset val="204"/>
      </rPr>
      <t xml:space="preserve">
р./шт.</t>
    </r>
  </si>
  <si>
    <t>чай пуэр шу, цена за 1 шт., кратно 10 шт.</t>
  </si>
  <si>
    <t>Храм Солнца</t>
  </si>
  <si>
    <t>лимон, чай черный Цейлон</t>
  </si>
  <si>
    <t>ежевика, карамель, смородина черная, чай черный Цейлон</t>
  </si>
  <si>
    <t>клубника, розы красной лепестки, сафлора лепестки, чай черный Цейлон</t>
  </si>
  <si>
    <t>Расчет заказа производится по курсу ЦБ РФ на день заказа, уточните текущий курс доллара и евро на сайте www.cbr.ru</t>
  </si>
  <si>
    <t>узнать подробности</t>
  </si>
  <si>
    <t>Сумма предоставленных скидок:</t>
  </si>
  <si>
    <t>Почему с нами удобно:</t>
  </si>
  <si>
    <t>А именно:</t>
  </si>
  <si>
    <t>Скидка по предоплате</t>
  </si>
  <si>
    <t>Скидка от объема</t>
  </si>
  <si>
    <t>подсолнечника цветы, чай черный Дарджилинг первый сбор</t>
  </si>
  <si>
    <t>Пу Эр Бодрящий</t>
  </si>
  <si>
    <t>Пу Эр Шу Целебный</t>
  </si>
  <si>
    <t>Пу Эр Императорский Шу</t>
  </si>
  <si>
    <t>Пу Эр Хризантема</t>
  </si>
  <si>
    <t>Пу Эр Дикорастущий (Чайные Головы)</t>
  </si>
  <si>
    <t>Пу Эр Оранж</t>
  </si>
  <si>
    <t>Пу Эр Белый</t>
  </si>
  <si>
    <t>Лакомство Потапа</t>
  </si>
  <si>
    <t>Пасодобль</t>
  </si>
  <si>
    <t>Солнечная Куба</t>
  </si>
  <si>
    <t>Тадж Махал</t>
  </si>
  <si>
    <t>Индийский Спайс</t>
  </si>
  <si>
    <t>Восходящее Солнце</t>
  </si>
  <si>
    <t>Влюбленное Сердце</t>
  </si>
  <si>
    <t>Моника</t>
  </si>
  <si>
    <t>Мадагаскар</t>
  </si>
  <si>
    <t>Вокруг Света</t>
  </si>
  <si>
    <t>Эквадор</t>
  </si>
  <si>
    <t>Секреты Восточной Любви</t>
  </si>
  <si>
    <t>Ройбуш Супериор</t>
  </si>
  <si>
    <t>Ройбуш Сердцеедки</t>
  </si>
  <si>
    <t>Колесо Фортуны</t>
  </si>
  <si>
    <t>Ночная Муза</t>
  </si>
  <si>
    <t>Для Нее</t>
  </si>
  <si>
    <t>Для Него</t>
  </si>
  <si>
    <t>Большой Красный Халат (Да Хун Пао)</t>
  </si>
  <si>
    <t>Завтрак Гейши</t>
  </si>
  <si>
    <r>
      <rPr>
        <b/>
        <sz val="8"/>
        <rFont val="Verdana"/>
        <family val="2"/>
        <charset val="204"/>
      </rPr>
      <t xml:space="preserve">Скидка по расходным материалам </t>
    </r>
    <r>
      <rPr>
        <i/>
        <sz val="8"/>
        <rFont val="Verdana"/>
        <family val="2"/>
        <charset val="204"/>
      </rPr>
      <t>(расходники для чая, кофе, весовых сладостей предоставлены бесплатно)</t>
    </r>
  </si>
  <si>
    <t>фото</t>
  </si>
  <si>
    <r>
      <rPr>
        <i/>
        <sz val="8"/>
        <rFont val="Verdana"/>
        <family val="2"/>
        <charset val="204"/>
      </rPr>
      <t>Русское народное средство от всех болезней</t>
    </r>
    <r>
      <rPr>
        <sz val="8"/>
        <rFont val="Verdana"/>
        <family val="2"/>
        <charset val="204"/>
      </rPr>
      <t xml:space="preserve">: </t>
    </r>
  </si>
  <si>
    <r>
      <rPr>
        <i/>
        <sz val="8"/>
        <rFont val="Verdana"/>
        <family val="2"/>
        <charset val="204"/>
      </rPr>
      <t>Чай для здорового сердца</t>
    </r>
    <r>
      <rPr>
        <sz val="8"/>
        <rFont val="Verdana"/>
        <family val="2"/>
        <charset val="204"/>
      </rPr>
      <t xml:space="preserve">: </t>
    </r>
  </si>
  <si>
    <t>Пу Эр Шу штучный (цена указана за 1 шт.)</t>
  </si>
  <si>
    <t>чай черный Дарджилинг второй сбор, чай черный Дарджилинг первый сбор</t>
  </si>
  <si>
    <t>Уникальный сорт цейлонского чая, ручная скрутка типсов в ровные кольца, фас. 0,4кг, цена за 1 уп.</t>
  </si>
  <si>
    <t>чай зеленый Китай (по японской технологии)</t>
  </si>
  <si>
    <t>чай зеленый Китай Чжецзянь (по японской технологии)</t>
  </si>
  <si>
    <t>чай зеленый Китай (по японской технологии), рис</t>
  </si>
  <si>
    <t>Японский молотый чай - максимальное содержагние антиоксидантов по сравнению с любым другим сортом чая. Фас.100гр, цена за 1 уп.</t>
  </si>
  <si>
    <t>Матча. Церемониальный чай, 100 гр.</t>
  </si>
  <si>
    <t>Эспрессо Блэнд Супериор Дон Вито</t>
  </si>
  <si>
    <t>Эспрессо По-турецки</t>
  </si>
  <si>
    <t>К000021154</t>
  </si>
  <si>
    <t>Криспы в мол. шок. и цветной сахарной глазури</t>
  </si>
  <si>
    <t>К000028463</t>
  </si>
  <si>
    <t>Миндаль в белом шоколаде со вкусом  десерта Забальоне</t>
  </si>
  <si>
    <t>кратно 2,5 кг</t>
  </si>
  <si>
    <t>К000029284</t>
  </si>
  <si>
    <t>Абрикос с миндалем в белом шоколаде</t>
  </si>
  <si>
    <t>К000029286</t>
  </si>
  <si>
    <t>Бразильский орех в белом шоколаде</t>
  </si>
  <si>
    <t>К000029285</t>
  </si>
  <si>
    <t>Канталуп в белом шоколаде</t>
  </si>
  <si>
    <t>САХАР ВАНИЛЬ вес/ 285</t>
  </si>
  <si>
    <t>К000015400</t>
  </si>
  <si>
    <t>САХАР ВИШНЯ вес/287</t>
  </si>
  <si>
    <t>К000015402</t>
  </si>
  <si>
    <t>САХАР ЛИМОН вес/ 288</t>
  </si>
  <si>
    <t>Мин. партия</t>
  </si>
  <si>
    <r>
      <rPr>
        <b/>
        <i/>
        <sz val="8"/>
        <rFont val="Verdana"/>
        <family val="2"/>
        <charset val="204"/>
      </rPr>
      <t xml:space="preserve">В стоимость 1кг. сладостей включены БЕСПЛАТНО: </t>
    </r>
    <r>
      <rPr>
        <i/>
        <sz val="8"/>
        <rFont val="Verdana"/>
        <family val="2"/>
        <charset val="204"/>
      </rPr>
      <t xml:space="preserve">
Клип-лента - 5 штук, Этикетка чистая VINTAGE - 10 штук, Пакет 100 гр ПП - 10 штук </t>
    </r>
  </si>
  <si>
    <t>Кратность в коробке</t>
  </si>
  <si>
    <t>календулы цветы, чай черный Иран, чай черный Индия</t>
  </si>
  <si>
    <t>магнолия, подсолнечника цветы, розы красной лепестки, чай черный</t>
  </si>
  <si>
    <t>ревень, Дарджилинг первый сбор, чай черный Иран</t>
  </si>
  <si>
    <t>вишня, розы красной лепестки, ноготков цветы, чай черный Цейлон</t>
  </si>
  <si>
    <t>магнолия, василек синий, подсолнечника цветы, розы красной лепестки, чай черный</t>
  </si>
  <si>
    <t>чай черный, бергамота масло</t>
  </si>
  <si>
    <t>корица, малина, османтус, чай черный Дарджилинг второй сбор, чай черный Китай</t>
  </si>
  <si>
    <t>лимон, мальва, папайя, ноготков цветы, чай черный Цейлон</t>
  </si>
  <si>
    <t>вишня, смородина черная, карамель, чай черный Цейлон</t>
  </si>
  <si>
    <t>апельсин, османтус, розы красной лепестки, сафлора лепестки, чай черный Китай, чай черный Дарджилинг второй сбор</t>
  </si>
  <si>
    <t>чабрец (тимьян), корица, липы цветы, чай черный Цейлон</t>
  </si>
  <si>
    <t>смородины лист, смородина черная, клубника, чай черный Цейлон, чай черный Ассам</t>
  </si>
  <si>
    <t>финик, изюм, василек красный, чай черный Иран, чай черный Ассам</t>
  </si>
  <si>
    <t>гибискус Китай, карамель, османтус, чай черный Индия</t>
  </si>
  <si>
    <t>земляника, карамель, чай черный Индия</t>
  </si>
  <si>
    <t>какао, шоколад, чай черный Ассам, чай черный Цейлон</t>
  </si>
  <si>
    <t>ананас, манго, подсолнечника цветы, чай черный Индия</t>
  </si>
  <si>
    <t>кюрасао цедра, гуава, подсолнечника цветы, Чай черный Индия, чай черный Цейлон</t>
  </si>
  <si>
    <t>смородина черная, смородины лист, чай черный</t>
  </si>
  <si>
    <t>7 ингредиентов: апельсин, календулы цветы, анис, бобовых кожица, стевия, чай черный Индия, чай черный Цейлон</t>
  </si>
  <si>
    <t>7 ингредиентов: клюква, клубника, ежевики лист, малина, гибискус Китай, розы красной лепестки, чай черный Индия</t>
  </si>
  <si>
    <t>гибискус Китай, брусника, шиповника плоды, вишня, Чай черный Индия, чай черный Цейлон</t>
  </si>
  <si>
    <t>земляника, земляники лист, чай черный Цейлон</t>
  </si>
  <si>
    <t>мед, киви, чай черный Цейлон</t>
  </si>
  <si>
    <t>камелии чайной цветы, османтус, розы розовой бутоны, чай черный Ассам</t>
  </si>
  <si>
    <t>перец розовый, бергамота масло, стевия, чай черный Цейлон</t>
  </si>
  <si>
    <t>апельсин, подсолнечника цветы, чай черный Индия</t>
  </si>
  <si>
    <t>шоколад, клубника, чай черный Индия</t>
  </si>
  <si>
    <t>чабрец (тимьян), мелисса, ваниль, яблоко, чай черный Китай</t>
  </si>
  <si>
    <t>ежевика, сафлора лепестки, подсолнечника цветы, чай черный Китай, чай черный Дарджилинг второй сбор</t>
  </si>
  <si>
    <t>имбирь, корица, пыльца цветочная, фенхель, перец черный, чай черный Индия</t>
  </si>
  <si>
    <t>сахарные фигурки, василек синий, османтус, чай черный Китай, чай черный Цейлон</t>
  </si>
  <si>
    <t>7 ингредиентов: корица, имбирь, перец черный, кардамон, гвоздика, сахар тростниковый, чай черный Китай</t>
  </si>
  <si>
    <t>9 ингредиентов: лемонграсс, ананас, виноград, перец черный, имбирь, апельсин, кокос, ноготков цветы, чай черный</t>
  </si>
  <si>
    <t>7 ингредиентов: кокос, ананас, мята, подсолнечника цветы, чай черный Ассам, чай черный Иран, чай черный Цейлон</t>
  </si>
  <si>
    <t>сандал, катуабы кора, миндаль, граната цветы, чай черный Цейлон</t>
  </si>
  <si>
    <t>8 ингредиентов: ананас, папайя, граната цветы, подсолнечника цветы, ноготков цветы, василек белый, чай черный Индия, чай черный Цейлон</t>
  </si>
  <si>
    <t>7 ингредиентов: розы розовой бутоны, розы желтой бутоны, ваниль, розы красной лепестки, чай черный Индия, чай зеленый Китай, чай черный Кения</t>
  </si>
  <si>
    <t>8 ингредиентов: гибискус Китай, изюм, смородина черная, годжи ягоды, банан, дыня, вишня, перец розовый</t>
  </si>
  <si>
    <t>изюм, яблоко, миндаль, чай черный Цейлон, чай зеленый Китай</t>
  </si>
  <si>
    <t>шоколад белый, шоколад белый, какао, смородина красная, чай черный Цейлон</t>
  </si>
  <si>
    <t>7 ингредиентов: розы розовой бутоны, манго, лимон, апельсин, ежевики лист, чай зеленый Китай, чай черный Цейлон</t>
  </si>
  <si>
    <t>миндаль, манго, бушу лист, малина, чай черный Цейлон, чай черный Индия</t>
  </si>
  <si>
    <t>василек синий, бергамота масло, чай зеленый Китай чун ми, чай зеленый Китай Лю Лоу</t>
  </si>
  <si>
    <t>пажитник, бузина, чай белый Кения, чай зеленый Китай, чай зеленый Боливия</t>
  </si>
  <si>
    <t>чай зеленый Китай сенча, чабрец (тимьян)</t>
  </si>
  <si>
    <t>чай зеленый Китай, молочная эссенция</t>
  </si>
  <si>
    <t>паприка, кукуруза, ноготков цветы, розы красной лепестки, василек синий, чай зеленый Китай сенча</t>
  </si>
  <si>
    <t>миндаль, сафлора лепестки, мальва, чай зеленый Китай сенча</t>
  </si>
  <si>
    <t>паприка, лотоса цветы, розы красной лепестки, чай зеленый Китай</t>
  </si>
  <si>
    <t>груша, мелисса, розы красной лепестки, чай зеленый Китай, чай зеленый Индия</t>
  </si>
  <si>
    <t>малина, ноготков цветы, можжевельника ягоды, чай зеленый Китай, чай черный Цейлон</t>
  </si>
  <si>
    <t>ананас, розы красной лепестки, ноготков цветы, чай зеленый Китай</t>
  </si>
  <si>
    <t>вишня, карамель, миндаль, чай зеленый Китай чун ми, чай зеленый Китай ганпаудер, чай зеленый Китай зеленые спирали</t>
  </si>
  <si>
    <t>7 ингредиентов: карамель, папайя, розы розовой бутоны, ноготков цветы, чай зеленый Китай ганпаудер, чай зеленый Китай чун ми, чай зеленый Китай зеленые спирали</t>
  </si>
  <si>
    <t>клубника, ваниль, розы красной лепестки, чай зеленый Китай ганпаудер, чай зеленый Китай зеленые спирали</t>
  </si>
  <si>
    <t>хризантема, розы красной лепестки, клубника, чай зеленый Китай сенча, чай зеленый Китай ганпаудер, чай зеленый Китай зеленые спирали</t>
  </si>
  <si>
    <t>лемонграсс, лимон, ромашка, чай зеленый Китай сенча, чай зеленый Китай чун ми, чай зеленый Китай зеленые спирали</t>
  </si>
  <si>
    <t>малина, шоколад белый, чай зеленый Китай чун ми</t>
  </si>
  <si>
    <t>чабрец (тимьян), мята, чай зеленый Китай сенча, чай зеленый Китай чун ми</t>
  </si>
  <si>
    <t>чабрец (тимьян), мелисса, османтус, чай зеленый Китай сенча</t>
  </si>
  <si>
    <t>ромашка, яблоко, апельсина цветы, апельсин, чай зеленый Китай</t>
  </si>
  <si>
    <t>ананас, мальва, мед, розы розовой бутоны, чай зеленый Китай сенча, чай зеленый Китай зеленые спирали</t>
  </si>
  <si>
    <t>7 ингредиентов: абрикос, клубника, розы розовой бутоны, ноготков цветы, мармеладные мишки, чай зеленый Китай сенча, чай зеленый Китай чун ми</t>
  </si>
  <si>
    <t>ваниль, османтус, чай зеленый Китай чун ми</t>
  </si>
  <si>
    <t>шиповника плоды, клюква, чай зеленый Китай сенча</t>
  </si>
  <si>
    <t>клубника, вишня, смородина красная, смородина черная, чай зеленый Китай Юннань, чай зеленый Китай сенча</t>
  </si>
  <si>
    <t>ананас, папайя, клубника, смородина красная, подсолнечника цветы, чай зеленый Китай сенча</t>
  </si>
  <si>
    <t>8 ингредиентов: яблоко, апельсин, клюква, морковь, лемонграсс, гречихи зерна, свекла, чай зеленый Китай</t>
  </si>
  <si>
    <t>апельсин, анис, бобовых кожица, стевия, чай черный Вьетнам, чай черный Цейлон</t>
  </si>
  <si>
    <t>клюква, карамель, чай зеленый Китай чун ми</t>
  </si>
  <si>
    <t>бамбука лист, лимонник, бушу лист, граната зерна, груша, чай зеленый Китай</t>
  </si>
  <si>
    <t>7 ингредиентов: яблоко, абрикос, лимон, лимон, киви, чай зеленый Китай сенча, чай зеленый Китай ганпаудер</t>
  </si>
  <si>
    <t>клубника, ваниль, сафлора лепестки, чай зеленый Китай чун ми</t>
  </si>
  <si>
    <t>вишня, лемонграсс, лимон, миндаль, чай зеленый Китай ганпаудер</t>
  </si>
  <si>
    <t>земляника, земляники лист, чай зеленый Китай сенча</t>
  </si>
  <si>
    <t>7 ингредиентов: малина, абрикос, сафлора лепестки, клюква, яблоко, чай зеленый Китай чун ми, чай зеленый Китай ганпаудер</t>
  </si>
  <si>
    <t>12 ингредиентов: чай греческий горный, лемонграсс, гибискуса белого цветы, лайм, морковь, тутового дерева лист, оливы лист, яблоко, мандарин, апельсин, чай зеленый Индия, чай зеленый Китай</t>
  </si>
  <si>
    <t>7 ингредиентов: ананас, лимон, розы розовой бутоны, розы красной лепестки, ноготков цветы, василек синий, чай зеленый Китай сенча</t>
  </si>
  <si>
    <t>шоколад, клубника, чай зеленый Китай сенча</t>
  </si>
  <si>
    <t>9 ингредиентов: чай зеленый Вьетнам, лемонграсс, яблоко, малины лист, кардамон, тулси листья, календулы цветы, мирт лимонный, имбирь</t>
  </si>
  <si>
    <t>розы розовой бутоны, розы желтой бутоны, розы белой бутоны, розы красной лепестки, чай зеленый Китай</t>
  </si>
  <si>
    <t>Муира Пуама, розы розовой бутоны, чай зеленый Китай сенча супериор</t>
  </si>
  <si>
    <t>7 ингредиентов: папайя, алоэ вера, смородина красная, подсолнечника цветы, чай зеленый Китай сенча, чай зеленый Китай сенча супериор, чай зеленый Китай кольца джейд</t>
  </si>
  <si>
    <t>бамбука лист, мята, липы цветы, вербены лист, подсолнечника цветы, чай зеленый Танзания</t>
  </si>
  <si>
    <t>8 ингредиентов: годжи ягоды, граната цветы, малина, подсолнечника цветы, жасмина цветы, смородина красная, чай черный Китай, чай зеленый Китай</t>
  </si>
  <si>
    <t>7 ингредиентов: алоэ вера, розы белой бутоны, сандал, ежевики лист, саусэпа выжимка, чай зеленый Китай, чай зеленый Кения</t>
  </si>
  <si>
    <t>малина, облепиха, чай черный Цейлон, чай зеленый Китай ганпаудер, чай зеленый Китай чун ми</t>
  </si>
  <si>
    <t>7 ингредиентов: папайя, вишня, ноготков цветы, розы красной лепестки, чай черный Цейлон, чай зеленый Китай чун ми, чай зеленый Китай зеленые спирали</t>
  </si>
  <si>
    <t>клубника, ваниль, сафлора лепестки, чай зеленый Китай ганпаудер, чай зеленый Китай зеленые спирали, чай черный Цейлон</t>
  </si>
  <si>
    <t>ноготков цветы, розы красной лепестки, чай черный Индия, чай зеленый Китай сенча</t>
  </si>
  <si>
    <t>8 ингредиентов: малина, ананас, папайя, клубника, клюква, облепиха, чай черный Цейлон, чай зеленый Китай ганпаудер</t>
  </si>
  <si>
    <t>персик, абрикос, османтус, чай черный Дарджилинг второй сбор, чай зеленый Китай</t>
  </si>
  <si>
    <t>клубника, смородина черная, сандал, Чай черный Индия, чай зеленый Китай сенча</t>
  </si>
  <si>
    <t>Чай для повышения иммунитета и успешной борьбы с простудами: клубника, смородина черная, сандал, Чай черный Индия, чай зеленый Китай сенча</t>
  </si>
  <si>
    <t>годжи ягоды, солод, гречихи зерна, сафлора лепестки, ройбуш</t>
  </si>
  <si>
    <t>какао, шоколад белый, ройбуш</t>
  </si>
  <si>
    <t>лемонграсс, апельсин, гибискус Китай, розы красной лепестки, ройбуш</t>
  </si>
  <si>
    <t>вереск, черника, смородина черная, ройбуш</t>
  </si>
  <si>
    <t>8 ингредиентов: манго, апельсин, яблоко, гибискуса белого цветы, лимонник, свекла, подсолнечника цветы</t>
  </si>
  <si>
    <t>8 ингредиентов: гибискус Китай, яблоко, шиповника плоды, клубники лист, клубника, коровяка цветы, коровяка цветы, киви</t>
  </si>
  <si>
    <t>7 ингредиентов: яблоко, гречихи зерна, апельсин, клюква, морковь, лемонграсс, свекла</t>
  </si>
  <si>
    <t>7 ингредиентов: яблоко, гибискус Китай, морковь, годжи ягоды, апельсин, имбирь, перец розовый</t>
  </si>
  <si>
    <t>гибискус Китай, малина, яблоко, годжи ягоды, клубника, изюм</t>
  </si>
  <si>
    <t>8 ингредиентов: яблоко, бобовых кожица, овес, какао, лемонграсс, розмарин, перец черный, ромашка</t>
  </si>
  <si>
    <t>7 ингредиентов: бобовых кожица, яблоко, какао, морковь, ежевики лист, омела, вербены лист</t>
  </si>
  <si>
    <t>13 ингредиентов: ежевики лист, овес, лемонграсс, анис, апельсин, липы лист, фенхель, мелисса, валерианы корень, тмин, розмарин, розы красной лепестки, страстоцвет</t>
  </si>
  <si>
    <t>22 ингредиента: лемонграсс, укроп, эвкалипт, мята, мята, ежевики лист, малины лист, хвоя сосновая, чабрец (тимьян), подорожник, розмарин, анис, шалфей, подсолнечника цветы, василек синий, пион, бузина, камелии чайной цветы, горечавки цветы, дыня, годжи ягоды, гречихи зерна</t>
  </si>
  <si>
    <t>11 ингредиентов: чай греческий горный, лемонграсс, гибискуса белого цветы, лайм, морковь, тутового дерева лист, оливы лист, яблоко, мандарин, апельсин, чай зеленый Индия</t>
  </si>
  <si>
    <t>10 ингредиентов: яблоко, цикория корень, лемонграсс, бобовых кожица, крапивы лист, пырея корень, ромашка, овес, василек черный, мультивитамины</t>
  </si>
  <si>
    <t>14 ингредиентов: корица, фенхель, яблоко, ройбуш, имбирь, малины лист, базилик, перец черный, манжетка обыкновенная, апельсин, зверобой, можжевельника ягоды, василек черный, клевера цветы</t>
  </si>
  <si>
    <t>9 ингредиентов: смородины лист, омелы лист, лемонграсс, бобовых кожица, Гингко Билоба, оливы лист, апельсин, валерианы корень, подсолнечника цветы</t>
  </si>
  <si>
    <t>8 ингредиентов: яблоко, шиповника плоды, лемонграсс, вербены лист, мята, календулы цветы, сандал, василек белый</t>
  </si>
  <si>
    <t>11 ингредиентов: яблоко, ройбуш, корица, женьшень, лемонграсс, омелы лист, зверобой, апельсин, кардамон, пажитник, женьшень</t>
  </si>
  <si>
    <t>9 ингредиентов: ежевики лист, яблоко, мелисса, гибискус Китай, бобовых кожица, мята, ромашка, ноготков цветы, ежевика</t>
  </si>
  <si>
    <t>апельсин, османтус, мате зеленый Бразилия</t>
  </si>
  <si>
    <t>годжи ягоды, можжевельника ягоды, розы красной лепестки, ежевика, мате зеленый Бразилия</t>
  </si>
  <si>
    <t>7 ингредиентов: мате зеленый Бразилия, ежевика, годжи ягоды, малина, слива, клубника, смородина красная</t>
  </si>
  <si>
    <t>362887Храм-Солнца-.png</t>
  </si>
  <si>
    <t>362616Звезда-Эмира.png</t>
  </si>
  <si>
    <t>362618Танго-Магнолия.png</t>
  </si>
  <si>
    <t>362886Сладкий-Дарджилинг.png</t>
  </si>
  <si>
    <t>Вишневая_Роза.png</t>
  </si>
  <si>
    <t>362888Вальс-Цветов.png</t>
  </si>
  <si>
    <t>Русский_с_Лимоном1.png</t>
  </si>
  <si>
    <t>Эрл-Грей.png</t>
  </si>
  <si>
    <t>Лакомство_потапа.png</t>
  </si>
  <si>
    <t>Ежевика_в_йогурте.png</t>
  </si>
  <si>
    <t>Клубника_со_сливками_черный.png</t>
  </si>
  <si>
    <t>Царский_выбор_черный.png</t>
  </si>
  <si>
    <t>Ягодный_дождь.png</t>
  </si>
  <si>
    <t>Нежный_апельсин.png</t>
  </si>
  <si>
    <t>Ночи_востока.png</t>
  </si>
  <si>
    <t>Школьный_вальс.png</t>
  </si>
  <si>
    <t>362613-Финикийские-ягоды.png</t>
  </si>
  <si>
    <t>Завтрак_у_Тиффани.png</t>
  </si>
  <si>
    <t>Крем-Брюле.png</t>
  </si>
  <si>
    <t>Пасодобль.png</t>
  </si>
  <si>
    <t>Шоколатье.png</t>
  </si>
  <si>
    <t>Солнечная_Куба.png</t>
  </si>
  <si>
    <t>Чай_по-императорски.png</t>
  </si>
  <si>
    <t>Чёрный_со_смородиной.png</t>
  </si>
  <si>
    <t>Апельсиновый-фитнес.png</t>
  </si>
  <si>
    <t>Тропический_фреш.png</t>
  </si>
  <si>
    <t>Дольче_Вита.png</t>
  </si>
  <si>
    <t>Британия.png</t>
  </si>
  <si>
    <t>Вишневый_сад.png</t>
  </si>
  <si>
    <t>Леди_Земляника.png</t>
  </si>
  <si>
    <t>Медовый_месяц.png</t>
  </si>
  <si>
    <t>Парамарибо.png</t>
  </si>
  <si>
    <t>Розовый_бергамот.png</t>
  </si>
  <si>
    <t>Принц_Морокко.png</t>
  </si>
  <si>
    <t>Алиса_в_зазеркалье.png</t>
  </si>
  <si>
    <t>Магриб.png</t>
  </si>
  <si>
    <t>Тадж_махал.png</t>
  </si>
  <si>
    <t>Индийский_Имбирь.png</t>
  </si>
  <si>
    <t>Сердце_Мальвины.png</t>
  </si>
  <si>
    <t>Индийский_спайс.png</t>
  </si>
  <si>
    <t>Весенний_переполох.png</t>
  </si>
  <si>
    <t>362890Мохито-Колада.png</t>
  </si>
  <si>
    <t>Мэри_Джейн.png</t>
  </si>
  <si>
    <t>Восходящее_солнце.png</t>
  </si>
  <si>
    <t>Итальянская_роза.png</t>
  </si>
  <si>
    <t>Мелодия_Поднебесной.png</t>
  </si>
  <si>
    <t>Годжи_Рай.png</t>
  </si>
  <si>
    <t>Венский-штрудель_2.png</t>
  </si>
  <si>
    <t>Влюбленное_сердце.png</t>
  </si>
  <si>
    <t>Розовый-фонтан.png</t>
  </si>
  <si>
    <t>Моника.png</t>
  </si>
  <si>
    <t>леди-грей.png</t>
  </si>
  <si>
    <t>362599Белое-Золото-Кении-KF-Vnt,-чай.png</t>
  </si>
  <si>
    <t>362600-Три-цвета-чая.png</t>
  </si>
  <si>
    <t>Зеленый-с-чабрецом.png</t>
  </si>
  <si>
    <t>Улитка_Молочной_Реки.png</t>
  </si>
  <si>
    <t>Дориан_Грей.png</t>
  </si>
  <si>
    <t>Вокруг_света.png</t>
  </si>
  <si>
    <t>362604Долина-лотоса-KF-Vnt,-чай.png</t>
  </si>
  <si>
    <t>362601Восточная-мелисса-KF-Vnt,-чай.png</t>
  </si>
  <si>
    <t>Лесная_Малина.png</t>
  </si>
  <si>
    <t>Рандеву.png</t>
  </si>
  <si>
    <t>362892Четыре-мелодии-чая.png</t>
  </si>
  <si>
    <t>Вишневая_карамель.png</t>
  </si>
  <si>
    <t>Закат_на_гавайях.png</t>
  </si>
  <si>
    <t>Клубника_со_сливками_зеленый.png</t>
  </si>
  <si>
    <t>Царский_выбор_зеленый.png</t>
  </si>
  <si>
    <t>Китайская_липа.png</t>
  </si>
  <si>
    <t>Малиновый_бархат.png</t>
  </si>
  <si>
    <t>Мохито.png</t>
  </si>
  <si>
    <t>Чабрец.png</t>
  </si>
  <si>
    <t>Лед-лимон.png</t>
  </si>
  <si>
    <t>Алтайский_букет.png</t>
  </si>
  <si>
    <t>Мармеладный_тедди.png</t>
  </si>
  <si>
    <t>Ванильное_небо.png</t>
  </si>
  <si>
    <t>Спелый_шиповник.png</t>
  </si>
  <si>
    <t>Четыре_ягоды.png</t>
  </si>
  <si>
    <t>Эквадор.png</t>
  </si>
  <si>
    <t>Деревенский-чай.png</t>
  </si>
  <si>
    <t>Самбука.png</t>
  </si>
  <si>
    <t>Ассоль.png</t>
  </si>
  <si>
    <t>Грушовица.png</t>
  </si>
  <si>
    <t>Яблочный_спас.png</t>
  </si>
  <si>
    <t>Марта_Буше.png</t>
  </si>
  <si>
    <t>Меч_самурая.png</t>
  </si>
  <si>
    <t>Дикая_земляника.png</t>
  </si>
  <si>
    <t>Сангрия.png</t>
  </si>
  <si>
    <t>Секрет-Афродиты.png</t>
  </si>
  <si>
    <t>Морген_Дрим.png</t>
  </si>
  <si>
    <t>Алиса_в_стране-чудес.png</t>
  </si>
  <si>
    <t>Зеленый_с_имбирем.png</t>
  </si>
  <si>
    <t>Ромео_и_Джульетта.png</t>
  </si>
  <si>
    <t>Секреты-восточной-любви.png</t>
  </si>
  <si>
    <t>Восьмое_чудо_света.png</t>
  </si>
  <si>
    <t>Японская_тайна.png</t>
  </si>
  <si>
    <t>Липовый_цвет.png</t>
  </si>
  <si>
    <t>Жасминовый_Багдад.png</t>
  </si>
  <si>
    <t>Секрет-соусапа.png</t>
  </si>
  <si>
    <t>Дикая_облепиха.png</t>
  </si>
  <si>
    <t>1001_сказка.png</t>
  </si>
  <si>
    <t>Земляничный_пломбир.png</t>
  </si>
  <si>
    <t>Тибет.png</t>
  </si>
  <si>
    <t>Пузырьки_Лимонада.png</t>
  </si>
  <si>
    <t>Индийский_сад.png</t>
  </si>
  <si>
    <t>Килиманджаро_Премиум.png</t>
  </si>
  <si>
    <t>Годжи_имбирь.png</t>
  </si>
  <si>
    <t>Чай_со_зверобоем.png</t>
  </si>
  <si>
    <t>Чай_с_брусничным_листом.png</t>
  </si>
  <si>
    <t>Рецепт_красоты.png</t>
  </si>
  <si>
    <t>Горный_чабрец.png</t>
  </si>
  <si>
    <t>Магия_Гинго_Билбоа.png</t>
  </si>
  <si>
    <t>Трявяной_Бунт.png</t>
  </si>
  <si>
    <t>Baby_Healht.png</t>
  </si>
  <si>
    <t>Жизненный_тонус.png</t>
  </si>
  <si>
    <t>Чай_с_душицей.png</t>
  </si>
  <si>
    <t>Чёрный_с_Иван-Чаем.png</t>
  </si>
  <si>
    <t>Имбирный_мед.png</t>
  </si>
  <si>
    <t>Белое_Крыло_Байкала.png</t>
  </si>
  <si>
    <t>Сибирское_здоровье.png</t>
  </si>
  <si>
    <t>Гринбуш.png</t>
  </si>
  <si>
    <t>Ройбуш_супериор.png</t>
  </si>
  <si>
    <t>Африканская_смесь.png</t>
  </si>
  <si>
    <t>Ройбуш_восток.png</t>
  </si>
  <si>
    <t>Ройбуш_сердцеедки.png</t>
  </si>
  <si>
    <t>Ройбуш_сердце_Боливии.png</t>
  </si>
  <si>
    <t>Ройбуш_черничный_вереск.png</t>
  </si>
  <si>
    <t>Ханибуш.png</t>
  </si>
  <si>
    <t>Ханибуш_клубничный_крем.png</t>
  </si>
  <si>
    <t>Лапачо.png</t>
  </si>
  <si>
    <t>362891Манговый-шейк.png</t>
  </si>
  <si>
    <t>Долька_киви.png</t>
  </si>
  <si>
    <t>Маленький_принц.png</t>
  </si>
  <si>
    <t>Вишневый_нектар.png</t>
  </si>
  <si>
    <t>Имбирное_яблочко.png</t>
  </si>
  <si>
    <t>Колесо_фортуны.png</t>
  </si>
  <si>
    <t>Цветок_гибискуса.png</t>
  </si>
  <si>
    <t>Молодильная_клюква.png</t>
  </si>
  <si>
    <t>Ягода_малина.png</t>
  </si>
  <si>
    <t>362607Лимонграсс-и-яблоко-KF-Vnt,-чай.png</t>
  </si>
  <si>
    <t>362893Ловец-снов.png</t>
  </si>
  <si>
    <t>Ночная_муза.png</t>
  </si>
  <si>
    <t>Энерджайзер_премиум.png</t>
  </si>
  <si>
    <t>Греческий_лимон.png</t>
  </si>
  <si>
    <t>Энергия_жизни.png</t>
  </si>
  <si>
    <t>Для_нее.png</t>
  </si>
  <si>
    <t>Секрет_спокойствия.png</t>
  </si>
  <si>
    <t>Для_деток.png</t>
  </si>
  <si>
    <t>Для_него.png</t>
  </si>
  <si>
    <t>Малиновая_мята.png</t>
  </si>
  <si>
    <t>Мате_оранж.png</t>
  </si>
  <si>
    <t>Мате_Бразилия.png</t>
  </si>
  <si>
    <t>Парагвайский_барбарис.png</t>
  </si>
  <si>
    <t>Мята_горная.png</t>
  </si>
  <si>
    <t>Клубника_с_плодоножкой.png</t>
  </si>
  <si>
    <t>Облепиха.png</t>
  </si>
  <si>
    <t>Белый_Пион.png</t>
  </si>
  <si>
    <t>Серебряные-иглы.png</t>
  </si>
  <si>
    <t>Чун_Ми.png</t>
  </si>
  <si>
    <t>Ганпаудер_премиум.png</t>
  </si>
  <si>
    <t>Китайский_Порох.png</t>
  </si>
  <si>
    <t>Сенча_Китай.png</t>
  </si>
  <si>
    <t>Лю_Ча.png</t>
  </si>
  <si>
    <t>Аньхой.png</t>
  </si>
  <si>
    <t>Нефритовые_Спирали.png</t>
  </si>
  <si>
    <t>Зеленая_спираль.png</t>
  </si>
  <si>
    <t>Улитка_Джейд.png</t>
  </si>
  <si>
    <t>Гуан_Дун.png</t>
  </si>
  <si>
    <t>Зеленый_дракон.png</t>
  </si>
  <si>
    <t>Сосновая_игла.png</t>
  </si>
  <si>
    <t>Сычуань.png</t>
  </si>
  <si>
    <t>Колодец_дракона_премиум.png</t>
  </si>
  <si>
    <t>Тайна_молочного_будды.png</t>
  </si>
  <si>
    <t>Нефритовые_кольца.png</t>
  </si>
  <si>
    <t>Нефритовое_веретено.png</t>
  </si>
  <si>
    <t>Жасминовый_король_обезьян.png</t>
  </si>
  <si>
    <t>Жасминовый_восход.png</t>
  </si>
  <si>
    <t>Жасминовый_король_обезьян_Премиум.png</t>
  </si>
  <si>
    <t>Бодрящий_жасмин.png</t>
  </si>
  <si>
    <t>Жемчуг-дракона-с-жасмином.png</t>
  </si>
  <si>
    <t>Жасминовые_пики.png</t>
  </si>
  <si>
    <t>Белый_Личи.png</t>
  </si>
  <si>
    <t>Золотой-Личи.png</t>
  </si>
  <si>
    <t>Северное-Сияние.png</t>
  </si>
  <si>
    <t>Белый_лотос.png</t>
  </si>
  <si>
    <t>Братец_Кролик.png</t>
  </si>
  <si>
    <t>Будда_сидящий_на_цветке_лотоса.png</t>
  </si>
  <si>
    <t>Улун_Золотой_Феникс.png</t>
  </si>
  <si>
    <t>Черная_жемчужина_дракона.png</t>
  </si>
  <si>
    <t>Нефритовая_богиня.png</t>
  </si>
  <si>
    <t>Шарики_невесты.png</t>
  </si>
  <si>
    <t>Улун_Туо_Ча.png</t>
  </si>
  <si>
    <t>Улун_Фуцзянь_150.png</t>
  </si>
  <si>
    <t>Улун_Фуцзянь_250.png</t>
  </si>
  <si>
    <t>Те_Гуань_Инь_150.png</t>
  </si>
  <si>
    <t>Те_Гуань_Инь_250.png</t>
  </si>
  <si>
    <t>Те_Гуань_Инь_300.png</t>
  </si>
  <si>
    <t>Те_Гуань_Инь_650.png</t>
  </si>
  <si>
    <t>Улун-Те-Лохань-(Железный-архат)-.png</t>
  </si>
  <si>
    <t>Улун-Да-Хун-Пао.png</t>
  </si>
  <si>
    <t>Большой_красный_халат.png</t>
  </si>
  <si>
    <t>Улун_Сливочный.png</t>
  </si>
  <si>
    <t>Най_Сян_Те_Гуань_Инь.png</t>
  </si>
  <si>
    <t>Те_Гуань_Инь_молочный.png</t>
  </si>
  <si>
    <t>Улун_Няй_Сан.png</t>
  </si>
  <si>
    <t>улун-ананас.png</t>
  </si>
  <si>
    <t>Улун_Черничные_ночи.png</t>
  </si>
  <si>
    <t>Жасминовый_Улун.png</t>
  </si>
  <si>
    <t>Те_Гуань_Инь_женьшень.png</t>
  </si>
  <si>
    <t>Улун-Формоза.png</t>
  </si>
  <si>
    <t>Улун-Те-Гуань-Инь-Формоза.png</t>
  </si>
  <si>
    <t>Красный_Юннань.png</t>
  </si>
  <si>
    <t>Копчёный_Сушонг.png</t>
  </si>
  <si>
    <t>Юннань_0211.png</t>
  </si>
  <si>
    <t>Лао_Сун_Блэк.png</t>
  </si>
  <si>
    <t>Черный-Фуцзянь-Хун-Ча.png</t>
  </si>
  <si>
    <t>Минь-Хун-Ча.png</t>
  </si>
  <si>
    <t>Золотая_Улитка.png</t>
  </si>
  <si>
    <t>Черный_с_жасмином.png</t>
  </si>
  <si>
    <t>Золотая_игла.png</t>
  </si>
  <si>
    <t>Золотая_обезьяна.png</t>
  </si>
  <si>
    <t>Бархатный_Юннань.png</t>
  </si>
  <si>
    <t>Золото_Юннаня.png</t>
  </si>
  <si>
    <t>Пу-Эр_Бодрящий.png</t>
  </si>
  <si>
    <t>Пу-Эр-Шу_целебный.png</t>
  </si>
  <si>
    <t>Пу-Эр-Туо-Ча-Шу-с-рисом.png</t>
  </si>
  <si>
    <t>Пу-Эр-Императорский-Шу.png</t>
  </si>
  <si>
    <t>Пу-Эр_Хризантема.png</t>
  </si>
  <si>
    <t>Пу-Эр_дикорастущий.png</t>
  </si>
  <si>
    <t>Пу-Эр_оранж.png</t>
  </si>
  <si>
    <t>Пу_Эр_Ча_Гао.png</t>
  </si>
  <si>
    <t>Пу_Эр_Шу_Астра.png</t>
  </si>
  <si>
    <t>Пу_Эр_Шу_Роза_Лотос.png</t>
  </si>
  <si>
    <t>Пу_Эр_Шу_Кофе.png</t>
  </si>
  <si>
    <t>Пу_Эр_Шу_Удача.png</t>
  </si>
  <si>
    <t>Пу-Эр-в-бамбуке.png</t>
  </si>
  <si>
    <t>Пу-Эр_золотой_слиток.png</t>
  </si>
  <si>
    <t>пу-эр-вишня.png</t>
  </si>
  <si>
    <t>Пу-Эр_Молочный.png</t>
  </si>
  <si>
    <t>Пу-Эр_спелая_клюква.png</t>
  </si>
  <si>
    <t>Пу-Эр_клубника_со_сливками.png</t>
  </si>
  <si>
    <t>Пу_Эр_Ореховый.png</t>
  </si>
  <si>
    <t>Пу_Эр_Зимний_Апельсин.png</t>
  </si>
  <si>
    <t>Пу-Эр_Туо_Ча_Шен.png</t>
  </si>
  <si>
    <t>Пу-Эр-Белый.png</t>
  </si>
  <si>
    <t>Пу-Эр_Лан_Инь_Шен_120гр.png</t>
  </si>
  <si>
    <t>Белый_Чайный_Пирог.png</t>
  </si>
  <si>
    <t>Кудин-веретено.png</t>
  </si>
  <si>
    <t>Ку_Дин_зеленый.png</t>
  </si>
  <si>
    <t>Ассам_Три_Слона.png</t>
  </si>
  <si>
    <t>Ассан_Индийский.png</t>
  </si>
  <si>
    <t>Ассам_Северный_Норд.png</t>
  </si>
  <si>
    <t>Ассам_традиционный.png</t>
  </si>
  <si>
    <t>Манкотта.png</t>
  </si>
  <si>
    <t>Джайпур_Ассам.png</t>
  </si>
  <si>
    <t>Дэжу_Ассам.png</t>
  </si>
  <si>
    <t>Метони_Ассам.png</t>
  </si>
  <si>
    <t>Дуфлатинг_Ассам.png</t>
  </si>
  <si>
    <t>Мокалбари_Ист_Ассам.png</t>
  </si>
  <si>
    <t>Сатиспур_Ассам.png</t>
  </si>
  <si>
    <t>Дарджилинг_Звезда_Эвереста.png</t>
  </si>
  <si>
    <t>Сноувью_Дарджилинг.png</t>
  </si>
  <si>
    <t>Лонгвью_Дарджилинг.png</t>
  </si>
  <si>
    <t>Ришехат_Дарджилинг.png</t>
  </si>
  <si>
    <t>Восход_в_гималаях_Дарджилинг.png</t>
  </si>
  <si>
    <t>Фугури_первый_сбор.png</t>
  </si>
  <si>
    <t>Водопад_любви.png</t>
  </si>
  <si>
    <t>Серебряный_сикким.png</t>
  </si>
  <si>
    <t>Цейлонский_крупнолистовой.png</t>
  </si>
  <si>
    <t>Утренний_чай.png</t>
  </si>
  <si>
    <t>Английский_завтрак.png</t>
  </si>
  <si>
    <t>Галле--BOP1.png</t>
  </si>
  <si>
    <t>Матале-BOP.png</t>
  </si>
  <si>
    <t>Рубиновый-Матале-BOP1.png</t>
  </si>
  <si>
    <t>Пик_Цейлона.png</t>
  </si>
  <si>
    <t>Петтиагала.png</t>
  </si>
  <si>
    <t>Димбула.png</t>
  </si>
  <si>
    <t>Красавица_Азии.png</t>
  </si>
  <si>
    <t>Рухуна.png</t>
  </si>
  <si>
    <t>Ратнапура.png</t>
  </si>
  <si>
    <t>Сокровище-Шри-Ланки.png</t>
  </si>
  <si>
    <t>Кольца_цейлона.png</t>
  </si>
  <si>
    <t>Ходжича_Китай.png</t>
  </si>
  <si>
    <t>Зеленый_стебель.png</t>
  </si>
  <si>
    <t>Завтрак_гейши.png</t>
  </si>
  <si>
    <t>Сенча_Япония.png</t>
  </si>
  <si>
    <t>Гиокуро_Асахи.png</t>
  </si>
  <si>
    <t>Матча.png</t>
  </si>
  <si>
    <t>Король_Непала.png</t>
  </si>
  <si>
    <t>362627Кения-FOP-Vnt,-чай.png</t>
  </si>
  <si>
    <t>Чангои_Кения.png</t>
  </si>
  <si>
    <t>Ниомби_Танзания.png</t>
  </si>
  <si>
    <t>Кол-во в коробке</t>
  </si>
  <si>
    <t>К000028141</t>
  </si>
  <si>
    <t>К000029304</t>
  </si>
  <si>
    <t>К000029301</t>
  </si>
  <si>
    <t>К000029303</t>
  </si>
  <si>
    <t>Зеленый с мятой</t>
  </si>
  <si>
    <t>Ирландский завтрак</t>
  </si>
  <si>
    <t>Сон Дали</t>
  </si>
  <si>
    <t>Таинственный остров</t>
  </si>
  <si>
    <t>Акция</t>
  </si>
  <si>
    <t>чай черный Индия, чай черный Цейлон, Чай черный Китай</t>
  </si>
  <si>
    <t>чай зеленый Китай, Сааган-Дали, мед</t>
  </si>
  <si>
    <t>чай зеленый Китай, алоэ-вера, имбирь, гибискуса белого цветы, лемонграсс, мандарин, апельсин, подсолнечника цветы</t>
  </si>
  <si>
    <t>чай зеленый Китай чун ми, мята</t>
  </si>
  <si>
    <t>ЧАЙ (на выбранных условиях)</t>
  </si>
  <si>
    <r>
      <rPr>
        <b/>
        <sz val="10"/>
        <rFont val="Verdana"/>
        <family val="2"/>
        <charset val="204"/>
      </rPr>
      <t>Цена</t>
    </r>
    <r>
      <rPr>
        <sz val="10"/>
        <rFont val="Verdana"/>
        <family val="2"/>
        <charset val="204"/>
      </rPr>
      <t xml:space="preserve"> предопл.
</t>
    </r>
    <r>
      <rPr>
        <b/>
        <sz val="10"/>
        <rFont val="Verdana"/>
        <family val="2"/>
        <charset val="204"/>
      </rPr>
      <t>р./1 кг</t>
    </r>
  </si>
  <si>
    <r>
      <t xml:space="preserve">Цена </t>
    </r>
    <r>
      <rPr>
        <sz val="10"/>
        <rFont val="Verdana"/>
        <family val="2"/>
        <charset val="204"/>
      </rPr>
      <t>рассрочка</t>
    </r>
    <r>
      <rPr>
        <b/>
        <sz val="10"/>
        <rFont val="Verdana"/>
        <family val="2"/>
        <charset val="204"/>
      </rPr>
      <t xml:space="preserve">
р./1 кг</t>
    </r>
  </si>
  <si>
    <r>
      <t xml:space="preserve">Цена </t>
    </r>
    <r>
      <rPr>
        <sz val="10"/>
        <rFont val="Verdana"/>
        <family val="2"/>
        <charset val="204"/>
      </rPr>
      <t>предопл.</t>
    </r>
    <r>
      <rPr>
        <b/>
        <sz val="10"/>
        <rFont val="Verdana"/>
        <family val="2"/>
        <charset val="204"/>
      </rPr>
      <t xml:space="preserve">
р./1 кг</t>
    </r>
  </si>
  <si>
    <t>К000029354</t>
  </si>
  <si>
    <t>К000029353</t>
  </si>
  <si>
    <t>К000029352</t>
  </si>
  <si>
    <t>К000029351</t>
  </si>
  <si>
    <t>К000029350</t>
  </si>
  <si>
    <t>К000029349</t>
  </si>
  <si>
    <t>К000029348</t>
  </si>
  <si>
    <t>К000029347</t>
  </si>
  <si>
    <t>К000029398</t>
  </si>
  <si>
    <t>К000029355</t>
  </si>
  <si>
    <t>К000029389</t>
  </si>
  <si>
    <t>К000029390</t>
  </si>
  <si>
    <t>К000029391</t>
  </si>
  <si>
    <t>К000029392</t>
  </si>
  <si>
    <t>К000029393</t>
  </si>
  <si>
    <t>Бразилия Сантос</t>
  </si>
  <si>
    <t>Гондурас Сан-Маркос</t>
  </si>
  <si>
    <t>Кения АА</t>
  </si>
  <si>
    <t>Колумбия Эксельсо</t>
  </si>
  <si>
    <t>Эспрессо фирменная смесь №1</t>
  </si>
  <si>
    <t>Яблочный штрудель</t>
  </si>
  <si>
    <t>Чистые плантационные сорта кофе La Marca</t>
  </si>
  <si>
    <t>Ароматизированные сорта кофе La Marca</t>
  </si>
  <si>
    <t>Эспрессо-смеси La Marca</t>
  </si>
  <si>
    <t>Регион Сул де Минас один из известнейших кофейных регионов Бразилии. Он отличается своим благоприятным мягким климатом и умеренными высотами, что позволяет кофе приобрести сбалансированность, легкую  кислотность и прекрасное округлое тело. Сухая обработка зерна придает кофе особую сладость и насыщенность. Во вкусе преобладают ноты лесного ореха, какао- бобов, миндаля и хурмы</t>
  </si>
  <si>
    <t>Гватемала Уеуетенанго – высокогорный кофе из провинции Уеуетенанго. Гватемальский кофе известен своей необычайно искристой яркой кислотностью, которая придает кофе небывалую сладость и делает его очень ярким, насыщенным и запоминающимся. В аромате присутствуют цветочные, ореховые и сливочные оттенки. Во вкусе преобладают фруктовые ноты лайма, яблока, киви, молочного шоколада.</t>
  </si>
  <si>
    <t>Данный кофе производится в регионе Копан, в одном из крупнейших регионов по производству кофе в Гондурасе. В основном здесь преобладают небольшие фермерские хозяйства по выращиванию кофе, где сбор урожая и сортировка дефектов производится вручную самими фермерами. В аромате прослеживаются ноты молочного шоколада и крем- брюле. Кофе обладает средней кислотностью, плотным насыщенным телом. Во вкусе доминируют оттенки какао-бобов, черной смородины, мускатного ореха.</t>
  </si>
  <si>
    <t>Кенийский кофе - самый яркий представитель африканского кофе. Данному кофе присущ тонкий изысканный аромат темного шоколада, вишни и коньяка, а во вкусе преобладают ноты шоколадного браунинга, лимона, апельсина. Яркая кислотность делает этот кофе очень сладким и ароматным.</t>
  </si>
  <si>
    <t xml:space="preserve">Кофе Колумбия Exelso выращивается на высоких сконах Альп. Сложный ландшафт местности создает огромное разнообразие климатических условий, что делает возможным выращивать здесь кофе с прекрасным потенциалом. Кофе обладает средней кислотностью, приятным медовым ароматом и мягким послевкусием корицы. Во вкусе можно почувствовать ноты лесного ореха, зеленого яблока и темного шоколада. </t>
  </si>
  <si>
    <t>Перуанский кофе один из самых плотных кофе с балансом в сторону тела.  Во вкусе присутствуют ноты ванили, корицы, темного шоколада и чернослива. Умеренная кислотность и насыщенность делают этот сорт очень текстурным и густым</t>
  </si>
  <si>
    <t xml:space="preserve">Иргачив -  самый маленький и высокогорный регион Эфиопии (1700- 2000м). Здесь выращивают лучший кофе в мире по мнению многих экспертов. Эфиопия считается родиной кофе и условия произрастания здесь раскрывают в зернах все богатство и разнообразие вкуса. Кофе выращивается на небольших участках с использованием более высоких деревьев для создания тени, что благоприятно влияет на равномерное вызревание кофейных плодов. Во вкусе присутствуют ноты бергамота, жасмина и лимона. Кофе отличает яркая, искристая кислотность тропических фруктов и легкое округлое тело.  </t>
  </si>
  <si>
    <t>о. Ява – это богатейшая по своему природному разнообразию экосистема. Кофе, выращенный на этом острове, обладает сложным, ярким и насыщенным вкусом, плотной текстурой, округлым телом и яркой цитрусовой кислотностью. Эти два компонента прекрасно уравновешены в данном сорте. В аромате слышится ананас, персик и миндаль, а во вкусе преобладают ноты темного шоколада, черной смородины и ежевики.</t>
  </si>
  <si>
    <t xml:space="preserve">Классическое сочетание ароматного кофейного напитка со жгучей пряностью корицы. Этот кофе ценят за изумительный вкус и волшебное влияние на физическое самочувствие. </t>
  </si>
  <si>
    <t>Этот сорт сочетает в себе яркий аромат южноамериканского кофе со сливочным вкусом  и ароматом заварного крема. Кофе поднимает настроение и напоминает знакомый каждому с детства вкус.</t>
  </si>
  <si>
    <t>Ароматный южноамериканский кофе с волшебным ароматом и вкусом темного шоколада. Этот кофе согреет в любую непогоду, придаст сил и улучшит настроение.</t>
  </si>
  <si>
    <t>Этот кофе сливочный, карамельный, сладкий и аппетитный. Это очень ароматная смесь кофе и  тех самых сливочных ирисок, которые мы с таким удовольствием поедали в детстве</t>
  </si>
  <si>
    <t>Кофе, аромат которого вызывает аппетит. Сочетание аромата и вкуса кофе с душистым ароматом корицы и кислинкой яблока.</t>
  </si>
  <si>
    <t xml:space="preserve">Данная смесь имеет сбалансированный вкус и великолепный аромат.  Каждый сорт обжаривается отдельно исходя из особенностей региона. Это классическое сочетание зерен арабики южно-американского континента и робусты, позволяет сделать смесь сбалансированной и стабильной. Во вкусе преобладают ноты темного шоколада, ванили, фундука и граната в послевкусии. </t>
  </si>
  <si>
    <t>Эта фирменная смесь имеет яркий аромат и сливочное полное тело.  Традиционно каждый сорт обжаривается отдельно исходя из особенностей региона. Смесь состоит из купажа великолепных зерен из южной Америки и робусты, которая придает крепость напитку. Во вкусе преобладают ноты темного шоколада, ванили, фундука и корицы в послевкусии.</t>
  </si>
  <si>
    <t>Кофе LA MARCA</t>
  </si>
  <si>
    <t>Кофе Café Cult</t>
  </si>
  <si>
    <t>Обратите внимание! Кофе LA MARCA (собственной обжарки) расфасован и продается от 0,5 кг, а цены указаны за 1 кг!</t>
  </si>
  <si>
    <t>К000008154</t>
  </si>
  <si>
    <t>К000025745</t>
  </si>
  <si>
    <t>Галле ВОР1</t>
  </si>
  <si>
    <r>
      <t xml:space="preserve">Чай с добавками, линейка HEALTHY </t>
    </r>
    <r>
      <rPr>
        <b/>
        <i/>
        <sz val="10"/>
        <rFont val="Verdana"/>
        <family val="2"/>
        <charset val="204"/>
      </rPr>
      <t>(здоровый)</t>
    </r>
  </si>
  <si>
    <r>
      <t xml:space="preserve">Состав
</t>
    </r>
    <r>
      <rPr>
        <sz val="8"/>
        <rFont val="Verdana"/>
        <family val="2"/>
        <charset val="204"/>
      </rPr>
      <t>(выберите любой ингредиент)</t>
    </r>
  </si>
  <si>
    <t>белый чай из почек пуэрового дерева, состаренный (шен)</t>
  </si>
  <si>
    <t>Горький шоколад</t>
  </si>
  <si>
    <t>К000025688</t>
  </si>
  <si>
    <t>Сказки Персии</t>
  </si>
  <si>
    <t>черный иранский чай, черный индийский чай, гуава, цветы османтуса</t>
  </si>
  <si>
    <t>Королевский Бурбон</t>
  </si>
  <si>
    <t>черный чай из Китая и Индии, капли карамели</t>
  </si>
  <si>
    <t>Самбука</t>
  </si>
  <si>
    <t>Апельсиновый фитнес</t>
  </si>
  <si>
    <t>Деревенский чай</t>
  </si>
  <si>
    <t>Рецепт красоты</t>
  </si>
  <si>
    <t>Baby-health</t>
  </si>
  <si>
    <t>Нефритовая Богиня</t>
  </si>
  <si>
    <t>Черный с Жасмином</t>
  </si>
  <si>
    <t>Пу Эр Зимний апельсин</t>
  </si>
  <si>
    <t>Ч-к "Виноградная Лоза", 450мл/чугун</t>
  </si>
  <si>
    <t>К000018288</t>
  </si>
  <si>
    <t>Батончики</t>
  </si>
  <si>
    <t>К000030593</t>
  </si>
  <si>
    <t>К000030592</t>
  </si>
  <si>
    <t>К000030591</t>
  </si>
  <si>
    <t>К000030594</t>
  </si>
  <si>
    <t>Хранение</t>
  </si>
  <si>
    <t>ОБОРУДОВАНИЕ</t>
  </si>
  <si>
    <t>Моли Хуа Ча (Зеленый чай с жасмином)</t>
  </si>
  <si>
    <t>К000029693</t>
  </si>
  <si>
    <t>Руанда OP</t>
  </si>
  <si>
    <t>К000025697</t>
  </si>
  <si>
    <t>- Мы обработаем ваш заказ в течение 24 часов и выставим счет в тот же день,
- Мы принимаем разные способы оплаты: безналичный и наличный расчет (при самовывозе со склада),
- Мы доставим вам заказ по СПб и до филиала транспортной компании БЕСПЛАТНО,
- Мы поможем подобрать удобную для вас транспортную компанию.</t>
  </si>
  <si>
    <t>К000017535</t>
  </si>
  <si>
    <t>Отборные моносорта из лучших регионов Центральной и Южной Америки смешаны для создания яркого десертного купажа с невероятно мягким ароматом бегьгийской нуги</t>
  </si>
  <si>
    <t>Гурмэ Танзания</t>
  </si>
  <si>
    <t>К000017537</t>
  </si>
  <si>
    <t>Молочный шоколад в белом шоколаде со вкусом яблока и корицы</t>
  </si>
  <si>
    <t>Темный шоколад в белом шоколаде со вкусом клубники</t>
  </si>
  <si>
    <t>Белый шоколад в молочном шоколаде со вкусом лимона</t>
  </si>
  <si>
    <t>Миндаль в молочном шоколаде и корице</t>
  </si>
  <si>
    <t>Кофейное зерно в белом шоколаде</t>
  </si>
  <si>
    <t>К000030735</t>
  </si>
  <si>
    <t>К000030736</t>
  </si>
  <si>
    <t>К000030737</t>
  </si>
  <si>
    <t>К000030738</t>
  </si>
  <si>
    <t>К000030739</t>
  </si>
  <si>
    <t>Конфеты шоколадные ассорти с кремовой начинкой: шоколадная, пралине, кофе, кремовая, ореховая</t>
  </si>
  <si>
    <t>Конфеты неглазированные шоколадные с корпусом пралине темные или светлые с фундуком "Трюфели"</t>
  </si>
  <si>
    <t>К000030719</t>
  </si>
  <si>
    <t>К000030720</t>
  </si>
  <si>
    <t>К000030727</t>
  </si>
  <si>
    <t>К000030728</t>
  </si>
  <si>
    <t>К000030729</t>
  </si>
  <si>
    <t>К000030730</t>
  </si>
  <si>
    <t>К000030731</t>
  </si>
  <si>
    <t>К000030732</t>
  </si>
  <si>
    <t>К000030734</t>
  </si>
  <si>
    <t>К000030733</t>
  </si>
  <si>
    <t>Шоколад молочный с Сицилийскими фисташками (какао 32% min.), 55г</t>
  </si>
  <si>
    <t>Шоколад темный с ароматом апельсина, изготовленный на каменном оборудование по технологии 18-го века.  55г</t>
  </si>
  <si>
    <t>Шоколад темный с ароматом перечной мяты, изготовленный на каменном оборудование по технологии 18-го века.  55г</t>
  </si>
  <si>
    <t xml:space="preserve">
Шоколад темный (64%) 25 г </t>
  </si>
  <si>
    <t xml:space="preserve">Шоколад темный (74%) 25 г </t>
  </si>
  <si>
    <t>Шоколад молочный (35%) с фунудуком джандуя 25 г</t>
  </si>
  <si>
    <t>Шоколад темный без сахара с пониженной калорийностью (55%), 100 г</t>
  </si>
  <si>
    <t>Шоколад молочный без сахара с пониженной калорийностью (30%), 100г</t>
  </si>
  <si>
    <t>Цимэнь Мао Фен Vnt, чай</t>
  </si>
  <si>
    <t>Пу Эр Дворцовый (Гун Тин) Vnt, чай</t>
  </si>
  <si>
    <t>Пу Эр Сяо Туо Ча Vnt, чай</t>
  </si>
  <si>
    <t>Красный Цимэнь Vnt, чай</t>
  </si>
  <si>
    <t>Улун GABA Vnt, чай</t>
  </si>
  <si>
    <t>Брови Бога долголетия Vnt, чай</t>
  </si>
  <si>
    <t>Пу Эр Прессованный 350 гр Vnt, 2011 г, чай</t>
  </si>
  <si>
    <t>Пу Эр Хей Туо Ча Vnt, чай</t>
  </si>
  <si>
    <t>К000014457</t>
  </si>
  <si>
    <t>К000014462</t>
  </si>
  <si>
    <t>К000014475</t>
  </si>
  <si>
    <t>К000014486</t>
  </si>
  <si>
    <t>К000014506</t>
  </si>
  <si>
    <t>К000014573</t>
  </si>
  <si>
    <t>К000017621</t>
  </si>
  <si>
    <t>К000017628</t>
  </si>
  <si>
    <t>К000017858</t>
  </si>
  <si>
    <t>К000025630</t>
  </si>
  <si>
    <t>Ждем в ноябре</t>
  </si>
  <si>
    <t>К000013083</t>
  </si>
  <si>
    <t>К000015469</t>
  </si>
  <si>
    <t>К000018433</t>
  </si>
  <si>
    <t>Каркас 25см красный</t>
  </si>
  <si>
    <t>Каркас 25см, желтый</t>
  </si>
  <si>
    <t>Каркас 25см белый</t>
  </si>
  <si>
    <t>К000002091</t>
  </si>
  <si>
    <t>К000002198</t>
  </si>
  <si>
    <t>К000002210</t>
  </si>
  <si>
    <t>К000009619</t>
  </si>
  <si>
    <t>К000014969</t>
  </si>
  <si>
    <t>К000016612</t>
  </si>
  <si>
    <t>К000018290</t>
  </si>
  <si>
    <t>К000018291</t>
  </si>
  <si>
    <t>К000018326</t>
  </si>
  <si>
    <t>К000020132</t>
  </si>
  <si>
    <t>К000020137</t>
  </si>
  <si>
    <t>К000024243</t>
  </si>
  <si>
    <t>К000024244</t>
  </si>
  <si>
    <t>К000024293</t>
  </si>
  <si>
    <t>К000024294</t>
  </si>
  <si>
    <t>К000026210</t>
  </si>
  <si>
    <t>К000029047</t>
  </si>
  <si>
    <t>Калебаса жженая h=7-9см</t>
  </si>
  <si>
    <t>Бомбилья длинная 16см</t>
  </si>
  <si>
    <t>Бомбилья короткая 14см</t>
  </si>
  <si>
    <t>Емкость "Vintage" 100г/жесть</t>
  </si>
  <si>
    <t>Ч-к "Мечта" 1,4л/стекло</t>
  </si>
  <si>
    <t>Ч-к "Викинг" 1200мл/стекло</t>
  </si>
  <si>
    <t>Ч-к "Черничная Ночь", 800мл/чугун</t>
  </si>
  <si>
    <t>Ч-к "Фараон", 800мл/чугун</t>
  </si>
  <si>
    <t>Ч-к "Ирис" 360мл с колбой/стекло</t>
  </si>
  <si>
    <t>Ч-к "Восточный" 600мл/стекло</t>
  </si>
  <si>
    <t>Ч-к "Золото", 600мл/чугун</t>
  </si>
  <si>
    <t>Ч-к "Самурай" 625мл/глина</t>
  </si>
  <si>
    <t>Ч-к "Сливочный" 725мл/глина</t>
  </si>
  <si>
    <t>Подставка "Фараон" D13/чугун</t>
  </si>
  <si>
    <t>Пиала "Фараон" 100мл/чугун</t>
  </si>
  <si>
    <t>Турка "Турчанка" 370мл/медь/съемн. руч.</t>
  </si>
  <si>
    <t>Турка "Сказка Востока" 300мл/медь</t>
  </si>
  <si>
    <t>Турки, кофемолки, аксессуары</t>
  </si>
  <si>
    <t>К000016740</t>
  </si>
  <si>
    <t>Емкость "Elephant" 100г</t>
  </si>
  <si>
    <t>доп. этикетки на пакеты, кратно 10 шт.</t>
  </si>
  <si>
    <t>чай черный Китай Аньхой</t>
  </si>
  <si>
    <t>Рекоменд. розн.цена, р./100 гр</t>
  </si>
  <si>
    <t>* Полная сумма заказа</t>
  </si>
  <si>
    <t>Эфиопия Иргачифф</t>
  </si>
  <si>
    <t>Ява Джампит</t>
  </si>
  <si>
    <t>Перу Арабика</t>
  </si>
  <si>
    <t>Гватемала Уеуетенанго</t>
  </si>
  <si>
    <t>Корица</t>
  </si>
  <si>
    <t>Крем-брюле</t>
  </si>
  <si>
    <t>Тоффи</t>
  </si>
  <si>
    <t>Эспрессо фирменная смесь №2</t>
  </si>
  <si>
    <t>Колумбия Супримо</t>
  </si>
  <si>
    <t>Цзинь Личи (Золотой личи)</t>
  </si>
  <si>
    <t>Хун Цзинь Ло (Золотая улитка)</t>
  </si>
  <si>
    <t>К000015398</t>
  </si>
  <si>
    <t>Монетница Vintage Узор</t>
  </si>
  <si>
    <t>К000030836</t>
  </si>
  <si>
    <t>Монетница Vintage Цветы</t>
  </si>
  <si>
    <t>К000030833</t>
  </si>
  <si>
    <t>К000030724</t>
  </si>
  <si>
    <t>новинка</t>
  </si>
  <si>
    <t>Скидка 15-35% при заказе 10-30 кг чая в акции "Крупному опту - крупные скидки"</t>
  </si>
  <si>
    <t>скидка до 35% 
(суммируется со скидкой по предоплате)</t>
  </si>
  <si>
    <t>Вы приняли участие в наших акциях?</t>
  </si>
  <si>
    <t>акция</t>
  </si>
  <si>
    <t>акция, эксклюзив</t>
  </si>
  <si>
    <t>чай черный ароматизированный: розы белой бутоны, чай черный Цейлон, чай черный Индия</t>
  </si>
  <si>
    <t>чай зеленый ароматизированныйклюква, годжи ягоды, сафлора лепестки, чай зеленый Китай сенча супериор</t>
  </si>
  <si>
    <t>чай зеленый молочный, Китай, Хунань</t>
  </si>
  <si>
    <t>Изумрудные Спирали Весны</t>
  </si>
  <si>
    <t>К000016608</t>
  </si>
  <si>
    <t xml:space="preserve">К000030781 </t>
  </si>
  <si>
    <t>К000009665</t>
  </si>
  <si>
    <t>К000009664</t>
  </si>
  <si>
    <t>Чайник "Вавилон" 1000мл</t>
  </si>
  <si>
    <t>Чайник "Вавилон" 500мл</t>
  </si>
  <si>
    <t>Чайник "Вавилон" 650мл</t>
  </si>
  <si>
    <t>Чайник "Вавилон" 750мл</t>
  </si>
  <si>
    <t>usd</t>
  </si>
  <si>
    <t>new</t>
  </si>
  <si>
    <t>Зимняя коллекция</t>
  </si>
  <si>
    <t>К000028078</t>
  </si>
  <si>
    <t>Рождественская малина</t>
  </si>
  <si>
    <t>К000028079</t>
  </si>
  <si>
    <t>Сочельник</t>
  </si>
  <si>
    <t>К000030763</t>
  </si>
  <si>
    <t>Пряный шоколад</t>
  </si>
  <si>
    <t>К000030760</t>
  </si>
  <si>
    <t>Щелкунчик</t>
  </si>
  <si>
    <t>К000030747</t>
  </si>
  <si>
    <t>Коричное яблочко</t>
  </si>
  <si>
    <t>черный цейлонский чай, малина, имбирь</t>
  </si>
  <si>
    <t>черный цейлонский чай, ежевика, листья "крабьи лапки"</t>
  </si>
  <si>
    <r>
      <t xml:space="preserve">зеленый чай сенча, сушеные яблоки, корица, кардамон, василек синий. </t>
    </r>
    <r>
      <rPr>
        <sz val="10"/>
        <color rgb="FFFF0000"/>
        <rFont val="Verdana"/>
        <family val="2"/>
        <charset val="204"/>
      </rPr>
      <t/>
    </r>
  </si>
  <si>
    <t>зеленый чай сенча, зеленый чай ходжича, молочный шоколад, гриб чага, лепестки ноготков.</t>
  </si>
  <si>
    <r>
      <t xml:space="preserve">черный </t>
    </r>
    <r>
      <rPr>
        <sz val="8"/>
        <color rgb="FF222A35"/>
        <rFont val="Verdana"/>
        <family val="2"/>
        <charset val="204"/>
      </rPr>
      <t>цейлонский чай, кусочки грецких орехов, кусочки миндаля, цветы бессмертника</t>
    </r>
  </si>
  <si>
    <r>
      <rPr>
        <b/>
        <sz val="8"/>
        <rFont val="Verdana"/>
        <family val="2"/>
        <charset val="204"/>
      </rPr>
      <t xml:space="preserve">КРУПНОМУ ОПТУ - КРУПНЫЕ СКИДКИ: </t>
    </r>
    <r>
      <rPr>
        <sz val="8"/>
        <rFont val="Verdana"/>
        <family val="2"/>
        <charset val="204"/>
      </rPr>
      <t xml:space="preserve">
1 сорт от 10 кг - скидка на него </t>
    </r>
    <r>
      <rPr>
        <b/>
        <sz val="8"/>
        <rFont val="Verdana"/>
        <family val="2"/>
        <charset val="204"/>
      </rPr>
      <t>15%</t>
    </r>
    <r>
      <rPr>
        <sz val="8"/>
        <rFont val="Verdana"/>
        <family val="2"/>
        <charset val="204"/>
      </rPr>
      <t xml:space="preserve">
1 сорт от 20 кг - скидка на него</t>
    </r>
    <r>
      <rPr>
        <b/>
        <sz val="8"/>
        <rFont val="Verdana"/>
        <family val="2"/>
        <charset val="204"/>
      </rPr>
      <t xml:space="preserve"> 25</t>
    </r>
    <r>
      <rPr>
        <sz val="8"/>
        <rFont val="Verdana"/>
        <family val="2"/>
        <charset val="204"/>
      </rPr>
      <t xml:space="preserve">%
1 сорт от 30 кг - скидка на него </t>
    </r>
    <r>
      <rPr>
        <b/>
        <sz val="8"/>
        <rFont val="Verdana"/>
        <family val="2"/>
        <charset val="204"/>
      </rPr>
      <t>35%</t>
    </r>
  </si>
  <si>
    <t>Мёд</t>
  </si>
  <si>
    <t>Мед Алтайский горный 320 г</t>
  </si>
  <si>
    <t>Мед Алтайский гречишный 320 г</t>
  </si>
  <si>
    <t>Мед Башкирские степи 320 г</t>
  </si>
  <si>
    <t>К000030891</t>
  </si>
  <si>
    <t>К000030893</t>
  </si>
  <si>
    <t>К000030892</t>
  </si>
  <si>
    <t>К000030888</t>
  </si>
  <si>
    <t>К000030890</t>
  </si>
  <si>
    <t>К000030889</t>
  </si>
  <si>
    <t>Крем-мед имбирь-лимон 320 г</t>
  </si>
  <si>
    <t>Крем-мед с курагой 300 г</t>
  </si>
  <si>
    <t>Крем-мед с черносливом 300 г</t>
  </si>
  <si>
    <t>К000030879</t>
  </si>
  <si>
    <t>Вишня на коньяке</t>
  </si>
  <si>
    <t>Кофе с горячо любимым российским покупателем ароматом. Вишня придает неповторимый букет, а сочетание с коньяком делает напиток особенным и изысканным. Кофе с хорошей плотностью и легкой горчинкой, смягченной вишневыми нотами.</t>
  </si>
  <si>
    <t>Глинтвейн</t>
  </si>
  <si>
    <t>Глинтвейн в дословном переводе «пылающее вино». Этот кофе по настоящему согревающий, обладает насыщенным пьянящим ароматом специй (гвоздика, корица, мускат), сухофруктов и меда. Имеет насыщенное тело и приятную фруктовую кислинку. Отлично подходит для зимних посиделок в уютной компании.</t>
  </si>
  <si>
    <t>Имбирный пряник</t>
  </si>
  <si>
    <t>Кофе с ароматом самого сладкого рождества. Имбирь, анис, апельсиновая цедра в аромате и вкусе подарят настоящее рождественское настроение и ощущение настоящего уюта.</t>
  </si>
  <si>
    <t>К000030911</t>
  </si>
  <si>
    <t>К000030913</t>
  </si>
  <si>
    <t>К000030912</t>
  </si>
  <si>
    <t>Зимняя коллекция La Marca</t>
  </si>
  <si>
    <t>Пакет La Marca СТАРТ</t>
  </si>
  <si>
    <t>К000014465</t>
  </si>
  <si>
    <t>Лемонграсс и яблоко</t>
  </si>
  <si>
    <t>Бирка-открытка НГ VINTAGE Петухи 5,5*8,5 см</t>
  </si>
  <si>
    <t>Бирка-открытка НГ VINTAGE Шапочки 5,5*8,5 см</t>
  </si>
  <si>
    <t>Бирка-открытка НГ VINTAGE Рождество в 30-е 5,5*8,5 см</t>
  </si>
  <si>
    <t>Бирка-открытка НГ VINTAGE Старые игрушки 5,5*8,5 см</t>
  </si>
  <si>
    <t>Бирка-открытка VINTAGE Майолика 5,5*8,5 см</t>
  </si>
  <si>
    <t>Бирка-открытка VINTAGE Франзуский дворик 5,5*8,5 см</t>
  </si>
  <si>
    <t>К000030945</t>
  </si>
  <si>
    <t>К000030946</t>
  </si>
  <si>
    <t>К000030947</t>
  </si>
  <si>
    <t>К000030948</t>
  </si>
  <si>
    <t>К000030950</t>
  </si>
  <si>
    <t>К000030949</t>
  </si>
  <si>
    <t>Сито "Дед Мороз", металл</t>
  </si>
  <si>
    <t>К000028162</t>
  </si>
  <si>
    <t>К000028164</t>
  </si>
  <si>
    <t>К000028165</t>
  </si>
  <si>
    <t xml:space="preserve">Бирка-открытка НГ VINTAGE Санта 5,5*8,5 см </t>
  </si>
  <si>
    <t xml:space="preserve">Бирка-открытка НГ VINTAGE Елка 5,5*8,5 см </t>
  </si>
  <si>
    <t xml:space="preserve">Бирка-открытка НГ VINTAGE Пряности 5,5*8,5 см </t>
  </si>
  <si>
    <t>Коробка "Пакет с окном" МАЙОЛИКА Vintage 18,5*8*22</t>
  </si>
  <si>
    <t>Коробка "Пакет с окном" ФРАНЦУЗСКИЙ ДВОРИК Vintage 18,5*8*22</t>
  </si>
  <si>
    <t>Коробка "Майолика" Vintage 19*19*10</t>
  </si>
  <si>
    <t>Коробка "Французское кафе" Vintage 15*15*7</t>
  </si>
  <si>
    <t>К000030935</t>
  </si>
  <si>
    <t>К000030936</t>
  </si>
  <si>
    <t>К000030938</t>
  </si>
  <si>
    <t>К000030939</t>
  </si>
  <si>
    <t>Пакет МАЙОЛИКА Vintage бумажный 24*30*10</t>
  </si>
  <si>
    <t>К000030937</t>
  </si>
  <si>
    <t>Пакет с донышком и лентой Д14</t>
  </si>
  <si>
    <t>К000004257</t>
  </si>
  <si>
    <t>Мешочек парусина 15*20 см</t>
  </si>
  <si>
    <t>Мешочек парусина 20*30 см</t>
  </si>
  <si>
    <t>К000028169</t>
  </si>
  <si>
    <t>К000028170</t>
  </si>
  <si>
    <t>Праздничные открытки Vintage</t>
  </si>
  <si>
    <t>Коробки Vintage</t>
  </si>
  <si>
    <t>Поддоны Vintage</t>
  </si>
  <si>
    <t>Пакеты для поддонов Vintage</t>
  </si>
  <si>
    <t>Подарочные мешочки</t>
  </si>
  <si>
    <t>10 шт.</t>
  </si>
  <si>
    <t>Пакет с донышком и лентой Д8</t>
  </si>
  <si>
    <t>К000030976</t>
  </si>
  <si>
    <t xml:space="preserve">БСТКЧ 2016, </t>
  </si>
  <si>
    <t>БСТКЧ 2016, акция, эксклюзив</t>
  </si>
  <si>
    <t>БСТКЧ 2016, акция</t>
  </si>
  <si>
    <t>БСТКЧ 2016, медали конкурсов</t>
  </si>
  <si>
    <t>БСТКЧ 2016, хит</t>
  </si>
  <si>
    <t>БСТКЧ 2016, медали конкурсов, хит</t>
  </si>
  <si>
    <t>БСТКЧ 2016, эксклюзив</t>
  </si>
  <si>
    <t>БСТКЧ 2016, хит, эксклюзив</t>
  </si>
  <si>
    <t xml:space="preserve">БСТКЧ 2015, </t>
  </si>
  <si>
    <t>БСТКЧ 2015, акция</t>
  </si>
  <si>
    <t>БСТКЧ 2015, хит</t>
  </si>
  <si>
    <t>БСТКЧ 2015, медали конкурсов, хит</t>
  </si>
  <si>
    <t>БСТКЧ 2015, медали конкурсов</t>
  </si>
  <si>
    <t>БСТКЧ 2015, , медали конкурсов</t>
  </si>
  <si>
    <t>БСТКЧ 2016, БСТКЧ 2015, медали конкурсов, хит</t>
  </si>
  <si>
    <t>БСТКЧ 2016, БСТКЧ 2015, хит</t>
  </si>
  <si>
    <t xml:space="preserve">БСТКЧ 2016, БСТКЧ 2015, </t>
  </si>
  <si>
    <t>К000030337</t>
  </si>
  <si>
    <t>Емкость "Happy Holidays" 50г</t>
  </si>
  <si>
    <t>К000030336</t>
  </si>
  <si>
    <t>Емкость "Happy Holidays" 100г</t>
  </si>
  <si>
    <t>К000030339</t>
  </si>
  <si>
    <t>Емкость "Pockets" 50г</t>
  </si>
  <si>
    <t>К000030338</t>
  </si>
  <si>
    <t>Емкость "Pockets" 100г</t>
  </si>
  <si>
    <t>К000025671</t>
  </si>
  <si>
    <t xml:space="preserve">БСТКЧ 2015, медали конкурсов, </t>
  </si>
  <si>
    <t>БСТКЧ 2015,</t>
  </si>
  <si>
    <t>БСТКЧ 2015, акция,</t>
  </si>
  <si>
    <t>БСТКЧ 2016, БСТКЧ 2015, медали конкурсов,</t>
  </si>
  <si>
    <t>БСТКЧ 2016,</t>
  </si>
  <si>
    <t>БСТКЧ 2016, БСТКЧ 2015,</t>
  </si>
  <si>
    <t>БСТКЧ 2015</t>
  </si>
  <si>
    <t xml:space="preserve">медали конкурсов, </t>
  </si>
  <si>
    <t>Пакет La Marca СТАРТ (цена за пакет 15 сортов * 0,5 кг)</t>
  </si>
  <si>
    <t>15 сортов кофе свежей обжарки из новой линейки La Marca - отличный старт для продаж качественного кофе</t>
  </si>
  <si>
    <t>Емкость "Африка" 100г</t>
  </si>
  <si>
    <t>Емкость "Африка" 50г</t>
  </si>
  <si>
    <t>Емкость "Африка" 25г</t>
  </si>
  <si>
    <t>К000030334</t>
  </si>
  <si>
    <t>К000030333</t>
  </si>
  <si>
    <t>К000030332</t>
  </si>
  <si>
    <t>Кружка завар "Джульетта" 360мл/стекло</t>
  </si>
  <si>
    <t>К000014967</t>
  </si>
  <si>
    <t>Кружка завар "Пробуждение весны" 250мл/фарфор</t>
  </si>
  <si>
    <t>К000030919</t>
  </si>
  <si>
    <t>Кружка завар "Элегия" 250мл/фарфор</t>
  </si>
  <si>
    <t>К000030920</t>
  </si>
  <si>
    <t>Пу Эр Туо Ча Шу с рисом</t>
  </si>
  <si>
    <t>Винтажная Осень</t>
  </si>
  <si>
    <t>К000030749</t>
  </si>
  <si>
    <t>зеленый чай, корица, разноцветные сахарные листья, листья подсолнечника</t>
  </si>
  <si>
    <t>Только что с плантации</t>
  </si>
  <si>
    <t>чай черный Цейлон, чай черный Индия, чай черный Китай</t>
  </si>
  <si>
    <t>Лидер по качеству дважды</t>
  </si>
  <si>
    <t>лента брендированная (цена за 1 м)</t>
  </si>
  <si>
    <t>Марципан с апельсиновой начинкой в шоколадной глазури (140 г)</t>
  </si>
  <si>
    <t>Марципан с ореховой начинкой в шоколадной глазури (140 г)</t>
  </si>
  <si>
    <t>Марципан с черносливом в шоколадной глазури (140 г)</t>
  </si>
  <si>
    <t>Марципан со сливочной начинкой в шоколадной глазури (140 г)</t>
  </si>
  <si>
    <t>Марципановый батончик классика (50 г)</t>
  </si>
  <si>
    <t>Марципановый батончик лимон (50 г)</t>
  </si>
  <si>
    <t>Марципановый батончик шоколадный мусс (50 г)</t>
  </si>
  <si>
    <t>Марципановый батончик яблоко-корица (50 г)</t>
  </si>
  <si>
    <t>Дян Хун</t>
  </si>
  <si>
    <t>Кружка "l'amour" 340 мл/фарфор</t>
  </si>
  <si>
    <t>Кружка "Лазурь"320 мл/фарфор</t>
  </si>
  <si>
    <t>Чашка кофейная "Coffee smile" 420 мл/фарфор в ассортименте</t>
  </si>
  <si>
    <t>Чашка кофейная "Nature" 420 мл/фарфор в ассортименте</t>
  </si>
  <si>
    <t>Кружка "Карусель" 320 мл/фарфор в ассортименте</t>
  </si>
  <si>
    <t>Кружка "Путешествия" 400 мл/фарфор в ассортименте</t>
  </si>
  <si>
    <t>Кружка "Карамель" 320 мл/фарфор</t>
  </si>
  <si>
    <t>К000030924</t>
  </si>
  <si>
    <t>К000030925</t>
  </si>
  <si>
    <t>К000030926</t>
  </si>
  <si>
    <t>К000030927</t>
  </si>
  <si>
    <t>К000030928</t>
  </si>
  <si>
    <t>К000030929</t>
  </si>
  <si>
    <t>К000030923</t>
  </si>
  <si>
    <t>Чашка с блюдцем "Овация" 100 мл/двойное стекло</t>
  </si>
  <si>
    <t>К000024111</t>
  </si>
  <si>
    <t>Ч-к "Пион" 400мл/глина</t>
  </si>
  <si>
    <t>К000024240</t>
  </si>
  <si>
    <t>Ч-к "Райский Сад" 350мл/глина</t>
  </si>
  <si>
    <t>К000024271</t>
  </si>
  <si>
    <t>Гай-вань "Цветочная фантазия" 100 мл</t>
  </si>
  <si>
    <t>Гай-вань "Цветочный аромат" 100 мл</t>
  </si>
  <si>
    <t>К0000030921</t>
  </si>
  <si>
    <t>К0000030922</t>
  </si>
  <si>
    <t>Доска церем. "Cha" сред. /25*24*7</t>
  </si>
  <si>
    <t>К0000017289</t>
  </si>
  <si>
    <t>этикетки на банки</t>
  </si>
  <si>
    <t>К000020798</t>
  </si>
  <si>
    <t>К000020404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</si>
</sst>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%"/>
    <numFmt numFmtId="167" formatCode="0.0000"/>
    <numFmt numFmtId="168" formatCode="_-* #,##0_р_._-;\-* #,##0_р_._-;_-* &quot;-&quot;??_р_._-;_-@_-"/>
    <numFmt numFmtId="169" formatCode="_-[$€-2]\ * #,##0.00_-;\-[$€-2]\ * #,##0.00_-;_-[$€-2]\ * &quot;-&quot;??_-;_-@_-"/>
    <numFmt numFmtId="170" formatCode="_-* #,##0.0\ [$€-1]_-;\-* #,##0.0\ [$€-1]_-;_-* &quot;-&quot;??\ [$€-1]_-;_-@_-"/>
    <numFmt numFmtId="171" formatCode="_-* #,##0.00[$р.-419]_-;\-* #,##0.00[$р.-419]_-;_-* &quot;-&quot;??[$р.-419]_-;_-@_-"/>
    <numFmt numFmtId="173" formatCode="_-[$$-C09]* #,##0.00_-;\-[$$-C09]* #,##0.00_-;_-[$$-C09]* &quot;-&quot;??_-;_-@_-"/>
    <numFmt numFmtId="174" formatCode="0_ ;\-0\ "/>
    <numFmt numFmtId="175" formatCode="_ [$$-2C0A]\ * #,##0.0_ ;_ [$$-2C0A]\ * \-#,##0.0_ ;_ [$$-2C0A]\ * &quot;-&quot;?_ ;_ @_ "/>
    <numFmt numFmtId="176" formatCode="_-[$€-2]\ * #,##0.0_-;\-[$€-2]\ * #,##0.0_-;_-[$€-2]\ * &quot;-&quot;??_-;_-@_-"/>
    <numFmt numFmtId="178" formatCode="_-* #,##0.0&quot;р.&quot;_-;\-* #,##0.0&quot;р.&quot;_-;_-* &quot;-&quot;??&quot;р.&quot;_-;_-@_-"/>
    <numFmt numFmtId="179" formatCode="_-[$$-C09]* #,##0.0_-;\-[$$-C09]* #,##0.0_-;_-[$$-C09]* &quot;-&quot;??_-;_-@_-"/>
    <numFmt numFmtId="180" formatCode="_-* #,##0.0_р_._-;\-* #,##0.0_р_._-;_-* &quot;-&quot;??_р_._-;_-@_-"/>
    <numFmt numFmtId="181" formatCode="0.0000%"/>
    <numFmt numFmtId="182" formatCode="_-[$$-409]* #,##0.0_ ;_-[$$-409]* \-#,##0.0\ ;_-[$$-409]* &quot;-&quot;??_ ;_-@_ "/>
    <numFmt numFmtId="183" formatCode="_-* #,##0.0\ _₽_-;\-* #,##0.0\ _₽_-;_-* &quot;-&quot;?\ _₽_-;_-@_-"/>
  </numFmts>
  <fonts count="61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3"/>
      <color theme="1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Verdana"/>
      <family val="2"/>
      <charset val="204"/>
    </font>
    <font>
      <b/>
      <sz val="10"/>
      <name val="Verdana"/>
      <family val="2"/>
      <charset val="204"/>
    </font>
    <font>
      <sz val="10"/>
      <color indexed="8"/>
      <name val="Verdana"/>
      <family val="2"/>
      <charset val="204"/>
    </font>
    <font>
      <sz val="12"/>
      <name val="Verdana"/>
      <family val="2"/>
      <charset val="204"/>
    </font>
    <font>
      <sz val="8"/>
      <name val="Verdana"/>
      <family val="2"/>
      <charset val="204"/>
    </font>
    <font>
      <sz val="10"/>
      <color indexed="9"/>
      <name val="Verdana"/>
      <family val="2"/>
      <charset val="204"/>
    </font>
    <font>
      <b/>
      <sz val="12"/>
      <name val="Verdana"/>
      <family val="2"/>
      <charset val="204"/>
    </font>
    <font>
      <b/>
      <sz val="8"/>
      <name val="Verdana"/>
      <family val="2"/>
      <charset val="204"/>
    </font>
    <font>
      <u/>
      <sz val="9"/>
      <name val="Verdana"/>
      <family val="2"/>
      <charset val="204"/>
    </font>
    <font>
      <sz val="4"/>
      <color theme="0"/>
      <name val="Verdana"/>
      <family val="2"/>
      <charset val="204"/>
    </font>
    <font>
      <sz val="10"/>
      <color theme="5"/>
      <name val="Verdana"/>
      <family val="2"/>
      <charset val="204"/>
    </font>
    <font>
      <u/>
      <sz val="10"/>
      <color theme="5"/>
      <name val="Verdana"/>
      <family val="2"/>
      <charset val="204"/>
    </font>
    <font>
      <b/>
      <sz val="10"/>
      <color indexed="8"/>
      <name val="Verdana"/>
      <family val="2"/>
      <charset val="204"/>
    </font>
    <font>
      <b/>
      <sz val="9"/>
      <name val="Verdana"/>
      <family val="2"/>
      <charset val="204"/>
    </font>
    <font>
      <sz val="9"/>
      <color indexed="8"/>
      <name val="Verdana"/>
      <family val="2"/>
      <charset val="204"/>
    </font>
    <font>
      <b/>
      <i/>
      <sz val="10"/>
      <color indexed="8"/>
      <name val="Verdana"/>
      <family val="2"/>
      <charset val="204"/>
    </font>
    <font>
      <sz val="9"/>
      <name val="Verdana"/>
      <family val="2"/>
      <charset val="204"/>
    </font>
    <font>
      <b/>
      <sz val="10"/>
      <color rgb="FFC00000"/>
      <name val="Verdana"/>
      <family val="2"/>
      <charset val="204"/>
    </font>
    <font>
      <sz val="13"/>
      <name val="Verdana"/>
      <family val="2"/>
      <charset val="204"/>
    </font>
    <font>
      <b/>
      <sz val="10"/>
      <color theme="0"/>
      <name val="Verdana"/>
      <family val="2"/>
      <charset val="204"/>
    </font>
    <font>
      <sz val="10"/>
      <color theme="0"/>
      <name val="Verdana"/>
      <family val="2"/>
      <charset val="204"/>
    </font>
    <font>
      <sz val="14"/>
      <name val="Verdana"/>
      <family val="2"/>
      <charset val="204"/>
    </font>
    <font>
      <i/>
      <sz val="10"/>
      <name val="Verdana"/>
      <family val="2"/>
      <charset val="204"/>
    </font>
    <font>
      <b/>
      <i/>
      <sz val="10"/>
      <name val="Verdana"/>
      <family val="2"/>
      <charset val="204"/>
    </font>
    <font>
      <sz val="11"/>
      <name val="Verdana"/>
      <family val="2"/>
      <charset val="204"/>
    </font>
    <font>
      <b/>
      <sz val="11"/>
      <name val="Verdana"/>
      <family val="2"/>
      <charset val="204"/>
    </font>
    <font>
      <u/>
      <sz val="8"/>
      <name val="Verdana"/>
      <family val="2"/>
      <charset val="204"/>
    </font>
    <font>
      <i/>
      <sz val="8"/>
      <name val="Verdana"/>
      <family val="2"/>
      <charset val="204"/>
    </font>
    <font>
      <b/>
      <sz val="8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i/>
      <sz val="10"/>
      <color indexed="8"/>
      <name val="Verdana"/>
      <family val="2"/>
      <charset val="204"/>
    </font>
    <font>
      <i/>
      <sz val="8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i/>
      <sz val="10"/>
      <color theme="0"/>
      <name val="Verdana"/>
      <family val="2"/>
      <charset val="204"/>
    </font>
    <font>
      <i/>
      <u/>
      <sz val="10"/>
      <name val="Verdana"/>
      <family val="2"/>
      <charset val="204"/>
    </font>
    <font>
      <b/>
      <sz val="8"/>
      <color theme="0"/>
      <name val="Verdana"/>
      <family val="2"/>
      <charset val="204"/>
    </font>
    <font>
      <u/>
      <sz val="8"/>
      <color indexed="19"/>
      <name val="Verdana"/>
      <family val="2"/>
      <charset val="204"/>
    </font>
    <font>
      <b/>
      <u/>
      <sz val="8"/>
      <name val="Verdana"/>
      <family val="2"/>
      <charset val="204"/>
    </font>
    <font>
      <sz val="8"/>
      <color rgb="FF002060"/>
      <name val="Verdana"/>
      <family val="2"/>
      <charset val="204"/>
    </font>
    <font>
      <b/>
      <i/>
      <sz val="8"/>
      <name val="Verdana"/>
      <family val="2"/>
      <charset val="204"/>
    </font>
    <font>
      <u/>
      <sz val="13"/>
      <name val="Verdana"/>
      <family val="2"/>
      <charset val="204"/>
    </font>
    <font>
      <u/>
      <sz val="13"/>
      <color theme="0"/>
      <name val="Verdana"/>
      <family val="2"/>
      <charset val="204"/>
    </font>
    <font>
      <b/>
      <sz val="10"/>
      <color rgb="FF690F25"/>
      <name val="Verdana"/>
      <family val="2"/>
      <charset val="204"/>
    </font>
    <font>
      <b/>
      <sz val="10"/>
      <color rgb="FFA06F7E"/>
      <name val="Verdana"/>
      <family val="2"/>
      <charset val="204"/>
    </font>
    <font>
      <i/>
      <u/>
      <sz val="8"/>
      <name val="Verdana"/>
      <family val="2"/>
      <charset val="204"/>
    </font>
    <font>
      <i/>
      <sz val="7"/>
      <name val="Verdana"/>
      <family val="2"/>
      <charset val="204"/>
    </font>
    <font>
      <b/>
      <i/>
      <sz val="8"/>
      <color rgb="FF690F25"/>
      <name val="Verdana"/>
      <family val="2"/>
      <charset val="204"/>
    </font>
    <font>
      <i/>
      <sz val="7"/>
      <color indexed="81"/>
      <name val="Verdana"/>
      <family val="2"/>
      <charset val="204"/>
    </font>
    <font>
      <sz val="10"/>
      <color rgb="FFFF0000"/>
      <name val="Verdana"/>
      <family val="2"/>
      <charset val="204"/>
    </font>
    <font>
      <sz val="8"/>
      <color rgb="FF222A35"/>
      <name val="Verdana"/>
      <family val="2"/>
      <charset val="204"/>
    </font>
    <font>
      <sz val="8"/>
      <name val="Arial Cyr"/>
      <charset val="204"/>
    </font>
    <font>
      <sz val="10"/>
      <color theme="1"/>
      <name val="Calibri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FB7BE"/>
        <bgColor indexed="64"/>
      </patternFill>
    </fill>
    <fill>
      <patternFill patternType="solid">
        <fgColor rgb="FFECE8E3"/>
        <bgColor indexed="64"/>
      </patternFill>
    </fill>
    <fill>
      <patternFill patternType="solid">
        <fgColor rgb="FFC9D2BD"/>
        <bgColor indexed="64"/>
      </patternFill>
    </fill>
    <fill>
      <patternFill patternType="solid">
        <fgColor rgb="FFDBE1D2"/>
        <bgColor indexed="64"/>
      </patternFill>
    </fill>
    <fill>
      <patternFill patternType="solid">
        <fgColor rgb="FFECEFE9"/>
        <bgColor indexed="64"/>
      </patternFill>
    </fill>
    <fill>
      <patternFill patternType="solid">
        <fgColor rgb="FF7C9263"/>
        <bgColor indexed="64"/>
      </patternFill>
    </fill>
    <fill>
      <patternFill patternType="solid">
        <fgColor rgb="FFDDD6CD"/>
        <bgColor indexed="64"/>
      </patternFill>
    </fill>
    <fill>
      <patternFill patternType="solid">
        <fgColor rgb="FFCEC3B6"/>
        <bgColor indexed="64"/>
      </patternFill>
    </fill>
    <fill>
      <patternFill patternType="solid">
        <fgColor rgb="FFB5A59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1"/>
      </left>
      <right/>
      <top style="thin">
        <color indexed="61"/>
      </top>
      <bottom style="thin">
        <color indexed="61"/>
      </bottom>
      <diagonal/>
    </border>
    <border>
      <left style="thin">
        <color indexed="61"/>
      </left>
      <right/>
      <top style="thin">
        <color indexed="61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B5A591"/>
      </left>
      <right style="thin">
        <color rgb="FFB5A591"/>
      </right>
      <top style="thin">
        <color rgb="FFB5A591"/>
      </top>
      <bottom style="thin">
        <color rgb="FFB5A591"/>
      </bottom>
      <diagonal/>
    </border>
    <border>
      <left style="medium">
        <color rgb="FFB5A591"/>
      </left>
      <right style="medium">
        <color rgb="FFB5A591"/>
      </right>
      <top style="medium">
        <color rgb="FFB5A591"/>
      </top>
      <bottom style="medium">
        <color rgb="FFB5A591"/>
      </bottom>
      <diagonal/>
    </border>
    <border>
      <left style="medium">
        <color rgb="FFB5A591"/>
      </left>
      <right/>
      <top style="medium">
        <color rgb="FFB5A591"/>
      </top>
      <bottom/>
      <diagonal/>
    </border>
    <border>
      <left/>
      <right/>
      <top style="medium">
        <color rgb="FFB5A591"/>
      </top>
      <bottom/>
      <diagonal/>
    </border>
    <border>
      <left/>
      <right style="medium">
        <color rgb="FFB5A591"/>
      </right>
      <top style="medium">
        <color rgb="FFB5A591"/>
      </top>
      <bottom/>
      <diagonal/>
    </border>
    <border>
      <left style="medium">
        <color rgb="FFB5A591"/>
      </left>
      <right/>
      <top/>
      <bottom/>
      <diagonal/>
    </border>
    <border>
      <left/>
      <right style="medium">
        <color rgb="FFB5A591"/>
      </right>
      <top/>
      <bottom/>
      <diagonal/>
    </border>
    <border>
      <left style="medium">
        <color rgb="FFB5A591"/>
      </left>
      <right/>
      <top/>
      <bottom style="medium">
        <color rgb="FFB5A591"/>
      </bottom>
      <diagonal/>
    </border>
    <border>
      <left/>
      <right/>
      <top/>
      <bottom style="medium">
        <color rgb="FFB5A591"/>
      </bottom>
      <diagonal/>
    </border>
    <border>
      <left/>
      <right style="medium">
        <color rgb="FFB5A591"/>
      </right>
      <top/>
      <bottom style="medium">
        <color rgb="FFB5A591"/>
      </bottom>
      <diagonal/>
    </border>
    <border>
      <left/>
      <right/>
      <top style="thin">
        <color rgb="FFB5A591"/>
      </top>
      <bottom/>
      <diagonal/>
    </border>
    <border>
      <left/>
      <right/>
      <top style="thin">
        <color rgb="FFB5A591"/>
      </top>
      <bottom style="thin">
        <color rgb="FFB5A591"/>
      </bottom>
      <diagonal/>
    </border>
    <border>
      <left style="thin">
        <color rgb="FFB5A591"/>
      </left>
      <right/>
      <top style="thin">
        <color rgb="FFB5A591"/>
      </top>
      <bottom style="thin">
        <color rgb="FFB5A591"/>
      </bottom>
      <diagonal/>
    </border>
    <border>
      <left style="thin">
        <color rgb="FFB5A591"/>
      </left>
      <right/>
      <top style="thin">
        <color rgb="FFB5A591"/>
      </top>
      <bottom/>
      <diagonal/>
    </border>
    <border>
      <left style="thin">
        <color rgb="FFB5A59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rgb="FFB5A591"/>
      </right>
      <top style="thin">
        <color rgb="FFB5A591"/>
      </top>
      <bottom/>
      <diagonal/>
    </border>
    <border>
      <left style="thin">
        <color rgb="FFB5A591"/>
      </left>
      <right/>
      <top/>
      <bottom style="thin">
        <color rgb="FFB5A591"/>
      </bottom>
      <diagonal/>
    </border>
    <border>
      <left/>
      <right/>
      <top/>
      <bottom style="thin">
        <color rgb="FFB5A591"/>
      </bottom>
      <diagonal/>
    </border>
    <border>
      <left/>
      <right style="thin">
        <color rgb="FFB5A591"/>
      </right>
      <top/>
      <bottom style="thin">
        <color rgb="FFB5A591"/>
      </bottom>
      <diagonal/>
    </border>
    <border>
      <left style="thin">
        <color indexed="61"/>
      </left>
      <right/>
      <top/>
      <bottom style="thin">
        <color indexed="61"/>
      </bottom>
      <diagonal/>
    </border>
    <border>
      <left/>
      <right style="thin">
        <color rgb="FFB5A591"/>
      </right>
      <top style="thin">
        <color rgb="FFB5A591"/>
      </top>
      <bottom style="thin">
        <color rgb="FFB5A591"/>
      </bottom>
      <diagonal/>
    </border>
    <border>
      <left style="thin">
        <color rgb="FFB5A591"/>
      </left>
      <right style="thin">
        <color rgb="FFB5A591"/>
      </right>
      <top/>
      <bottom style="thin">
        <color rgb="FFB5A591"/>
      </bottom>
      <diagonal/>
    </border>
    <border>
      <left style="thin">
        <color rgb="FFB5A591"/>
      </left>
      <right style="thin">
        <color rgb="FFB5A591"/>
      </right>
      <top style="thin">
        <color rgb="FFB5A591"/>
      </top>
      <bottom/>
      <diagonal/>
    </border>
    <border>
      <left/>
      <right style="medium">
        <color rgb="FFB5A591"/>
      </right>
      <top style="medium">
        <color rgb="FFB5A591"/>
      </top>
      <bottom style="medium">
        <color rgb="FFB5A591"/>
      </bottom>
      <diagonal/>
    </border>
    <border>
      <left style="medium">
        <color rgb="FFB5A591"/>
      </left>
      <right/>
      <top style="medium">
        <color rgb="FFB5A591"/>
      </top>
      <bottom style="medium">
        <color rgb="FFB5A591"/>
      </bottom>
      <diagonal/>
    </border>
    <border>
      <left/>
      <right/>
      <top style="medium">
        <color rgb="FFB5A591"/>
      </top>
      <bottom style="medium">
        <color rgb="FFB5A591"/>
      </bottom>
      <diagonal/>
    </border>
    <border>
      <left style="thin">
        <color theme="0" tint="-0.34998626667073579"/>
      </left>
      <right/>
      <top style="thin">
        <color rgb="FFB5A59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rgb="FFB5A591"/>
      </top>
      <bottom style="thin">
        <color theme="0" tint="-0.34998626667073579"/>
      </bottom>
      <diagonal/>
    </border>
    <border>
      <left/>
      <right style="thin">
        <color indexed="61"/>
      </right>
      <top/>
      <bottom style="thin">
        <color indexed="61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/>
      <diagonal/>
    </border>
    <border>
      <left style="thin">
        <color rgb="FFB5A591"/>
      </left>
      <right/>
      <top style="thin">
        <color theme="0" tint="-0.34998626667073579"/>
      </top>
      <bottom style="thin">
        <color rgb="FFB5A591"/>
      </bottom>
      <diagonal/>
    </border>
    <border>
      <left/>
      <right/>
      <top style="thin">
        <color theme="0" tint="-0.34998626667073579"/>
      </top>
      <bottom style="thin">
        <color rgb="FFB5A591"/>
      </bottom>
      <diagonal/>
    </border>
    <border>
      <left/>
      <right style="thin">
        <color rgb="FFB5A591"/>
      </right>
      <top style="thin">
        <color theme="0" tint="-0.34998626667073579"/>
      </top>
      <bottom style="thin">
        <color rgb="FFB5A591"/>
      </bottom>
      <diagonal/>
    </border>
  </borders>
  <cellStyleXfs count="39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>
      <alignment horizontal="left"/>
    </xf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0" fillId="0" borderId="0"/>
  </cellStyleXfs>
  <cellXfs count="597">
    <xf numFmtId="0" fontId="0" fillId="0" borderId="0" xfId="0"/>
    <xf numFmtId="0" fontId="15" fillId="0" borderId="0" xfId="0" applyFont="1" applyBorder="1" applyAlignment="1" applyProtection="1">
      <alignment vertical="center"/>
    </xf>
    <xf numFmtId="0" fontId="9" fillId="8" borderId="0" xfId="0" applyFont="1" applyFill="1" applyBorder="1" applyAlignment="1">
      <alignment vertical="center"/>
    </xf>
    <xf numFmtId="9" fontId="9" fillId="8" borderId="0" xfId="17" applyFont="1" applyFill="1" applyBorder="1" applyAlignment="1">
      <alignment vertical="center"/>
    </xf>
    <xf numFmtId="0" fontId="9" fillId="8" borderId="0" xfId="0" applyFont="1" applyFill="1" applyAlignment="1" applyProtection="1">
      <alignment horizontal="left" vertical="center"/>
    </xf>
    <xf numFmtId="0" fontId="20" fillId="8" borderId="0" xfId="1" applyFont="1" applyFill="1" applyBorder="1" applyAlignment="1" applyProtection="1">
      <alignment horizontal="left" vertical="center"/>
    </xf>
    <xf numFmtId="0" fontId="15" fillId="8" borderId="0" xfId="0" applyFont="1" applyFill="1" applyBorder="1" applyAlignment="1" applyProtection="1">
      <alignment vertical="center"/>
    </xf>
    <xf numFmtId="0" fontId="12" fillId="8" borderId="0" xfId="0" applyFont="1" applyFill="1" applyBorder="1" applyAlignment="1" applyProtection="1">
      <alignment vertical="center"/>
    </xf>
    <xf numFmtId="0" fontId="12" fillId="8" borderId="0" xfId="0" applyFont="1" applyFill="1" applyAlignment="1" applyProtection="1">
      <alignment vertical="center"/>
    </xf>
    <xf numFmtId="0" fontId="9" fillId="8" borderId="0" xfId="0" applyFont="1" applyFill="1"/>
    <xf numFmtId="0" fontId="9" fillId="8" borderId="0" xfId="0" applyFont="1" applyFill="1" applyAlignment="1">
      <alignment wrapText="1"/>
    </xf>
    <xf numFmtId="0" fontId="9" fillId="8" borderId="0" xfId="0" applyFont="1" applyFill="1" applyAlignment="1">
      <alignment vertical="center"/>
    </xf>
    <xf numFmtId="0" fontId="10" fillId="8" borderId="0" xfId="0" applyFont="1" applyFill="1" applyBorder="1" applyAlignment="1" applyProtection="1">
      <alignment horizontal="left" vertical="center" wrapText="1"/>
    </xf>
    <xf numFmtId="0" fontId="14" fillId="8" borderId="0" xfId="0" applyFont="1" applyFill="1" applyBorder="1" applyAlignment="1" applyProtection="1">
      <alignment vertical="center" wrapText="1"/>
    </xf>
    <xf numFmtId="0" fontId="16" fillId="8" borderId="0" xfId="0" applyFont="1" applyFill="1" applyBorder="1" applyAlignment="1" applyProtection="1">
      <alignment vertical="center"/>
    </xf>
    <xf numFmtId="0" fontId="9" fillId="8" borderId="0" xfId="0" applyFont="1" applyFill="1" applyBorder="1" applyAlignment="1" applyProtection="1">
      <alignment horizontal="left" vertical="center"/>
    </xf>
    <xf numFmtId="0" fontId="27" fillId="8" borderId="0" xfId="0" applyFont="1" applyFill="1" applyAlignment="1" applyProtection="1"/>
    <xf numFmtId="0" fontId="9" fillId="8" borderId="0" xfId="0" applyFont="1" applyFill="1" applyBorder="1" applyAlignment="1" applyProtection="1">
      <alignment vertical="center"/>
    </xf>
    <xf numFmtId="0" fontId="9" fillId="8" borderId="0" xfId="0" applyFont="1" applyFill="1" applyAlignment="1" applyProtection="1">
      <alignment vertical="center"/>
    </xf>
    <xf numFmtId="0" fontId="18" fillId="8" borderId="0" xfId="0" applyFont="1" applyFill="1" applyAlignment="1" applyProtection="1">
      <alignment vertical="center"/>
    </xf>
    <xf numFmtId="170" fontId="9" fillId="8" borderId="0" xfId="0" applyNumberFormat="1" applyFont="1" applyFill="1" applyAlignment="1" applyProtection="1">
      <alignment vertical="center"/>
    </xf>
    <xf numFmtId="174" fontId="10" fillId="8" borderId="0" xfId="31" applyNumberFormat="1" applyFont="1" applyFill="1" applyAlignment="1" applyProtection="1">
      <alignment horizontal="center" vertical="center"/>
    </xf>
    <xf numFmtId="0" fontId="13" fillId="8" borderId="0" xfId="0" applyFont="1" applyFill="1" applyAlignment="1" applyProtection="1">
      <alignment vertical="center"/>
    </xf>
    <xf numFmtId="0" fontId="9" fillId="8" borderId="0" xfId="0" applyFont="1" applyFill="1" applyAlignment="1" applyProtection="1">
      <alignment horizontal="center" vertical="center"/>
    </xf>
    <xf numFmtId="0" fontId="10" fillId="8" borderId="0" xfId="0" applyFont="1" applyFill="1" applyAlignment="1" applyProtection="1">
      <alignment vertical="center"/>
    </xf>
    <xf numFmtId="4" fontId="10" fillId="8" borderId="0" xfId="0" applyNumberFormat="1" applyFont="1" applyFill="1" applyAlignment="1" applyProtection="1">
      <alignment horizontal="left" vertical="center"/>
    </xf>
    <xf numFmtId="0" fontId="9" fillId="8" borderId="0" xfId="0" applyFont="1" applyFill="1" applyBorder="1" applyAlignment="1" applyProtection="1">
      <alignment vertical="center" wrapText="1"/>
    </xf>
    <xf numFmtId="0" fontId="9" fillId="8" borderId="0" xfId="0" applyFont="1" applyFill="1" applyAlignment="1" applyProtection="1">
      <alignment vertical="center" wrapText="1"/>
    </xf>
    <xf numFmtId="0" fontId="10" fillId="8" borderId="1" xfId="0" applyFont="1" applyFill="1" applyBorder="1" applyAlignment="1" applyProtection="1">
      <alignment horizontal="center" vertical="center" wrapText="1"/>
    </xf>
    <xf numFmtId="0" fontId="9" fillId="8" borderId="0" xfId="0" applyFont="1" applyFill="1" applyAlignment="1" applyProtection="1">
      <alignment horizontal="center" vertical="center" wrapText="1"/>
    </xf>
    <xf numFmtId="0" fontId="10" fillId="8" borderId="0" xfId="0" applyFont="1" applyFill="1" applyBorder="1" applyAlignment="1" applyProtection="1">
      <alignment horizontal="center" vertical="center" wrapText="1"/>
    </xf>
    <xf numFmtId="0" fontId="16" fillId="8" borderId="0" xfId="0" applyFont="1" applyFill="1" applyBorder="1" applyAlignment="1" applyProtection="1">
      <alignment horizontal="center" vertical="center" wrapText="1"/>
    </xf>
    <xf numFmtId="0" fontId="27" fillId="8" borderId="0" xfId="0" applyFont="1" applyFill="1" applyAlignment="1" applyProtection="1">
      <alignment vertical="center" wrapText="1"/>
    </xf>
    <xf numFmtId="0" fontId="13" fillId="8" borderId="0" xfId="0" applyFont="1" applyFill="1" applyAlignment="1" applyProtection="1">
      <alignment horizontal="center" vertical="center"/>
    </xf>
    <xf numFmtId="0" fontId="27" fillId="8" borderId="0" xfId="0" applyFont="1" applyFill="1" applyBorder="1" applyAlignment="1" applyProtection="1">
      <alignment vertical="center"/>
    </xf>
    <xf numFmtId="0" fontId="27" fillId="8" borderId="0" xfId="0" applyFont="1" applyFill="1" applyAlignment="1" applyProtection="1">
      <alignment vertical="center"/>
    </xf>
    <xf numFmtId="0" fontId="13" fillId="8" borderId="0" xfId="0" applyFont="1" applyFill="1" applyAlignment="1" applyProtection="1">
      <alignment vertical="center" wrapText="1"/>
    </xf>
    <xf numFmtId="4" fontId="9" fillId="8" borderId="0" xfId="0" applyNumberFormat="1" applyFont="1" applyFill="1" applyAlignment="1" applyProtection="1">
      <alignment vertical="center" wrapText="1"/>
    </xf>
    <xf numFmtId="0" fontId="9" fillId="8" borderId="0" xfId="0" applyFont="1" applyFill="1" applyAlignment="1">
      <alignment vertical="center" wrapText="1"/>
    </xf>
    <xf numFmtId="0" fontId="13" fillId="8" borderId="0" xfId="0" applyFont="1" applyFill="1" applyAlignment="1">
      <alignment vertical="center"/>
    </xf>
    <xf numFmtId="0" fontId="10" fillId="8" borderId="0" xfId="0" applyFont="1" applyFill="1" applyAlignment="1" applyProtection="1">
      <alignment horizontal="center" vertical="center" wrapText="1"/>
    </xf>
    <xf numFmtId="4" fontId="13" fillId="8" borderId="0" xfId="0" applyNumberFormat="1" applyFont="1" applyFill="1" applyAlignment="1" applyProtection="1">
      <alignment vertical="center" wrapText="1"/>
    </xf>
    <xf numFmtId="4" fontId="38" fillId="8" borderId="0" xfId="16" applyNumberFormat="1" applyFont="1" applyFill="1" applyBorder="1" applyAlignment="1" applyProtection="1">
      <alignment horizontal="right" vertical="center" wrapText="1"/>
    </xf>
    <xf numFmtId="4" fontId="11" fillId="8" borderId="0" xfId="16" applyNumberFormat="1" applyFont="1" applyFill="1" applyBorder="1" applyAlignment="1" applyProtection="1">
      <alignment horizontal="right" vertical="center" wrapText="1"/>
    </xf>
    <xf numFmtId="0" fontId="10" fillId="8" borderId="0" xfId="0" applyFont="1" applyFill="1" applyAlignment="1" applyProtection="1">
      <alignment vertical="center" wrapText="1"/>
    </xf>
    <xf numFmtId="0" fontId="22" fillId="8" borderId="0" xfId="0" applyFont="1" applyFill="1" applyBorder="1" applyAlignment="1" applyProtection="1">
      <alignment horizontal="left" vertical="center"/>
    </xf>
    <xf numFmtId="0" fontId="17" fillId="8" borderId="0" xfId="0" applyFont="1" applyFill="1" applyBorder="1" applyAlignment="1" applyProtection="1">
      <alignment horizontal="left" vertical="center"/>
    </xf>
    <xf numFmtId="0" fontId="13" fillId="0" borderId="0" xfId="0" applyFont="1" applyFill="1" applyBorder="1" applyAlignment="1" applyProtection="1">
      <alignment horizontal="left" vertical="center"/>
    </xf>
    <xf numFmtId="0" fontId="10" fillId="8" borderId="0" xfId="0" applyFont="1" applyFill="1" applyAlignment="1" applyProtection="1">
      <alignment vertical="top"/>
    </xf>
    <xf numFmtId="0" fontId="29" fillId="8" borderId="0" xfId="0" applyFont="1" applyFill="1" applyAlignment="1" applyProtection="1">
      <alignment vertical="center"/>
    </xf>
    <xf numFmtId="0" fontId="29" fillId="8" borderId="0" xfId="0" applyFont="1" applyFill="1" applyAlignment="1">
      <alignment vertical="center"/>
    </xf>
    <xf numFmtId="0" fontId="29" fillId="8" borderId="0" xfId="0" applyFont="1" applyFill="1" applyAlignment="1" applyProtection="1">
      <alignment vertical="center" wrapText="1"/>
    </xf>
    <xf numFmtId="0" fontId="28" fillId="8" borderId="0" xfId="0" applyFont="1" applyFill="1" applyBorder="1" applyAlignment="1" applyProtection="1">
      <alignment horizontal="left" vertical="center" wrapText="1"/>
    </xf>
    <xf numFmtId="0" fontId="10" fillId="13" borderId="8" xfId="0" applyFont="1" applyFill="1" applyBorder="1" applyAlignment="1" applyProtection="1">
      <alignment vertical="center"/>
    </xf>
    <xf numFmtId="0" fontId="10" fillId="8" borderId="7" xfId="0" applyFont="1" applyFill="1" applyBorder="1" applyAlignment="1" applyProtection="1">
      <alignment horizontal="center" vertical="center" wrapText="1"/>
    </xf>
    <xf numFmtId="0" fontId="13" fillId="0" borderId="0" xfId="0" applyFont="1" applyBorder="1" applyAlignment="1" applyProtection="1">
      <alignment horizontal="left" vertical="center"/>
    </xf>
    <xf numFmtId="167" fontId="9" fillId="8" borderId="0" xfId="0" applyNumberFormat="1" applyFont="1" applyFill="1"/>
    <xf numFmtId="0" fontId="27" fillId="8" borderId="0" xfId="0" applyFont="1" applyFill="1"/>
    <xf numFmtId="168" fontId="9" fillId="8" borderId="0" xfId="31" applyNumberFormat="1" applyFont="1" applyFill="1" applyAlignment="1">
      <alignment horizontal="left"/>
    </xf>
    <xf numFmtId="165" fontId="9" fillId="8" borderId="0" xfId="0" applyNumberFormat="1" applyFont="1" applyFill="1"/>
    <xf numFmtId="0" fontId="9" fillId="8" borderId="0" xfId="0" applyFont="1" applyFill="1" applyAlignment="1">
      <alignment horizontal="left" vertical="center" wrapText="1"/>
    </xf>
    <xf numFmtId="0" fontId="9" fillId="0" borderId="7" xfId="0" applyFont="1" applyFill="1" applyBorder="1" applyAlignment="1" applyProtection="1">
      <alignment horizontal="left" vertical="center"/>
    </xf>
    <xf numFmtId="0" fontId="9" fillId="8" borderId="7" xfId="0" applyFont="1" applyFill="1" applyBorder="1" applyAlignment="1" applyProtection="1">
      <alignment horizontal="left" vertical="center"/>
    </xf>
    <xf numFmtId="0" fontId="31" fillId="8" borderId="0" xfId="0" applyFont="1" applyFill="1" applyAlignment="1">
      <alignment vertical="center" wrapText="1"/>
    </xf>
    <xf numFmtId="0" fontId="15" fillId="9" borderId="7" xfId="0" applyFont="1" applyFill="1" applyBorder="1" applyAlignment="1" applyProtection="1">
      <alignment horizontal="center" vertical="center" wrapText="1"/>
    </xf>
    <xf numFmtId="0" fontId="9" fillId="8" borderId="7" xfId="0" applyFont="1" applyFill="1" applyBorder="1" applyAlignment="1" applyProtection="1">
      <alignment vertical="center" wrapText="1"/>
    </xf>
    <xf numFmtId="0" fontId="43" fillId="8" borderId="0" xfId="1" applyFont="1" applyFill="1" applyAlignment="1" applyProtection="1">
      <alignment vertical="center"/>
    </xf>
    <xf numFmtId="0" fontId="15" fillId="9" borderId="0" xfId="0" applyFont="1" applyFill="1" applyAlignment="1">
      <alignment horizontal="left" vertical="center"/>
    </xf>
    <xf numFmtId="0" fontId="9" fillId="9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/>
    </xf>
    <xf numFmtId="0" fontId="29" fillId="8" borderId="0" xfId="0" applyFont="1" applyFill="1" applyAlignment="1">
      <alignment horizontal="left" vertical="center"/>
    </xf>
    <xf numFmtId="0" fontId="9" fillId="8" borderId="7" xfId="0" applyFont="1" applyFill="1" applyBorder="1" applyAlignment="1" applyProtection="1">
      <alignment vertical="center"/>
    </xf>
    <xf numFmtId="0" fontId="15" fillId="12" borderId="7" xfId="0" applyFont="1" applyFill="1" applyBorder="1" applyAlignment="1">
      <alignment horizontal="left" vertical="center" wrapText="1"/>
    </xf>
    <xf numFmtId="0" fontId="9" fillId="8" borderId="0" xfId="0" applyFont="1" applyFill="1" applyBorder="1" applyAlignment="1">
      <alignment horizontal="center"/>
    </xf>
    <xf numFmtId="14" fontId="9" fillId="8" borderId="0" xfId="0" applyNumberFormat="1" applyFont="1" applyFill="1" applyBorder="1" applyAlignment="1">
      <alignment horizontal="center"/>
    </xf>
    <xf numFmtId="0" fontId="10" fillId="8" borderId="0" xfId="0" applyFont="1" applyFill="1" applyBorder="1" applyAlignment="1">
      <alignment horizontal="center"/>
    </xf>
    <xf numFmtId="180" fontId="10" fillId="8" borderId="7" xfId="31" applyNumberFormat="1" applyFont="1" applyFill="1" applyBorder="1" applyAlignment="1" applyProtection="1">
      <alignment vertical="center"/>
    </xf>
    <xf numFmtId="168" fontId="10" fillId="8" borderId="7" xfId="31" applyNumberFormat="1" applyFont="1" applyFill="1" applyBorder="1" applyAlignment="1" applyProtection="1">
      <alignment vertical="center"/>
    </xf>
    <xf numFmtId="180" fontId="9" fillId="8" borderId="7" xfId="31" applyNumberFormat="1" applyFont="1" applyFill="1" applyBorder="1" applyAlignment="1">
      <alignment vertical="center"/>
    </xf>
    <xf numFmtId="168" fontId="9" fillId="8" borderId="7" xfId="31" applyNumberFormat="1" applyFont="1" applyFill="1" applyBorder="1" applyAlignment="1">
      <alignment vertical="center"/>
    </xf>
    <xf numFmtId="0" fontId="10" fillId="8" borderId="7" xfId="0" applyFont="1" applyFill="1" applyBorder="1" applyAlignment="1" applyProtection="1">
      <alignment vertical="center"/>
    </xf>
    <xf numFmtId="0" fontId="9" fillId="8" borderId="0" xfId="0" applyFont="1" applyFill="1" applyAlignment="1"/>
    <xf numFmtId="168" fontId="9" fillId="8" borderId="0" xfId="31" applyNumberFormat="1" applyFont="1" applyFill="1" applyAlignment="1"/>
    <xf numFmtId="168" fontId="10" fillId="8" borderId="7" xfId="31" applyNumberFormat="1" applyFont="1" applyFill="1" applyBorder="1" applyAlignment="1">
      <alignment vertical="center"/>
    </xf>
    <xf numFmtId="0" fontId="9" fillId="8" borderId="30" xfId="0" applyFont="1" applyFill="1" applyBorder="1" applyAlignment="1" applyProtection="1">
      <alignment horizontal="left" vertical="center"/>
    </xf>
    <xf numFmtId="168" fontId="9" fillId="8" borderId="30" xfId="31" applyNumberFormat="1" applyFont="1" applyFill="1" applyBorder="1" applyAlignment="1">
      <alignment vertical="center"/>
    </xf>
    <xf numFmtId="168" fontId="10" fillId="8" borderId="30" xfId="31" applyNumberFormat="1" applyFont="1" applyFill="1" applyBorder="1" applyAlignment="1">
      <alignment vertical="center"/>
    </xf>
    <xf numFmtId="168" fontId="15" fillId="12" borderId="7" xfId="31" applyNumberFormat="1" applyFont="1" applyFill="1" applyBorder="1" applyAlignment="1">
      <alignment vertical="center" wrapText="1"/>
    </xf>
    <xf numFmtId="168" fontId="9" fillId="8" borderId="0" xfId="0" applyNumberFormat="1" applyFont="1" applyFill="1" applyAlignment="1">
      <alignment wrapText="1"/>
    </xf>
    <xf numFmtId="0" fontId="34" fillId="12" borderId="7" xfId="0" applyFont="1" applyFill="1" applyBorder="1" applyAlignment="1">
      <alignment horizontal="left" vertical="center"/>
    </xf>
    <xf numFmtId="166" fontId="34" fillId="12" borderId="7" xfId="17" applyNumberFormat="1" applyFont="1" applyFill="1" applyBorder="1" applyAlignment="1">
      <alignment vertical="center"/>
    </xf>
    <xf numFmtId="168" fontId="34" fillId="12" borderId="7" xfId="31" applyNumberFormat="1" applyFont="1" applyFill="1" applyBorder="1" applyAlignment="1">
      <alignment vertical="center"/>
    </xf>
    <xf numFmtId="0" fontId="33" fillId="8" borderId="0" xfId="0" applyFont="1" applyFill="1"/>
    <xf numFmtId="0" fontId="28" fillId="8" borderId="5" xfId="0" applyFont="1" applyFill="1" applyBorder="1" applyAlignment="1" applyProtection="1">
      <alignment vertical="center" wrapText="1"/>
    </xf>
    <xf numFmtId="0" fontId="10" fillId="13" borderId="31" xfId="0" applyFont="1" applyFill="1" applyBorder="1" applyAlignment="1" applyProtection="1">
      <alignment vertical="center"/>
    </xf>
    <xf numFmtId="0" fontId="19" fillId="8" borderId="0" xfId="0" applyFont="1" applyFill="1" applyBorder="1" applyAlignment="1" applyProtection="1">
      <alignment vertical="center"/>
    </xf>
    <xf numFmtId="0" fontId="9" fillId="9" borderId="7" xfId="0" applyFont="1" applyFill="1" applyBorder="1" applyAlignment="1" applyProtection="1">
      <alignment horizontal="center" vertical="center" wrapText="1"/>
    </xf>
    <xf numFmtId="0" fontId="9" fillId="8" borderId="2" xfId="0" applyFont="1" applyFill="1" applyBorder="1" applyAlignment="1" applyProtection="1">
      <alignment horizontal="left" vertical="center"/>
    </xf>
    <xf numFmtId="0" fontId="21" fillId="14" borderId="7" xfId="0" applyFont="1" applyFill="1" applyBorder="1" applyAlignment="1" applyProtection="1">
      <alignment vertical="center"/>
    </xf>
    <xf numFmtId="0" fontId="22" fillId="14" borderId="7" xfId="0" applyFont="1" applyFill="1" applyBorder="1" applyAlignment="1" applyProtection="1">
      <alignment horizontal="left" vertical="center"/>
    </xf>
    <xf numFmtId="165" fontId="10" fillId="14" borderId="7" xfId="31" applyFont="1" applyFill="1" applyBorder="1" applyAlignment="1" applyProtection="1">
      <alignment horizontal="left" vertical="center"/>
    </xf>
    <xf numFmtId="165" fontId="21" fillId="14" borderId="7" xfId="31" applyFont="1" applyFill="1" applyBorder="1" applyAlignment="1" applyProtection="1">
      <alignment horizontal="left" vertical="center"/>
    </xf>
    <xf numFmtId="0" fontId="35" fillId="11" borderId="7" xfId="1" applyFont="1" applyFill="1" applyBorder="1" applyAlignment="1" applyProtection="1">
      <alignment horizontal="left" vertical="center"/>
    </xf>
    <xf numFmtId="170" fontId="21" fillId="11" borderId="7" xfId="31" quotePrefix="1" applyNumberFormat="1" applyFont="1" applyFill="1" applyBorder="1" applyAlignment="1" applyProtection="1">
      <alignment horizontal="left" vertical="center"/>
    </xf>
    <xf numFmtId="174" fontId="21" fillId="11" borderId="7" xfId="31" quotePrefix="1" applyNumberFormat="1" applyFont="1" applyFill="1" applyBorder="1" applyAlignment="1" applyProtection="1">
      <alignment horizontal="center" vertical="center"/>
    </xf>
    <xf numFmtId="174" fontId="11" fillId="11" borderId="7" xfId="31" quotePrefix="1" applyNumberFormat="1" applyFont="1" applyFill="1" applyBorder="1" applyAlignment="1" applyProtection="1">
      <alignment horizontal="center" vertical="center"/>
    </xf>
    <xf numFmtId="174" fontId="21" fillId="11" borderId="7" xfId="31" applyNumberFormat="1" applyFont="1" applyFill="1" applyBorder="1" applyAlignment="1" applyProtection="1">
      <alignment horizontal="left" vertical="center"/>
    </xf>
    <xf numFmtId="170" fontId="21" fillId="12" borderId="7" xfId="31" quotePrefix="1" applyNumberFormat="1" applyFont="1" applyFill="1" applyBorder="1" applyAlignment="1" applyProtection="1">
      <alignment horizontal="left" vertical="center"/>
    </xf>
    <xf numFmtId="174" fontId="21" fillId="12" borderId="7" xfId="31" quotePrefix="1" applyNumberFormat="1" applyFont="1" applyFill="1" applyBorder="1" applyAlignment="1" applyProtection="1">
      <alignment horizontal="center" vertical="center"/>
    </xf>
    <xf numFmtId="174" fontId="11" fillId="12" borderId="7" xfId="31" quotePrefix="1" applyNumberFormat="1" applyFont="1" applyFill="1" applyBorder="1" applyAlignment="1" applyProtection="1">
      <alignment horizontal="center" vertical="center"/>
    </xf>
    <xf numFmtId="174" fontId="21" fillId="12" borderId="7" xfId="31" applyNumberFormat="1" applyFont="1" applyFill="1" applyBorder="1" applyAlignment="1" applyProtection="1">
      <alignment horizontal="left" vertical="center"/>
    </xf>
    <xf numFmtId="0" fontId="23" fillId="5" borderId="7" xfId="0" applyFont="1" applyFill="1" applyBorder="1" applyAlignment="1" applyProtection="1">
      <alignment horizontal="left" vertical="center"/>
    </xf>
    <xf numFmtId="0" fontId="9" fillId="5" borderId="7" xfId="0" applyFont="1" applyFill="1" applyBorder="1" applyAlignment="1" applyProtection="1">
      <alignment vertical="center"/>
    </xf>
    <xf numFmtId="0" fontId="9" fillId="5" borderId="7" xfId="0" applyFont="1" applyFill="1" applyBorder="1" applyAlignment="1" applyProtection="1">
      <alignment horizontal="left" vertical="center"/>
    </xf>
    <xf numFmtId="0" fontId="9" fillId="8" borderId="19" xfId="0" applyFont="1" applyFill="1" applyBorder="1" applyAlignment="1" applyProtection="1">
      <alignment horizontal="left" vertical="center"/>
    </xf>
    <xf numFmtId="0" fontId="9" fillId="0" borderId="7" xfId="0" applyFont="1" applyFill="1" applyBorder="1" applyAlignment="1" applyProtection="1">
      <alignment vertical="center"/>
    </xf>
    <xf numFmtId="0" fontId="10" fillId="12" borderId="7" xfId="0" applyFont="1" applyFill="1" applyBorder="1" applyAlignment="1" applyProtection="1">
      <alignment vertical="center"/>
    </xf>
    <xf numFmtId="0" fontId="10" fillId="10" borderId="7" xfId="0" applyFont="1" applyFill="1" applyBorder="1" applyAlignment="1" applyProtection="1">
      <alignment vertical="center"/>
    </xf>
    <xf numFmtId="0" fontId="10" fillId="15" borderId="7" xfId="0" applyFont="1" applyFill="1" applyBorder="1" applyAlignment="1" applyProtection="1">
      <alignment vertical="center"/>
    </xf>
    <xf numFmtId="174" fontId="21" fillId="9" borderId="22" xfId="31" applyNumberFormat="1" applyFont="1" applyFill="1" applyBorder="1" applyAlignment="1" applyProtection="1">
      <alignment horizontal="left" vertical="center"/>
    </xf>
    <xf numFmtId="0" fontId="23" fillId="0" borderId="7" xfId="0" applyFont="1" applyFill="1" applyBorder="1" applyAlignment="1" applyProtection="1">
      <alignment horizontal="left" vertical="center"/>
    </xf>
    <xf numFmtId="176" fontId="13" fillId="0" borderId="7" xfId="0" applyNumberFormat="1" applyFont="1" applyFill="1" applyBorder="1" applyAlignment="1" applyProtection="1">
      <alignment horizontal="left" vertical="center"/>
    </xf>
    <xf numFmtId="174" fontId="21" fillId="0" borderId="7" xfId="31" applyNumberFormat="1" applyFont="1" applyFill="1" applyBorder="1" applyAlignment="1" applyProtection="1">
      <alignment horizontal="center" vertical="center"/>
    </xf>
    <xf numFmtId="174" fontId="11" fillId="0" borderId="7" xfId="31" applyNumberFormat="1" applyFont="1" applyFill="1" applyBorder="1" applyAlignment="1" applyProtection="1">
      <alignment horizontal="center" vertical="center"/>
    </xf>
    <xf numFmtId="174" fontId="21" fillId="0" borderId="7" xfId="31" applyNumberFormat="1" applyFont="1" applyFill="1" applyBorder="1" applyAlignment="1" applyProtection="1">
      <alignment horizontal="left" vertical="center"/>
    </xf>
    <xf numFmtId="9" fontId="13" fillId="0" borderId="7" xfId="0" applyNumberFormat="1" applyFont="1" applyFill="1" applyBorder="1" applyAlignment="1" applyProtection="1">
      <alignment vertical="center"/>
    </xf>
    <xf numFmtId="0" fontId="35" fillId="11" borderId="7" xfId="1" applyFont="1" applyFill="1" applyBorder="1" applyAlignment="1" applyProtection="1">
      <alignment vertical="center"/>
    </xf>
    <xf numFmtId="0" fontId="9" fillId="3" borderId="7" xfId="0" applyFont="1" applyFill="1" applyBorder="1" applyAlignment="1" applyProtection="1">
      <alignment vertical="center"/>
    </xf>
    <xf numFmtId="165" fontId="21" fillId="11" borderId="7" xfId="31" quotePrefix="1" applyFont="1" applyFill="1" applyBorder="1" applyAlignment="1" applyProtection="1">
      <alignment horizontal="left" vertical="center"/>
    </xf>
    <xf numFmtId="165" fontId="11" fillId="11" borderId="7" xfId="31" quotePrefix="1" applyFont="1" applyFill="1" applyBorder="1" applyAlignment="1" applyProtection="1">
      <alignment horizontal="left" vertical="center"/>
    </xf>
    <xf numFmtId="165" fontId="10" fillId="11" borderId="7" xfId="31" applyFont="1" applyFill="1" applyBorder="1" applyAlignment="1" applyProtection="1">
      <alignment horizontal="left" vertical="center"/>
    </xf>
    <xf numFmtId="0" fontId="13" fillId="11" borderId="7" xfId="0" applyFont="1" applyFill="1" applyBorder="1" applyAlignment="1" applyProtection="1">
      <alignment vertical="center"/>
    </xf>
    <xf numFmtId="0" fontId="35" fillId="12" borderId="7" xfId="1" applyFont="1" applyFill="1" applyBorder="1" applyAlignment="1" applyProtection="1">
      <alignment vertical="center"/>
    </xf>
    <xf numFmtId="0" fontId="13" fillId="0" borderId="7" xfId="0" applyFont="1" applyFill="1" applyBorder="1" applyAlignment="1" applyProtection="1">
      <alignment vertical="center"/>
    </xf>
    <xf numFmtId="0" fontId="36" fillId="0" borderId="7" xfId="0" applyFont="1" applyFill="1" applyBorder="1" applyAlignment="1" applyProtection="1">
      <alignment vertical="center"/>
    </xf>
    <xf numFmtId="0" fontId="9" fillId="2" borderId="7" xfId="0" applyFont="1" applyFill="1" applyBorder="1" applyAlignment="1" applyProtection="1">
      <alignment vertical="center"/>
    </xf>
    <xf numFmtId="0" fontId="25" fillId="0" borderId="7" xfId="0" applyFont="1" applyFill="1" applyBorder="1" applyAlignment="1" applyProtection="1">
      <alignment horizontal="left" vertical="center"/>
    </xf>
    <xf numFmtId="170" fontId="10" fillId="12" borderId="7" xfId="31" quotePrefix="1" applyNumberFormat="1" applyFont="1" applyFill="1" applyBorder="1" applyAlignment="1" applyProtection="1">
      <alignment horizontal="left" vertical="center"/>
    </xf>
    <xf numFmtId="174" fontId="10" fillId="12" borderId="7" xfId="31" quotePrefix="1" applyNumberFormat="1" applyFont="1" applyFill="1" applyBorder="1" applyAlignment="1" applyProtection="1">
      <alignment horizontal="center" vertical="center"/>
    </xf>
    <xf numFmtId="174" fontId="9" fillId="12" borderId="7" xfId="31" quotePrefix="1" applyNumberFormat="1" applyFont="1" applyFill="1" applyBorder="1" applyAlignment="1" applyProtection="1">
      <alignment horizontal="center" vertical="center"/>
    </xf>
    <xf numFmtId="174" fontId="10" fillId="12" borderId="7" xfId="31" applyNumberFormat="1" applyFont="1" applyFill="1" applyBorder="1" applyAlignment="1" applyProtection="1">
      <alignment horizontal="left" vertical="center"/>
    </xf>
    <xf numFmtId="0" fontId="13" fillId="17" borderId="7" xfId="0" applyFont="1" applyFill="1" applyBorder="1" applyAlignment="1" applyProtection="1">
      <alignment vertical="center"/>
    </xf>
    <xf numFmtId="170" fontId="21" fillId="17" borderId="7" xfId="31" quotePrefix="1" applyNumberFormat="1" applyFont="1" applyFill="1" applyBorder="1" applyAlignment="1" applyProtection="1">
      <alignment horizontal="left" vertical="center"/>
    </xf>
    <xf numFmtId="174" fontId="21" fillId="17" borderId="7" xfId="31" quotePrefix="1" applyNumberFormat="1" applyFont="1" applyFill="1" applyBorder="1" applyAlignment="1" applyProtection="1">
      <alignment horizontal="center" vertical="center"/>
    </xf>
    <xf numFmtId="174" fontId="11" fillId="17" borderId="7" xfId="31" quotePrefix="1" applyNumberFormat="1" applyFont="1" applyFill="1" applyBorder="1" applyAlignment="1" applyProtection="1">
      <alignment horizontal="center" vertical="center"/>
    </xf>
    <xf numFmtId="174" fontId="21" fillId="17" borderId="7" xfId="31" applyNumberFormat="1" applyFont="1" applyFill="1" applyBorder="1" applyAlignment="1" applyProtection="1">
      <alignment horizontal="left" vertical="center"/>
    </xf>
    <xf numFmtId="0" fontId="13" fillId="16" borderId="7" xfId="0" applyFont="1" applyFill="1" applyBorder="1" applyAlignment="1" applyProtection="1">
      <alignment vertical="center"/>
    </xf>
    <xf numFmtId="170" fontId="21" fillId="16" borderId="7" xfId="31" quotePrefix="1" applyNumberFormat="1" applyFont="1" applyFill="1" applyBorder="1" applyAlignment="1" applyProtection="1">
      <alignment horizontal="left" vertical="center"/>
    </xf>
    <xf numFmtId="174" fontId="21" fillId="16" borderId="7" xfId="31" quotePrefix="1" applyNumberFormat="1" applyFont="1" applyFill="1" applyBorder="1" applyAlignment="1" applyProtection="1">
      <alignment horizontal="center" vertical="center"/>
    </xf>
    <xf numFmtId="174" fontId="11" fillId="16" borderId="7" xfId="31" quotePrefix="1" applyNumberFormat="1" applyFont="1" applyFill="1" applyBorder="1" applyAlignment="1" applyProtection="1">
      <alignment horizontal="center" vertical="center"/>
    </xf>
    <xf numFmtId="174" fontId="21" fillId="16" borderId="7" xfId="31" applyNumberFormat="1" applyFont="1" applyFill="1" applyBorder="1" applyAlignment="1" applyProtection="1">
      <alignment horizontal="left" vertical="center"/>
    </xf>
    <xf numFmtId="0" fontId="35" fillId="15" borderId="7" xfId="1" applyFont="1" applyFill="1" applyBorder="1" applyAlignment="1" applyProtection="1">
      <alignment vertical="center"/>
    </xf>
    <xf numFmtId="170" fontId="21" fillId="15" borderId="7" xfId="31" quotePrefix="1" applyNumberFormat="1" applyFont="1" applyFill="1" applyBorder="1" applyAlignment="1" applyProtection="1">
      <alignment horizontal="left" vertical="center"/>
    </xf>
    <xf numFmtId="174" fontId="21" fillId="15" borderId="7" xfId="31" quotePrefix="1" applyNumberFormat="1" applyFont="1" applyFill="1" applyBorder="1" applyAlignment="1" applyProtection="1">
      <alignment horizontal="center" vertical="center"/>
    </xf>
    <xf numFmtId="174" fontId="11" fillId="15" borderId="7" xfId="31" quotePrefix="1" applyNumberFormat="1" applyFont="1" applyFill="1" applyBorder="1" applyAlignment="1" applyProtection="1">
      <alignment horizontal="center" vertical="center"/>
    </xf>
    <xf numFmtId="174" fontId="21" fillId="15" borderId="7" xfId="31" applyNumberFormat="1" applyFont="1" applyFill="1" applyBorder="1" applyAlignment="1" applyProtection="1">
      <alignment horizontal="left" vertical="center"/>
    </xf>
    <xf numFmtId="175" fontId="13" fillId="0" borderId="7" xfId="0" applyNumberFormat="1" applyFont="1" applyFill="1" applyBorder="1" applyAlignment="1" applyProtection="1">
      <alignment horizontal="left" vertical="center"/>
    </xf>
    <xf numFmtId="0" fontId="13" fillId="15" borderId="7" xfId="0" applyFont="1" applyFill="1" applyBorder="1" applyAlignment="1" applyProtection="1">
      <alignment vertical="center"/>
    </xf>
    <xf numFmtId="0" fontId="35" fillId="10" borderId="7" xfId="1" applyFont="1" applyFill="1" applyBorder="1" applyAlignment="1" applyProtection="1">
      <alignment vertical="center"/>
    </xf>
    <xf numFmtId="0" fontId="9" fillId="6" borderId="7" xfId="0" applyFont="1" applyFill="1" applyBorder="1" applyAlignment="1" applyProtection="1">
      <alignment vertical="center"/>
    </xf>
    <xf numFmtId="170" fontId="21" fillId="10" borderId="7" xfId="31" quotePrefix="1" applyNumberFormat="1" applyFont="1" applyFill="1" applyBorder="1" applyAlignment="1" applyProtection="1">
      <alignment horizontal="left" vertical="center"/>
    </xf>
    <xf numFmtId="174" fontId="21" fillId="10" borderId="7" xfId="31" quotePrefix="1" applyNumberFormat="1" applyFont="1" applyFill="1" applyBorder="1" applyAlignment="1" applyProtection="1">
      <alignment horizontal="center" vertical="center"/>
    </xf>
    <xf numFmtId="174" fontId="11" fillId="10" borderId="7" xfId="31" quotePrefix="1" applyNumberFormat="1" applyFont="1" applyFill="1" applyBorder="1" applyAlignment="1" applyProtection="1">
      <alignment horizontal="center" vertical="center"/>
    </xf>
    <xf numFmtId="174" fontId="21" fillId="10" borderId="7" xfId="31" applyNumberFormat="1" applyFont="1" applyFill="1" applyBorder="1" applyAlignment="1" applyProtection="1">
      <alignment horizontal="left" vertical="center"/>
    </xf>
    <xf numFmtId="0" fontId="13" fillId="10" borderId="7" xfId="0" applyFont="1" applyFill="1" applyBorder="1" applyAlignment="1" applyProtection="1">
      <alignment vertical="center"/>
    </xf>
    <xf numFmtId="0" fontId="25" fillId="6" borderId="7" xfId="0" applyFont="1" applyFill="1" applyBorder="1" applyAlignment="1" applyProtection="1">
      <alignment horizontal="left" vertical="center"/>
    </xf>
    <xf numFmtId="0" fontId="9" fillId="6" borderId="7" xfId="0" applyFont="1" applyFill="1" applyBorder="1" applyAlignment="1" applyProtection="1">
      <alignment horizontal="left" vertical="center"/>
    </xf>
    <xf numFmtId="170" fontId="10" fillId="10" borderId="7" xfId="31" quotePrefix="1" applyNumberFormat="1" applyFont="1" applyFill="1" applyBorder="1" applyAlignment="1" applyProtection="1">
      <alignment horizontal="left" vertical="center"/>
    </xf>
    <xf numFmtId="174" fontId="10" fillId="10" borderId="7" xfId="31" quotePrefix="1" applyNumberFormat="1" applyFont="1" applyFill="1" applyBorder="1" applyAlignment="1" applyProtection="1">
      <alignment horizontal="center" vertical="center"/>
    </xf>
    <xf numFmtId="174" fontId="9" fillId="10" borderId="7" xfId="31" quotePrefix="1" applyNumberFormat="1" applyFont="1" applyFill="1" applyBorder="1" applyAlignment="1" applyProtection="1">
      <alignment horizontal="center" vertical="center"/>
    </xf>
    <xf numFmtId="174" fontId="10" fillId="10" borderId="7" xfId="31" applyNumberFormat="1" applyFont="1" applyFill="1" applyBorder="1" applyAlignment="1" applyProtection="1">
      <alignment horizontal="left" vertical="center"/>
    </xf>
    <xf numFmtId="170" fontId="9" fillId="10" borderId="7" xfId="0" applyNumberFormat="1" applyFont="1" applyFill="1" applyBorder="1" applyAlignment="1" applyProtection="1">
      <alignment horizontal="left" vertical="center"/>
    </xf>
    <xf numFmtId="174" fontId="26" fillId="15" borderId="7" xfId="31" quotePrefix="1" applyNumberFormat="1" applyFont="1" applyFill="1" applyBorder="1" applyAlignment="1" applyProtection="1">
      <alignment horizontal="center" vertical="center"/>
    </xf>
    <xf numFmtId="0" fontId="35" fillId="16" borderId="7" xfId="1" applyFont="1" applyFill="1" applyBorder="1" applyAlignment="1" applyProtection="1">
      <alignment vertical="center"/>
    </xf>
    <xf numFmtId="170" fontId="10" fillId="15" borderId="7" xfId="31" quotePrefix="1" applyNumberFormat="1" applyFont="1" applyFill="1" applyBorder="1" applyAlignment="1" applyProtection="1">
      <alignment horizontal="left" vertical="center"/>
    </xf>
    <xf numFmtId="174" fontId="10" fillId="15" borderId="7" xfId="31" quotePrefix="1" applyNumberFormat="1" applyFont="1" applyFill="1" applyBorder="1" applyAlignment="1" applyProtection="1">
      <alignment horizontal="center" vertical="center"/>
    </xf>
    <xf numFmtId="174" fontId="9" fillId="15" borderId="7" xfId="31" quotePrefix="1" applyNumberFormat="1" applyFont="1" applyFill="1" applyBorder="1" applyAlignment="1" applyProtection="1">
      <alignment horizontal="center" vertical="center"/>
    </xf>
    <xf numFmtId="174" fontId="10" fillId="15" borderId="7" xfId="31" applyNumberFormat="1" applyFont="1" applyFill="1" applyBorder="1" applyAlignment="1" applyProtection="1">
      <alignment horizontal="left" vertical="center"/>
    </xf>
    <xf numFmtId="0" fontId="28" fillId="8" borderId="19" xfId="0" applyFont="1" applyFill="1" applyBorder="1" applyAlignment="1" applyProtection="1">
      <alignment vertical="center" wrapText="1"/>
    </xf>
    <xf numFmtId="0" fontId="28" fillId="8" borderId="18" xfId="0" applyFont="1" applyFill="1" applyBorder="1" applyAlignment="1" applyProtection="1">
      <alignment vertical="center" wrapText="1"/>
    </xf>
    <xf numFmtId="22" fontId="9" fillId="8" borderId="0" xfId="0" applyNumberFormat="1" applyFont="1" applyFill="1" applyAlignment="1" applyProtection="1">
      <alignment vertical="center"/>
    </xf>
    <xf numFmtId="174" fontId="37" fillId="0" borderId="7" xfId="31" applyNumberFormat="1" applyFont="1" applyFill="1" applyBorder="1" applyAlignment="1" applyProtection="1">
      <alignment horizontal="center" vertical="center"/>
    </xf>
    <xf numFmtId="0" fontId="13" fillId="8" borderId="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left" vertical="center" wrapText="1"/>
    </xf>
    <xf numFmtId="168" fontId="16" fillId="8" borderId="7" xfId="0" applyNumberFormat="1" applyFont="1" applyFill="1" applyBorder="1" applyAlignment="1">
      <alignment vertical="center" wrapText="1"/>
    </xf>
    <xf numFmtId="0" fontId="9" fillId="8" borderId="7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 wrapText="1"/>
    </xf>
    <xf numFmtId="0" fontId="28" fillId="10" borderId="5" xfId="0" applyFont="1" applyFill="1" applyBorder="1" applyAlignment="1" applyProtection="1">
      <alignment vertical="center" wrapText="1"/>
    </xf>
    <xf numFmtId="0" fontId="16" fillId="8" borderId="0" xfId="0" applyFont="1" applyFill="1" applyBorder="1" applyAlignment="1" applyProtection="1">
      <alignment horizontal="right" vertical="center"/>
    </xf>
    <xf numFmtId="0" fontId="44" fillId="8" borderId="0" xfId="0" applyFont="1" applyFill="1" applyBorder="1" applyAlignment="1" applyProtection="1">
      <alignment horizontal="right" vertical="center"/>
    </xf>
    <xf numFmtId="0" fontId="16" fillId="8" borderId="0" xfId="0" applyFont="1" applyFill="1" applyBorder="1" applyAlignment="1" applyProtection="1">
      <alignment horizontal="left" vertical="center" wrapText="1"/>
    </xf>
    <xf numFmtId="0" fontId="13" fillId="8" borderId="0" xfId="0" applyFont="1" applyFill="1" applyBorder="1" applyAlignment="1" applyProtection="1">
      <alignment horizontal="right" vertical="center" wrapText="1"/>
    </xf>
    <xf numFmtId="0" fontId="35" fillId="8" borderId="0" xfId="1" applyFont="1" applyFill="1" applyBorder="1" applyAlignment="1" applyProtection="1">
      <alignment horizontal="left" vertical="center"/>
    </xf>
    <xf numFmtId="0" fontId="45" fillId="8" borderId="0" xfId="1" applyFont="1" applyFill="1" applyBorder="1" applyAlignment="1" applyProtection="1">
      <alignment vertical="center" wrapText="1"/>
    </xf>
    <xf numFmtId="0" fontId="13" fillId="8" borderId="9" xfId="0" applyFont="1" applyFill="1" applyBorder="1" applyAlignment="1" applyProtection="1">
      <alignment vertical="center"/>
    </xf>
    <xf numFmtId="0" fontId="16" fillId="8" borderId="11" xfId="0" applyFont="1" applyFill="1" applyBorder="1" applyAlignment="1" applyProtection="1">
      <alignment vertical="center"/>
    </xf>
    <xf numFmtId="0" fontId="16" fillId="8" borderId="0" xfId="0" applyFont="1" applyFill="1" applyBorder="1" applyAlignment="1" applyProtection="1">
      <alignment horizontal="left" vertical="center"/>
    </xf>
    <xf numFmtId="0" fontId="46" fillId="8" borderId="14" xfId="1" applyFont="1" applyFill="1" applyBorder="1" applyAlignment="1" applyProtection="1">
      <alignment horizontal="left" vertical="center"/>
    </xf>
    <xf numFmtId="0" fontId="13" fillId="8" borderId="16" xfId="0" applyFont="1" applyFill="1" applyBorder="1" applyAlignment="1" applyProtection="1">
      <alignment horizontal="left" vertical="center"/>
    </xf>
    <xf numFmtId="0" fontId="16" fillId="8" borderId="0" xfId="0" applyFont="1" applyFill="1" applyBorder="1" applyAlignment="1" applyProtection="1">
      <alignment horizontal="center" vertical="center"/>
    </xf>
    <xf numFmtId="0" fontId="28" fillId="14" borderId="7" xfId="0" applyFont="1" applyFill="1" applyBorder="1" applyAlignment="1" applyProtection="1">
      <alignment vertical="center"/>
    </xf>
    <xf numFmtId="0" fontId="41" fillId="14" borderId="7" xfId="0" applyFont="1" applyFill="1" applyBorder="1" applyAlignment="1" applyProtection="1">
      <alignment vertical="center" wrapText="1"/>
    </xf>
    <xf numFmtId="165" fontId="21" fillId="14" borderId="7" xfId="31" applyFont="1" applyFill="1" applyBorder="1" applyAlignment="1" applyProtection="1">
      <alignment vertical="center" wrapText="1"/>
    </xf>
    <xf numFmtId="165" fontId="37" fillId="14" borderId="7" xfId="31" applyFont="1" applyFill="1" applyBorder="1" applyAlignment="1" applyProtection="1">
      <alignment vertical="center" wrapText="1"/>
    </xf>
    <xf numFmtId="0" fontId="9" fillId="8" borderId="7" xfId="0" applyFont="1" applyFill="1" applyBorder="1" applyAlignment="1" applyProtection="1">
      <alignment vertical="top"/>
    </xf>
    <xf numFmtId="0" fontId="11" fillId="8" borderId="7" xfId="0" applyFont="1" applyFill="1" applyBorder="1" applyAlignment="1" applyProtection="1">
      <alignment vertical="top" wrapText="1"/>
    </xf>
    <xf numFmtId="0" fontId="29" fillId="8" borderId="7" xfId="0" applyFont="1" applyFill="1" applyBorder="1" applyAlignment="1" applyProtection="1">
      <alignment vertical="top" wrapText="1"/>
    </xf>
    <xf numFmtId="0" fontId="38" fillId="8" borderId="7" xfId="0" applyFont="1" applyFill="1" applyBorder="1" applyAlignment="1" applyProtection="1">
      <alignment vertical="top" wrapText="1"/>
    </xf>
    <xf numFmtId="165" fontId="11" fillId="8" borderId="7" xfId="31" applyFont="1" applyFill="1" applyBorder="1" applyAlignment="1" applyProtection="1">
      <alignment vertical="top" wrapText="1"/>
    </xf>
    <xf numFmtId="0" fontId="37" fillId="14" borderId="7" xfId="0" applyFont="1" applyFill="1" applyBorder="1" applyAlignment="1" applyProtection="1">
      <alignment vertical="center" wrapText="1"/>
    </xf>
    <xf numFmtId="170" fontId="37" fillId="14" borderId="7" xfId="31" applyNumberFormat="1" applyFont="1" applyFill="1" applyBorder="1" applyAlignment="1" applyProtection="1">
      <alignment vertical="center" wrapText="1"/>
    </xf>
    <xf numFmtId="1" fontId="21" fillId="14" borderId="7" xfId="31" applyNumberFormat="1" applyFont="1" applyFill="1" applyBorder="1" applyAlignment="1" applyProtection="1">
      <alignment horizontal="center" vertical="center" wrapText="1"/>
    </xf>
    <xf numFmtId="1" fontId="21" fillId="14" borderId="7" xfId="31" applyNumberFormat="1" applyFont="1" applyFill="1" applyBorder="1" applyAlignment="1" applyProtection="1">
      <alignment horizontal="left" vertical="center" wrapText="1"/>
    </xf>
    <xf numFmtId="0" fontId="11" fillId="8" borderId="7" xfId="0" applyFont="1" applyFill="1" applyBorder="1" applyAlignment="1" applyProtection="1">
      <alignment vertical="center" wrapText="1"/>
    </xf>
    <xf numFmtId="1" fontId="21" fillId="9" borderId="7" xfId="31" applyNumberFormat="1" applyFont="1" applyFill="1" applyBorder="1" applyAlignment="1" applyProtection="1">
      <alignment horizontal="left" vertical="center" wrapText="1"/>
    </xf>
    <xf numFmtId="165" fontId="21" fillId="0" borderId="7" xfId="36" applyFont="1" applyFill="1" applyBorder="1" applyAlignment="1" applyProtection="1">
      <alignment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21" fillId="14" borderId="7" xfId="0" applyFont="1" applyFill="1" applyBorder="1" applyAlignment="1" applyProtection="1">
      <alignment vertical="center" wrapText="1"/>
    </xf>
    <xf numFmtId="165" fontId="21" fillId="14" borderId="7" xfId="36" applyFont="1" applyFill="1" applyBorder="1" applyAlignment="1" applyProtection="1">
      <alignment vertical="center" wrapText="1"/>
    </xf>
    <xf numFmtId="0" fontId="10" fillId="14" borderId="7" xfId="0" applyFont="1" applyFill="1" applyBorder="1" applyAlignment="1" applyProtection="1">
      <alignment horizontal="center" vertical="center" wrapText="1"/>
    </xf>
    <xf numFmtId="0" fontId="9" fillId="8" borderId="7" xfId="0" applyFont="1" applyFill="1" applyBorder="1" applyAlignment="1">
      <alignment vertical="center"/>
    </xf>
    <xf numFmtId="165" fontId="11" fillId="8" borderId="7" xfId="36" applyFont="1" applyFill="1" applyBorder="1" applyAlignment="1" applyProtection="1">
      <alignment vertical="center" wrapText="1"/>
    </xf>
    <xf numFmtId="0" fontId="21" fillId="11" borderId="7" xfId="0" applyFont="1" applyFill="1" applyBorder="1" applyAlignment="1" applyProtection="1">
      <alignment vertical="center" wrapText="1"/>
    </xf>
    <xf numFmtId="165" fontId="21" fillId="11" borderId="7" xfId="36" applyFont="1" applyFill="1" applyBorder="1" applyAlignment="1" applyProtection="1">
      <alignment vertical="center" wrapText="1"/>
    </xf>
    <xf numFmtId="0" fontId="10" fillId="11" borderId="7" xfId="0" applyFont="1" applyFill="1" applyBorder="1" applyAlignment="1" applyProtection="1">
      <alignment horizontal="center" vertical="center" wrapText="1"/>
    </xf>
    <xf numFmtId="0" fontId="10" fillId="9" borderId="30" xfId="0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 applyProtection="1">
      <alignment horizontal="left" vertical="center"/>
    </xf>
    <xf numFmtId="0" fontId="13" fillId="8" borderId="0" xfId="0" applyFont="1" applyFill="1" applyBorder="1" applyAlignment="1" applyProtection="1">
      <alignment horizontal="right" vertical="center"/>
    </xf>
    <xf numFmtId="0" fontId="13" fillId="8" borderId="0" xfId="0" applyFont="1" applyFill="1" applyBorder="1" applyAlignment="1">
      <alignment vertical="center"/>
    </xf>
    <xf numFmtId="0" fontId="35" fillId="8" borderId="0" xfId="1" applyFont="1" applyFill="1" applyBorder="1" applyAlignment="1" applyProtection="1">
      <alignment horizontal="right" vertical="center" wrapText="1"/>
    </xf>
    <xf numFmtId="0" fontId="16" fillId="9" borderId="7" xfId="0" applyFont="1" applyFill="1" applyBorder="1" applyAlignment="1" applyProtection="1">
      <alignment horizontal="center" vertical="center" wrapText="1"/>
    </xf>
    <xf numFmtId="165" fontId="38" fillId="14" borderId="7" xfId="36" applyFont="1" applyFill="1" applyBorder="1" applyAlignment="1" applyProtection="1">
      <alignment vertical="center" wrapText="1"/>
    </xf>
    <xf numFmtId="174" fontId="21" fillId="14" borderId="7" xfId="36" applyNumberFormat="1" applyFont="1" applyFill="1" applyBorder="1" applyAlignment="1" applyProtection="1">
      <alignment horizontal="center" vertical="center" wrapText="1"/>
    </xf>
    <xf numFmtId="165" fontId="38" fillId="11" borderId="7" xfId="36" applyFont="1" applyFill="1" applyBorder="1" applyAlignment="1" applyProtection="1">
      <alignment vertical="center" wrapText="1"/>
    </xf>
    <xf numFmtId="174" fontId="21" fillId="11" borderId="7" xfId="36" applyNumberFormat="1" applyFont="1" applyFill="1" applyBorder="1" applyAlignment="1" applyProtection="1">
      <alignment horizontal="center" vertical="center" wrapText="1"/>
    </xf>
    <xf numFmtId="0" fontId="21" fillId="12" borderId="7" xfId="0" applyFont="1" applyFill="1" applyBorder="1" applyAlignment="1" applyProtection="1">
      <alignment vertical="center" wrapText="1"/>
    </xf>
    <xf numFmtId="165" fontId="21" fillId="12" borderId="7" xfId="36" applyFont="1" applyFill="1" applyBorder="1" applyAlignment="1" applyProtection="1">
      <alignment vertical="center" wrapText="1"/>
    </xf>
    <xf numFmtId="165" fontId="38" fillId="12" borderId="7" xfId="36" applyFont="1" applyFill="1" applyBorder="1" applyAlignment="1" applyProtection="1">
      <alignment vertical="center" wrapText="1"/>
    </xf>
    <xf numFmtId="174" fontId="21" fillId="12" borderId="7" xfId="36" applyNumberFormat="1" applyFont="1" applyFill="1" applyBorder="1" applyAlignment="1" applyProtection="1">
      <alignment horizontal="center" vertical="center" wrapText="1"/>
    </xf>
    <xf numFmtId="0" fontId="40" fillId="8" borderId="7" xfId="0" applyFont="1" applyFill="1" applyBorder="1" applyAlignment="1" applyProtection="1">
      <alignment vertical="center" wrapText="1"/>
    </xf>
    <xf numFmtId="169" fontId="38" fillId="8" borderId="7" xfId="36" applyNumberFormat="1" applyFont="1" applyFill="1" applyBorder="1" applyAlignment="1" applyProtection="1">
      <alignment vertical="center" wrapText="1"/>
    </xf>
    <xf numFmtId="174" fontId="21" fillId="8" borderId="7" xfId="31" applyNumberFormat="1" applyFont="1" applyFill="1" applyBorder="1" applyAlignment="1" applyProtection="1">
      <alignment horizontal="left" vertical="center"/>
    </xf>
    <xf numFmtId="0" fontId="11" fillId="4" borderId="7" xfId="0" applyFont="1" applyFill="1" applyBorder="1" applyAlignment="1" applyProtection="1">
      <alignment vertical="center" wrapText="1"/>
    </xf>
    <xf numFmtId="0" fontId="9" fillId="0" borderId="7" xfId="0" applyFont="1" applyBorder="1" applyAlignment="1">
      <alignment vertical="center"/>
    </xf>
    <xf numFmtId="165" fontId="11" fillId="0" borderId="7" xfId="36" applyFont="1" applyFill="1" applyBorder="1" applyAlignment="1" applyProtection="1">
      <alignment vertical="center" wrapText="1"/>
    </xf>
    <xf numFmtId="169" fontId="38" fillId="4" borderId="7" xfId="36" applyNumberFormat="1" applyFont="1" applyFill="1" applyBorder="1" applyAlignment="1" applyProtection="1">
      <alignment vertical="center" wrapText="1"/>
    </xf>
    <xf numFmtId="165" fontId="11" fillId="4" borderId="7" xfId="36" applyFont="1" applyFill="1" applyBorder="1" applyAlignment="1" applyProtection="1">
      <alignment vertical="center" wrapText="1"/>
    </xf>
    <xf numFmtId="0" fontId="39" fillId="12" borderId="7" xfId="0" applyFont="1" applyFill="1" applyBorder="1" applyAlignment="1" applyProtection="1">
      <alignment vertical="center" wrapText="1"/>
    </xf>
    <xf numFmtId="165" fontId="24" fillId="12" borderId="7" xfId="36" applyFont="1" applyFill="1" applyBorder="1" applyAlignment="1" applyProtection="1">
      <alignment vertical="center" wrapText="1"/>
    </xf>
    <xf numFmtId="171" fontId="38" fillId="8" borderId="7" xfId="36" applyNumberFormat="1" applyFont="1" applyFill="1" applyBorder="1" applyAlignment="1" applyProtection="1">
      <alignment vertical="center" wrapText="1"/>
    </xf>
    <xf numFmtId="171" fontId="38" fillId="4" borderId="7" xfId="36" applyNumberFormat="1" applyFont="1" applyFill="1" applyBorder="1" applyAlignment="1" applyProtection="1">
      <alignment vertical="center" wrapText="1"/>
    </xf>
    <xf numFmtId="0" fontId="39" fillId="11" borderId="7" xfId="0" applyFont="1" applyFill="1" applyBorder="1" applyAlignment="1" applyProtection="1">
      <alignment vertical="center" wrapText="1"/>
    </xf>
    <xf numFmtId="165" fontId="24" fillId="11" borderId="7" xfId="36" applyFont="1" applyFill="1" applyBorder="1" applyAlignment="1" applyProtection="1">
      <alignment vertical="center" wrapText="1"/>
    </xf>
    <xf numFmtId="0" fontId="9" fillId="0" borderId="7" xfId="0" applyFont="1" applyBorder="1" applyAlignment="1" applyProtection="1">
      <alignment vertical="center" wrapText="1"/>
    </xf>
    <xf numFmtId="0" fontId="39" fillId="14" borderId="7" xfId="0" applyFont="1" applyFill="1" applyBorder="1" applyAlignment="1" applyProtection="1">
      <alignment vertical="center" wrapText="1"/>
    </xf>
    <xf numFmtId="165" fontId="24" fillId="14" borderId="7" xfId="36" applyFont="1" applyFill="1" applyBorder="1" applyAlignment="1" applyProtection="1">
      <alignment vertical="center" wrapText="1"/>
    </xf>
    <xf numFmtId="0" fontId="24" fillId="11" borderId="7" xfId="0" applyFont="1" applyFill="1" applyBorder="1" applyAlignment="1" applyProtection="1">
      <alignment vertical="center" wrapText="1"/>
    </xf>
    <xf numFmtId="0" fontId="38" fillId="11" borderId="7" xfId="0" applyFont="1" applyFill="1" applyBorder="1" applyAlignment="1" applyProtection="1">
      <alignment vertical="center" wrapText="1"/>
    </xf>
    <xf numFmtId="0" fontId="10" fillId="12" borderId="7" xfId="0" applyFont="1" applyFill="1" applyBorder="1" applyAlignment="1" applyProtection="1">
      <alignment vertical="center" wrapText="1"/>
    </xf>
    <xf numFmtId="165" fontId="9" fillId="12" borderId="7" xfId="36" applyFont="1" applyFill="1" applyBorder="1" applyAlignment="1" applyProtection="1">
      <alignment vertical="center" wrapText="1"/>
    </xf>
    <xf numFmtId="165" fontId="31" fillId="12" borderId="7" xfId="36" applyFont="1" applyFill="1" applyBorder="1" applyAlignment="1" applyProtection="1">
      <alignment vertical="center" wrapText="1"/>
    </xf>
    <xf numFmtId="165" fontId="13" fillId="12" borderId="7" xfId="36" applyFont="1" applyFill="1" applyBorder="1" applyAlignment="1" applyProtection="1">
      <alignment vertical="center" wrapText="1"/>
    </xf>
    <xf numFmtId="174" fontId="9" fillId="12" borderId="7" xfId="36" applyNumberFormat="1" applyFont="1" applyFill="1" applyBorder="1" applyAlignment="1" applyProtection="1">
      <alignment horizontal="center" vertical="center" wrapText="1"/>
    </xf>
    <xf numFmtId="0" fontId="9" fillId="0" borderId="7" xfId="0" applyFont="1" applyBorder="1" applyAlignment="1" applyProtection="1">
      <alignment horizontal="center" vertical="center"/>
    </xf>
    <xf numFmtId="0" fontId="11" fillId="0" borderId="7" xfId="0" applyFont="1" applyFill="1" applyBorder="1" applyAlignment="1" applyProtection="1">
      <alignment vertical="center" wrapText="1"/>
    </xf>
    <xf numFmtId="165" fontId="21" fillId="0" borderId="7" xfId="36" applyFont="1" applyFill="1" applyBorder="1" applyAlignment="1" applyProtection="1">
      <alignment horizontal="center" vertical="center" wrapText="1"/>
    </xf>
    <xf numFmtId="4" fontId="10" fillId="9" borderId="36" xfId="0" applyNumberFormat="1" applyFont="1" applyFill="1" applyBorder="1" applyAlignment="1" applyProtection="1">
      <alignment horizontal="right" vertical="center" wrapText="1"/>
    </xf>
    <xf numFmtId="4" fontId="16" fillId="14" borderId="7" xfId="0" applyNumberFormat="1" applyFont="1" applyFill="1" applyBorder="1" applyAlignment="1" applyProtection="1">
      <alignment horizontal="center" vertical="center" wrapText="1"/>
    </xf>
    <xf numFmtId="165" fontId="37" fillId="11" borderId="7" xfId="36" applyFont="1" applyFill="1" applyBorder="1" applyAlignment="1" applyProtection="1">
      <alignment vertical="center" wrapText="1"/>
    </xf>
    <xf numFmtId="178" fontId="38" fillId="4" borderId="7" xfId="2" applyNumberFormat="1" applyFont="1" applyFill="1" applyBorder="1" applyAlignment="1" applyProtection="1">
      <alignment vertical="center" wrapText="1"/>
    </xf>
    <xf numFmtId="165" fontId="11" fillId="4" borderId="7" xfId="31" applyFont="1" applyFill="1" applyBorder="1" applyAlignment="1" applyProtection="1">
      <alignment horizontal="left" vertical="center" wrapText="1"/>
    </xf>
    <xf numFmtId="0" fontId="10" fillId="11" borderId="7" xfId="0" applyFont="1" applyFill="1" applyBorder="1" applyAlignment="1" applyProtection="1">
      <alignment vertical="center" wrapText="1"/>
    </xf>
    <xf numFmtId="165" fontId="9" fillId="11" borderId="7" xfId="36" applyFont="1" applyFill="1" applyBorder="1" applyAlignment="1" applyProtection="1">
      <alignment vertical="center" wrapText="1"/>
    </xf>
    <xf numFmtId="165" fontId="13" fillId="11" borderId="7" xfId="36" applyFont="1" applyFill="1" applyBorder="1" applyAlignment="1" applyProtection="1">
      <alignment vertical="center" wrapText="1"/>
    </xf>
    <xf numFmtId="179" fontId="38" fillId="4" borderId="7" xfId="36" applyNumberFormat="1" applyFont="1" applyFill="1" applyBorder="1" applyAlignment="1" applyProtection="1">
      <alignment vertical="center" wrapText="1"/>
    </xf>
    <xf numFmtId="0" fontId="10" fillId="12" borderId="7" xfId="0" applyFont="1" applyFill="1" applyBorder="1" applyAlignment="1" applyProtection="1">
      <alignment horizontal="center" vertical="center" wrapText="1"/>
    </xf>
    <xf numFmtId="165" fontId="39" fillId="4" borderId="7" xfId="36" applyFont="1" applyFill="1" applyBorder="1" applyAlignment="1" applyProtection="1">
      <alignment vertical="center" wrapText="1"/>
    </xf>
    <xf numFmtId="169" fontId="10" fillId="0" borderId="7" xfId="0" applyNumberFormat="1" applyFont="1" applyFill="1" applyBorder="1" applyAlignment="1" applyProtection="1">
      <alignment horizontal="center" vertical="center" wrapText="1"/>
    </xf>
    <xf numFmtId="169" fontId="38" fillId="4" borderId="7" xfId="2" applyNumberFormat="1" applyFont="1" applyFill="1" applyBorder="1" applyAlignment="1" applyProtection="1">
      <alignment vertical="center" wrapText="1"/>
    </xf>
    <xf numFmtId="0" fontId="16" fillId="8" borderId="4" xfId="0" applyFont="1" applyFill="1" applyBorder="1" applyAlignment="1" applyProtection="1">
      <alignment horizontal="right" vertical="center"/>
    </xf>
    <xf numFmtId="0" fontId="13" fillId="8" borderId="4" xfId="0" applyFont="1" applyFill="1" applyBorder="1" applyAlignment="1" applyProtection="1">
      <alignment horizontal="right" vertical="center" wrapText="1"/>
    </xf>
    <xf numFmtId="0" fontId="13" fillId="9" borderId="7" xfId="0" applyFont="1" applyFill="1" applyBorder="1" applyAlignment="1" applyProtection="1">
      <alignment horizontal="center" vertical="center" wrapText="1"/>
    </xf>
    <xf numFmtId="174" fontId="11" fillId="14" borderId="7" xfId="36" applyNumberFormat="1" applyFont="1" applyFill="1" applyBorder="1" applyAlignment="1" applyProtection="1">
      <alignment horizontal="center" vertical="center" wrapText="1"/>
    </xf>
    <xf numFmtId="174" fontId="11" fillId="11" borderId="7" xfId="36" applyNumberFormat="1" applyFont="1" applyFill="1" applyBorder="1" applyAlignment="1" applyProtection="1">
      <alignment horizontal="center" vertical="center" wrapText="1"/>
    </xf>
    <xf numFmtId="174" fontId="11" fillId="12" borderId="7" xfId="36" applyNumberFormat="1" applyFont="1" applyFill="1" applyBorder="1" applyAlignment="1" applyProtection="1">
      <alignment horizontal="center" vertical="center" wrapText="1"/>
    </xf>
    <xf numFmtId="174" fontId="11" fillId="8" borderId="7" xfId="36" applyNumberFormat="1" applyFont="1" applyFill="1" applyBorder="1" applyAlignment="1" applyProtection="1">
      <alignment horizontal="center" vertical="center" wrapText="1"/>
    </xf>
    <xf numFmtId="174" fontId="11" fillId="11" borderId="7" xfId="0" applyNumberFormat="1" applyFont="1" applyFill="1" applyBorder="1" applyAlignment="1" applyProtection="1">
      <alignment horizontal="center" vertical="center" wrapText="1"/>
    </xf>
    <xf numFmtId="0" fontId="13" fillId="8" borderId="0" xfId="0" applyFont="1" applyFill="1" applyBorder="1" applyAlignment="1" applyProtection="1">
      <alignment vertical="center"/>
    </xf>
    <xf numFmtId="0" fontId="13" fillId="8" borderId="0" xfId="0" applyFont="1" applyFill="1" applyAlignment="1" applyProtection="1">
      <alignment horizontal="left" vertical="center"/>
    </xf>
    <xf numFmtId="0" fontId="15" fillId="8" borderId="7" xfId="0" applyFont="1" applyFill="1" applyBorder="1" applyAlignment="1" applyProtection="1">
      <alignment horizontal="center" vertical="center" wrapText="1"/>
    </xf>
    <xf numFmtId="0" fontId="9" fillId="8" borderId="7" xfId="0" applyFont="1" applyFill="1" applyBorder="1" applyAlignment="1" applyProtection="1">
      <alignment horizontal="center" vertical="center" wrapText="1"/>
    </xf>
    <xf numFmtId="0" fontId="13" fillId="8" borderId="27" xfId="0" applyFont="1" applyFill="1" applyBorder="1" applyAlignment="1" applyProtection="1">
      <alignment vertical="center"/>
    </xf>
    <xf numFmtId="0" fontId="47" fillId="8" borderId="0" xfId="0" applyFont="1" applyFill="1" applyAlignment="1" applyProtection="1">
      <alignment vertical="center"/>
    </xf>
    <xf numFmtId="0" fontId="47" fillId="8" borderId="0" xfId="0" applyFont="1" applyFill="1" applyAlignment="1" applyProtection="1">
      <alignment horizontal="left" vertical="center"/>
    </xf>
    <xf numFmtId="0" fontId="16" fillId="8" borderId="0" xfId="0" applyFont="1" applyFill="1" applyAlignment="1" applyProtection="1">
      <alignment vertical="center"/>
    </xf>
    <xf numFmtId="0" fontId="9" fillId="8" borderId="0" xfId="0" applyFont="1" applyFill="1" applyAlignment="1" applyProtection="1">
      <alignment horizontal="right" vertical="center"/>
    </xf>
    <xf numFmtId="0" fontId="31" fillId="8" borderId="0" xfId="0" applyFont="1" applyFill="1" applyAlignment="1" applyProtection="1">
      <alignment vertical="center"/>
    </xf>
    <xf numFmtId="4" fontId="9" fillId="8" borderId="0" xfId="0" applyNumberFormat="1" applyFont="1" applyFill="1" applyAlignment="1" applyProtection="1">
      <alignment vertical="center"/>
    </xf>
    <xf numFmtId="4" fontId="13" fillId="8" borderId="0" xfId="0" applyNumberFormat="1" applyFont="1" applyFill="1" applyAlignment="1" applyProtection="1">
      <alignment vertical="center"/>
    </xf>
    <xf numFmtId="4" fontId="10" fillId="9" borderId="7" xfId="0" applyNumberFormat="1" applyFont="1" applyFill="1" applyBorder="1" applyAlignment="1" applyProtection="1">
      <alignment horizontal="right" vertical="center" wrapText="1"/>
    </xf>
    <xf numFmtId="0" fontId="13" fillId="8" borderId="0" xfId="0" applyFont="1" applyFill="1" applyBorder="1" applyAlignment="1" applyProtection="1">
      <alignment horizontal="center" vertical="center"/>
    </xf>
    <xf numFmtId="0" fontId="13" fillId="8" borderId="12" xfId="0" applyFont="1" applyFill="1" applyBorder="1" applyAlignment="1" applyProtection="1">
      <alignment vertical="center"/>
    </xf>
    <xf numFmtId="0" fontId="16" fillId="8" borderId="13" xfId="0" applyFont="1" applyFill="1" applyBorder="1" applyAlignment="1" applyProtection="1">
      <alignment vertical="center"/>
    </xf>
    <xf numFmtId="0" fontId="22" fillId="14" borderId="7" xfId="0" applyFont="1" applyFill="1" applyBorder="1" applyAlignment="1" applyProtection="1">
      <alignment horizontal="left" vertical="center" wrapText="1"/>
    </xf>
    <xf numFmtId="0" fontId="25" fillId="14" borderId="7" xfId="0" applyFont="1" applyFill="1" applyBorder="1" applyAlignment="1" applyProtection="1">
      <alignment horizontal="left" vertical="center"/>
    </xf>
    <xf numFmtId="0" fontId="36" fillId="14" borderId="7" xfId="0" applyFont="1" applyFill="1" applyBorder="1" applyAlignment="1" applyProtection="1">
      <alignment vertical="center" wrapText="1"/>
    </xf>
    <xf numFmtId="0" fontId="13" fillId="2" borderId="7" xfId="0" applyFont="1" applyFill="1" applyBorder="1" applyAlignment="1" applyProtection="1">
      <alignment horizontal="left" vertical="center"/>
    </xf>
    <xf numFmtId="165" fontId="13" fillId="14" borderId="7" xfId="31" quotePrefix="1" applyFont="1" applyFill="1" applyBorder="1" applyAlignment="1" applyProtection="1">
      <alignment horizontal="left" vertical="center" wrapText="1"/>
    </xf>
    <xf numFmtId="165" fontId="9" fillId="14" borderId="7" xfId="31" quotePrefix="1" applyFont="1" applyFill="1" applyBorder="1" applyAlignment="1" applyProtection="1">
      <alignment horizontal="left" vertical="center" wrapText="1"/>
    </xf>
    <xf numFmtId="165" fontId="10" fillId="14" borderId="7" xfId="31" applyFont="1" applyFill="1" applyBorder="1" applyAlignment="1" applyProtection="1">
      <alignment horizontal="left" vertical="center" wrapText="1"/>
      <protection locked="0"/>
    </xf>
    <xf numFmtId="0" fontId="9" fillId="14" borderId="7" xfId="0" applyFont="1" applyFill="1" applyBorder="1" applyAlignment="1">
      <alignment vertical="center"/>
    </xf>
    <xf numFmtId="0" fontId="25" fillId="11" borderId="7" xfId="0" applyFont="1" applyFill="1" applyBorder="1" applyAlignment="1" applyProtection="1">
      <alignment horizontal="left" vertical="center" wrapText="1"/>
    </xf>
    <xf numFmtId="0" fontId="36" fillId="11" borderId="7" xfId="0" applyFont="1" applyFill="1" applyBorder="1" applyAlignment="1" applyProtection="1">
      <alignment horizontal="left" vertical="center"/>
    </xf>
    <xf numFmtId="0" fontId="13" fillId="5" borderId="7" xfId="0" applyFont="1" applyFill="1" applyBorder="1" applyAlignment="1" applyProtection="1">
      <alignment vertical="center" wrapText="1"/>
    </xf>
    <xf numFmtId="0" fontId="13" fillId="11" borderId="7" xfId="0" applyFont="1" applyFill="1" applyBorder="1" applyAlignment="1" applyProtection="1">
      <alignment horizontal="left" vertical="center"/>
    </xf>
    <xf numFmtId="165" fontId="9" fillId="11" borderId="7" xfId="31" quotePrefix="1" applyFont="1" applyFill="1" applyBorder="1" applyAlignment="1" applyProtection="1">
      <alignment horizontal="left" vertical="center" wrapText="1"/>
    </xf>
    <xf numFmtId="165" fontId="10" fillId="11" borderId="7" xfId="31" applyFont="1" applyFill="1" applyBorder="1" applyAlignment="1" applyProtection="1">
      <alignment horizontal="left" vertical="center" wrapText="1"/>
      <protection locked="0"/>
    </xf>
    <xf numFmtId="0" fontId="9" fillId="4" borderId="7" xfId="0" applyFont="1" applyFill="1" applyBorder="1" applyAlignment="1" applyProtection="1">
      <alignment vertical="center" wrapText="1"/>
    </xf>
    <xf numFmtId="0" fontId="25" fillId="0" borderId="7" xfId="0" applyFont="1" applyFill="1" applyBorder="1" applyAlignment="1" applyProtection="1">
      <alignment horizontal="left" vertical="center" wrapText="1"/>
    </xf>
    <xf numFmtId="0" fontId="13" fillId="0" borderId="7" xfId="0" applyFont="1" applyFill="1" applyBorder="1" applyAlignment="1" applyProtection="1">
      <alignment horizontal="center" vertical="center"/>
    </xf>
    <xf numFmtId="0" fontId="13" fillId="0" borderId="7" xfId="0" applyFont="1" applyFill="1" applyBorder="1" applyAlignment="1" applyProtection="1">
      <alignment vertical="center" wrapText="1"/>
    </xf>
    <xf numFmtId="173" fontId="13" fillId="0" borderId="7" xfId="0" applyNumberFormat="1" applyFont="1" applyFill="1" applyBorder="1" applyAlignment="1" applyProtection="1">
      <alignment horizontal="left" vertical="center"/>
    </xf>
    <xf numFmtId="174" fontId="10" fillId="4" borderId="7" xfId="31" applyNumberFormat="1" applyFont="1" applyFill="1" applyBorder="1" applyAlignment="1" applyProtection="1">
      <alignment horizontal="center" vertical="center" wrapText="1"/>
    </xf>
    <xf numFmtId="174" fontId="9" fillId="0" borderId="7" xfId="31" quotePrefix="1" applyNumberFormat="1" applyFont="1" applyFill="1" applyBorder="1" applyAlignment="1" applyProtection="1">
      <alignment horizontal="center" vertical="center" wrapText="1"/>
    </xf>
    <xf numFmtId="165" fontId="10" fillId="0" borderId="7" xfId="31" applyFont="1" applyFill="1" applyBorder="1" applyAlignment="1" applyProtection="1">
      <alignment horizontal="left" vertical="center"/>
    </xf>
    <xf numFmtId="174" fontId="10" fillId="0" borderId="7" xfId="31" applyNumberFormat="1" applyFont="1" applyFill="1" applyBorder="1" applyAlignment="1" applyProtection="1">
      <alignment horizontal="left" vertical="center"/>
    </xf>
    <xf numFmtId="169" fontId="13" fillId="0" borderId="7" xfId="0" applyNumberFormat="1" applyFont="1" applyFill="1" applyBorder="1" applyAlignment="1" applyProtection="1">
      <alignment horizontal="left" vertical="center"/>
    </xf>
    <xf numFmtId="165" fontId="10" fillId="11" borderId="7" xfId="31" quotePrefix="1" applyFont="1" applyFill="1" applyBorder="1" applyAlignment="1" applyProtection="1">
      <alignment horizontal="left" vertical="center" wrapText="1"/>
    </xf>
    <xf numFmtId="0" fontId="13" fillId="0" borderId="7" xfId="0" applyFont="1" applyFill="1" applyBorder="1" applyAlignment="1" applyProtection="1">
      <alignment horizontal="left" vertical="center"/>
    </xf>
    <xf numFmtId="0" fontId="10" fillId="14" borderId="7" xfId="0" applyFont="1" applyFill="1" applyBorder="1" applyAlignment="1" applyProtection="1">
      <alignment vertical="center" wrapText="1"/>
    </xf>
    <xf numFmtId="0" fontId="25" fillId="14" borderId="7" xfId="0" applyFont="1" applyFill="1" applyBorder="1" applyAlignment="1" applyProtection="1">
      <alignment horizontal="left" vertical="center" wrapText="1"/>
    </xf>
    <xf numFmtId="0" fontId="36" fillId="14" borderId="7" xfId="0" applyFont="1" applyFill="1" applyBorder="1" applyAlignment="1" applyProtection="1">
      <alignment horizontal="left" vertical="center"/>
    </xf>
    <xf numFmtId="0" fontId="13" fillId="7" borderId="7" xfId="0" applyFont="1" applyFill="1" applyBorder="1" applyAlignment="1" applyProtection="1">
      <alignment vertical="center" wrapText="1"/>
    </xf>
    <xf numFmtId="0" fontId="13" fillId="14" borderId="7" xfId="0" applyFont="1" applyFill="1" applyBorder="1" applyAlignment="1" applyProtection="1">
      <alignment horizontal="left" vertical="center"/>
    </xf>
    <xf numFmtId="165" fontId="10" fillId="14" borderId="7" xfId="31" quotePrefix="1" applyFont="1" applyFill="1" applyBorder="1" applyAlignment="1" applyProtection="1">
      <alignment horizontal="left" vertical="center" wrapText="1"/>
    </xf>
    <xf numFmtId="0" fontId="16" fillId="11" borderId="7" xfId="0" applyFont="1" applyFill="1" applyBorder="1" applyAlignment="1" applyProtection="1">
      <alignment horizontal="left" vertical="center"/>
    </xf>
    <xf numFmtId="0" fontId="25" fillId="12" borderId="7" xfId="0" applyFont="1" applyFill="1" applyBorder="1" applyAlignment="1" applyProtection="1">
      <alignment horizontal="left" vertical="center" wrapText="1"/>
    </xf>
    <xf numFmtId="0" fontId="36" fillId="12" borderId="7" xfId="0" applyFont="1" applyFill="1" applyBorder="1" applyAlignment="1" applyProtection="1">
      <alignment horizontal="left" vertical="center"/>
    </xf>
    <xf numFmtId="0" fontId="13" fillId="6" borderId="7" xfId="0" applyFont="1" applyFill="1" applyBorder="1" applyAlignment="1" applyProtection="1">
      <alignment vertical="center" wrapText="1"/>
    </xf>
    <xf numFmtId="0" fontId="13" fillId="12" borderId="7" xfId="0" applyFont="1" applyFill="1" applyBorder="1" applyAlignment="1" applyProtection="1">
      <alignment horizontal="left" vertical="center"/>
    </xf>
    <xf numFmtId="165" fontId="10" fillId="12" borderId="7" xfId="31" quotePrefix="1" applyFont="1" applyFill="1" applyBorder="1" applyAlignment="1" applyProtection="1">
      <alignment horizontal="left" vertical="center" wrapText="1"/>
    </xf>
    <xf numFmtId="165" fontId="9" fillId="12" borderId="7" xfId="31" quotePrefix="1" applyFont="1" applyFill="1" applyBorder="1" applyAlignment="1" applyProtection="1">
      <alignment horizontal="left" vertical="center" wrapText="1"/>
    </xf>
    <xf numFmtId="165" fontId="10" fillId="12" borderId="7" xfId="31" applyFont="1" applyFill="1" applyBorder="1" applyAlignment="1" applyProtection="1">
      <alignment horizontal="left" vertical="center" wrapText="1"/>
      <protection locked="0"/>
    </xf>
    <xf numFmtId="164" fontId="13" fillId="0" borderId="7" xfId="2" applyFont="1" applyFill="1" applyBorder="1" applyAlignment="1" applyProtection="1">
      <alignment horizontal="left" vertical="center"/>
    </xf>
    <xf numFmtId="0" fontId="48" fillId="14" borderId="7" xfId="0" applyFont="1" applyFill="1" applyBorder="1" applyAlignment="1" applyProtection="1">
      <alignment vertical="center" wrapText="1"/>
    </xf>
    <xf numFmtId="0" fontId="16" fillId="7" borderId="7" xfId="0" applyFont="1" applyFill="1" applyBorder="1" applyAlignment="1" applyProtection="1">
      <alignment horizontal="left" vertical="center"/>
    </xf>
    <xf numFmtId="165" fontId="16" fillId="14" borderId="7" xfId="31" quotePrefix="1" applyFont="1" applyFill="1" applyBorder="1" applyAlignment="1" applyProtection="1">
      <alignment horizontal="left" vertical="center" wrapText="1"/>
    </xf>
    <xf numFmtId="0" fontId="10" fillId="14" borderId="7" xfId="0" applyFont="1" applyFill="1" applyBorder="1" applyAlignment="1">
      <alignment vertical="center"/>
    </xf>
    <xf numFmtId="171" fontId="13" fillId="0" borderId="7" xfId="2" applyNumberFormat="1" applyFont="1" applyFill="1" applyBorder="1" applyAlignment="1" applyProtection="1">
      <alignment horizontal="left" vertical="center"/>
    </xf>
    <xf numFmtId="0" fontId="9" fillId="8" borderId="2" xfId="0" applyFont="1" applyFill="1" applyBorder="1" applyAlignment="1" applyProtection="1">
      <alignment horizontal="center" vertical="center"/>
    </xf>
    <xf numFmtId="0" fontId="10" fillId="8" borderId="2" xfId="0" applyFont="1" applyFill="1" applyBorder="1" applyAlignment="1" applyProtection="1">
      <alignment vertical="center" wrapText="1"/>
    </xf>
    <xf numFmtId="0" fontId="10" fillId="8" borderId="1" xfId="0" applyFont="1" applyFill="1" applyBorder="1" applyAlignment="1" applyProtection="1">
      <alignment vertical="center" wrapText="1"/>
    </xf>
    <xf numFmtId="0" fontId="36" fillId="8" borderId="0" xfId="0" applyFont="1" applyFill="1" applyAlignment="1" applyProtection="1">
      <alignment vertical="center" wrapText="1"/>
    </xf>
    <xf numFmtId="0" fontId="13" fillId="8" borderId="0" xfId="0" applyFont="1" applyFill="1" applyAlignment="1" applyProtection="1">
      <alignment horizontal="center" vertical="center" wrapText="1"/>
    </xf>
    <xf numFmtId="0" fontId="36" fillId="8" borderId="0" xfId="0" applyFont="1" applyFill="1" applyAlignment="1">
      <alignment vertical="center"/>
    </xf>
    <xf numFmtId="0" fontId="10" fillId="8" borderId="0" xfId="0" applyFont="1" applyFill="1" applyAlignment="1">
      <alignment vertical="center"/>
    </xf>
    <xf numFmtId="0" fontId="14" fillId="8" borderId="7" xfId="0" applyFont="1" applyFill="1" applyBorder="1" applyAlignment="1" applyProtection="1">
      <alignment horizontal="center" vertical="center"/>
    </xf>
    <xf numFmtId="4" fontId="13" fillId="8" borderId="0" xfId="16" applyNumberFormat="1" applyFont="1" applyFill="1" applyBorder="1" applyAlignment="1" applyProtection="1">
      <alignment horizontal="left" vertical="center" wrapText="1"/>
    </xf>
    <xf numFmtId="4" fontId="9" fillId="8" borderId="0" xfId="16" applyNumberFormat="1" applyFont="1" applyFill="1" applyBorder="1" applyAlignment="1" applyProtection="1">
      <alignment horizontal="left" vertical="center" wrapText="1"/>
    </xf>
    <xf numFmtId="165" fontId="10" fillId="9" borderId="7" xfId="31" applyFont="1" applyFill="1" applyBorder="1" applyAlignment="1" applyProtection="1">
      <alignment horizontal="right" vertical="center"/>
    </xf>
    <xf numFmtId="0" fontId="16" fillId="14" borderId="7" xfId="0" applyFont="1" applyFill="1" applyBorder="1" applyAlignment="1" applyProtection="1">
      <alignment horizontal="center" vertical="center" wrapText="1"/>
    </xf>
    <xf numFmtId="165" fontId="38" fillId="4" borderId="7" xfId="36" applyFont="1" applyFill="1" applyBorder="1" applyAlignment="1" applyProtection="1">
      <alignment vertical="center" wrapText="1"/>
    </xf>
    <xf numFmtId="0" fontId="28" fillId="14" borderId="19" xfId="0" applyFont="1" applyFill="1" applyBorder="1" applyAlignment="1" applyProtection="1">
      <alignment vertical="center" wrapText="1"/>
    </xf>
    <xf numFmtId="0" fontId="28" fillId="11" borderId="19" xfId="0" applyFont="1" applyFill="1" applyBorder="1" applyAlignment="1" applyProtection="1">
      <alignment vertical="center" wrapText="1"/>
    </xf>
    <xf numFmtId="0" fontId="22" fillId="14" borderId="28" xfId="0" applyFont="1" applyFill="1" applyBorder="1" applyAlignment="1" applyProtection="1">
      <alignment horizontal="left" vertical="center"/>
    </xf>
    <xf numFmtId="0" fontId="35" fillId="11" borderId="28" xfId="1" applyFont="1" applyFill="1" applyBorder="1" applyAlignment="1" applyProtection="1">
      <alignment horizontal="left" vertical="center"/>
    </xf>
    <xf numFmtId="0" fontId="28" fillId="8" borderId="20" xfId="0" applyFont="1" applyFill="1" applyBorder="1" applyAlignment="1" applyProtection="1">
      <alignment vertical="center" wrapText="1"/>
    </xf>
    <xf numFmtId="0" fontId="28" fillId="8" borderId="17" xfId="0" applyFont="1" applyFill="1" applyBorder="1" applyAlignment="1" applyProtection="1">
      <alignment vertical="center" wrapText="1"/>
    </xf>
    <xf numFmtId="0" fontId="28" fillId="8" borderId="24" xfId="0" applyFont="1" applyFill="1" applyBorder="1" applyAlignment="1" applyProtection="1">
      <alignment vertical="center" wrapText="1"/>
    </xf>
    <xf numFmtId="0" fontId="28" fillId="8" borderId="25" xfId="0" applyFont="1" applyFill="1" applyBorder="1" applyAlignment="1" applyProtection="1">
      <alignment vertical="center" wrapText="1"/>
    </xf>
    <xf numFmtId="0" fontId="28" fillId="14" borderId="18" xfId="0" applyFont="1" applyFill="1" applyBorder="1" applyAlignment="1" applyProtection="1">
      <alignment vertical="center" wrapText="1"/>
    </xf>
    <xf numFmtId="0" fontId="28" fillId="11" borderId="18" xfId="0" applyFont="1" applyFill="1" applyBorder="1" applyAlignment="1" applyProtection="1">
      <alignment vertical="center" wrapText="1"/>
    </xf>
    <xf numFmtId="0" fontId="28" fillId="8" borderId="37" xfId="0" applyFont="1" applyFill="1" applyBorder="1" applyAlignment="1" applyProtection="1">
      <alignment vertical="center" wrapText="1"/>
    </xf>
    <xf numFmtId="0" fontId="28" fillId="12" borderId="5" xfId="0" applyFont="1" applyFill="1" applyBorder="1" applyAlignment="1" applyProtection="1">
      <alignment vertical="center" wrapText="1"/>
    </xf>
    <xf numFmtId="0" fontId="28" fillId="11" borderId="5" xfId="0" applyFont="1" applyFill="1" applyBorder="1" applyAlignment="1" applyProtection="1">
      <alignment vertical="center" wrapText="1"/>
    </xf>
    <xf numFmtId="0" fontId="28" fillId="17" borderId="5" xfId="0" applyFont="1" applyFill="1" applyBorder="1" applyAlignment="1" applyProtection="1">
      <alignment vertical="center" wrapText="1"/>
    </xf>
    <xf numFmtId="0" fontId="28" fillId="16" borderId="5" xfId="0" applyFont="1" applyFill="1" applyBorder="1" applyAlignment="1" applyProtection="1">
      <alignment vertical="center" wrapText="1"/>
    </xf>
    <xf numFmtId="0" fontId="28" fillId="15" borderId="5" xfId="0" applyFont="1" applyFill="1" applyBorder="1" applyAlignment="1" applyProtection="1">
      <alignment vertical="center" wrapText="1"/>
    </xf>
    <xf numFmtId="0" fontId="49" fillId="8" borderId="6" xfId="1" applyFont="1" applyFill="1" applyBorder="1" applyAlignment="1" applyProtection="1">
      <alignment vertical="center"/>
    </xf>
    <xf numFmtId="0" fontId="50" fillId="8" borderId="6" xfId="1" applyFont="1" applyFill="1" applyBorder="1" applyAlignment="1" applyProtection="1">
      <alignment vertical="center"/>
    </xf>
    <xf numFmtId="9" fontId="9" fillId="14" borderId="0" xfId="17" applyFont="1" applyFill="1" applyBorder="1" applyAlignment="1" applyProtection="1">
      <alignment vertical="center"/>
    </xf>
    <xf numFmtId="9" fontId="13" fillId="8" borderId="7" xfId="0" applyNumberFormat="1" applyFont="1" applyFill="1" applyBorder="1" applyAlignment="1" applyProtection="1">
      <alignment vertical="center"/>
    </xf>
    <xf numFmtId="0" fontId="23" fillId="8" borderId="7" xfId="0" applyFont="1" applyFill="1" applyBorder="1" applyAlignment="1" applyProtection="1">
      <alignment horizontal="left" vertical="center"/>
    </xf>
    <xf numFmtId="175" fontId="13" fillId="8" borderId="7" xfId="0" applyNumberFormat="1" applyFont="1" applyFill="1" applyBorder="1" applyAlignment="1" applyProtection="1">
      <alignment horizontal="left" vertical="center"/>
    </xf>
    <xf numFmtId="0" fontId="9" fillId="0" borderId="7" xfId="0" applyFont="1" applyFill="1" applyBorder="1" applyAlignment="1" applyProtection="1">
      <alignment horizontal="left" vertical="top"/>
    </xf>
    <xf numFmtId="165" fontId="21" fillId="14" borderId="7" xfId="31" applyFont="1" applyFill="1" applyBorder="1" applyAlignment="1" applyProtection="1">
      <alignment horizontal="left" vertical="center" wrapText="1"/>
    </xf>
    <xf numFmtId="4" fontId="22" fillId="8" borderId="38" xfId="0" applyNumberFormat="1" applyFont="1" applyFill="1" applyBorder="1" applyAlignment="1" applyProtection="1">
      <alignment horizontal="center" vertical="center" wrapText="1"/>
    </xf>
    <xf numFmtId="0" fontId="9" fillId="9" borderId="30" xfId="0" applyFont="1" applyFill="1" applyBorder="1" applyAlignment="1" applyProtection="1">
      <alignment horizontal="center" vertical="center" wrapText="1"/>
    </xf>
    <xf numFmtId="0" fontId="10" fillId="9" borderId="7" xfId="0" applyFont="1" applyFill="1" applyBorder="1" applyAlignment="1" applyProtection="1">
      <alignment horizontal="center" vertical="center" wrapText="1"/>
    </xf>
    <xf numFmtId="0" fontId="9" fillId="4" borderId="7" xfId="0" applyFont="1" applyFill="1" applyBorder="1" applyAlignment="1" applyProtection="1">
      <alignment vertical="center"/>
    </xf>
    <xf numFmtId="0" fontId="10" fillId="14" borderId="19" xfId="0" applyFont="1" applyFill="1" applyBorder="1" applyAlignment="1" applyProtection="1">
      <alignment vertical="center"/>
    </xf>
    <xf numFmtId="0" fontId="10" fillId="11" borderId="19" xfId="0" applyFont="1" applyFill="1" applyBorder="1" applyAlignment="1" applyProtection="1">
      <alignment vertical="center"/>
    </xf>
    <xf numFmtId="0" fontId="10" fillId="11" borderId="7" xfId="0" applyFont="1" applyFill="1" applyBorder="1" applyAlignment="1" applyProtection="1">
      <alignment vertical="center"/>
    </xf>
    <xf numFmtId="0" fontId="10" fillId="17" borderId="7" xfId="0" applyFont="1" applyFill="1" applyBorder="1" applyAlignment="1" applyProtection="1">
      <alignment vertical="center"/>
    </xf>
    <xf numFmtId="0" fontId="10" fillId="16" borderId="7" xfId="0" applyFont="1" applyFill="1" applyBorder="1" applyAlignment="1" applyProtection="1">
      <alignment vertical="center"/>
    </xf>
    <xf numFmtId="165" fontId="10" fillId="8" borderId="7" xfId="31" applyFont="1" applyFill="1" applyBorder="1" applyAlignment="1" applyProtection="1">
      <alignment horizontal="left" vertical="center"/>
    </xf>
    <xf numFmtId="0" fontId="28" fillId="8" borderId="5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vertical="center"/>
    </xf>
    <xf numFmtId="0" fontId="28" fillId="8" borderId="24" xfId="0" applyFont="1" applyFill="1" applyBorder="1" applyAlignment="1" applyProtection="1">
      <alignment horizontal="center" vertical="center" wrapText="1"/>
    </xf>
    <xf numFmtId="176" fontId="13" fillId="8" borderId="7" xfId="0" applyNumberFormat="1" applyFont="1" applyFill="1" applyBorder="1" applyAlignment="1" applyProtection="1">
      <alignment horizontal="left" vertical="center"/>
    </xf>
    <xf numFmtId="174" fontId="21" fillId="8" borderId="7" xfId="31" applyNumberFormat="1" applyFont="1" applyFill="1" applyBorder="1" applyAlignment="1" applyProtection="1">
      <alignment horizontal="center" vertical="center"/>
    </xf>
    <xf numFmtId="174" fontId="11" fillId="8" borderId="7" xfId="31" applyNumberFormat="1" applyFont="1" applyFill="1" applyBorder="1" applyAlignment="1" applyProtection="1">
      <alignment horizontal="center" vertical="center"/>
    </xf>
    <xf numFmtId="0" fontId="36" fillId="8" borderId="7" xfId="0" applyFont="1" applyFill="1" applyBorder="1" applyAlignment="1" applyProtection="1">
      <alignment vertical="center"/>
    </xf>
    <xf numFmtId="0" fontId="9" fillId="0" borderId="7" xfId="0" applyFont="1" applyFill="1" applyBorder="1" applyAlignment="1" applyProtection="1">
      <alignment horizontal="center" vertical="center" wrapText="1"/>
    </xf>
    <xf numFmtId="0" fontId="52" fillId="8" borderId="0" xfId="0" applyFont="1" applyFill="1" applyAlignment="1" applyProtection="1">
      <alignment horizontal="left" vertical="center"/>
    </xf>
    <xf numFmtId="174" fontId="52" fillId="8" borderId="7" xfId="31" applyNumberFormat="1" applyFont="1" applyFill="1" applyBorder="1" applyAlignment="1" applyProtection="1">
      <alignment horizontal="center" vertical="center"/>
    </xf>
    <xf numFmtId="4" fontId="9" fillId="8" borderId="7" xfId="0" applyNumberFormat="1" applyFont="1" applyFill="1" applyBorder="1" applyAlignment="1" applyProtection="1">
      <alignment horizontal="left" vertical="center"/>
    </xf>
    <xf numFmtId="0" fontId="13" fillId="14" borderId="7" xfId="0" applyFont="1" applyFill="1" applyBorder="1" applyAlignment="1">
      <alignment horizontal="left" vertical="center" wrapText="1"/>
    </xf>
    <xf numFmtId="0" fontId="0" fillId="8" borderId="0" xfId="0" applyFill="1"/>
    <xf numFmtId="0" fontId="10" fillId="9" borderId="7" xfId="0" applyFont="1" applyFill="1" applyBorder="1" applyAlignment="1" applyProtection="1">
      <alignment horizontal="center" vertical="center" wrapText="1"/>
    </xf>
    <xf numFmtId="0" fontId="10" fillId="9" borderId="7" xfId="0" applyFont="1" applyFill="1" applyBorder="1" applyAlignment="1" applyProtection="1">
      <alignment horizontal="center" vertical="center" wrapText="1"/>
    </xf>
    <xf numFmtId="0" fontId="11" fillId="4" borderId="7" xfId="0" applyFont="1" applyFill="1" applyBorder="1" applyAlignment="1" applyProtection="1">
      <alignment horizontal="left" vertical="top" wrapText="1"/>
    </xf>
    <xf numFmtId="165" fontId="21" fillId="4" borderId="7" xfId="31" applyFont="1" applyFill="1" applyBorder="1" applyAlignment="1" applyProtection="1">
      <alignment horizontal="left" vertical="center" wrapText="1"/>
    </xf>
    <xf numFmtId="165" fontId="10" fillId="11" borderId="7" xfId="36" applyFont="1" applyFill="1" applyBorder="1" applyAlignment="1" applyProtection="1">
      <alignment vertical="center" wrapText="1"/>
    </xf>
    <xf numFmtId="165" fontId="10" fillId="12" borderId="7" xfId="36" applyFont="1" applyFill="1" applyBorder="1" applyAlignment="1" applyProtection="1">
      <alignment vertical="center" wrapText="1"/>
    </xf>
    <xf numFmtId="180" fontId="21" fillId="4" borderId="7" xfId="31" applyNumberFormat="1" applyFont="1" applyFill="1" applyBorder="1" applyAlignment="1" applyProtection="1">
      <alignment horizontal="left" vertical="center" wrapText="1"/>
    </xf>
    <xf numFmtId="180" fontId="11" fillId="4" borderId="7" xfId="36" applyNumberFormat="1" applyFont="1" applyFill="1" applyBorder="1" applyAlignment="1" applyProtection="1">
      <alignment vertical="center" wrapText="1"/>
    </xf>
    <xf numFmtId="168" fontId="21" fillId="4" borderId="7" xfId="31" applyNumberFormat="1" applyFont="1" applyFill="1" applyBorder="1" applyAlignment="1" applyProtection="1">
      <alignment horizontal="left" vertical="center" wrapText="1"/>
    </xf>
    <xf numFmtId="168" fontId="11" fillId="4" borderId="7" xfId="36" applyNumberFormat="1" applyFont="1" applyFill="1" applyBorder="1" applyAlignment="1" applyProtection="1">
      <alignment vertical="center" wrapText="1"/>
    </xf>
    <xf numFmtId="168" fontId="21" fillId="8" borderId="7" xfId="31" applyNumberFormat="1" applyFont="1" applyFill="1" applyBorder="1" applyAlignment="1" applyProtection="1">
      <alignment horizontal="center" vertical="center" wrapText="1"/>
    </xf>
    <xf numFmtId="168" fontId="21" fillId="12" borderId="7" xfId="31" applyNumberFormat="1" applyFont="1" applyFill="1" applyBorder="1" applyAlignment="1" applyProtection="1">
      <alignment horizontal="center" vertical="center" wrapText="1"/>
    </xf>
    <xf numFmtId="168" fontId="21" fillId="11" borderId="7" xfId="31" applyNumberFormat="1" applyFont="1" applyFill="1" applyBorder="1" applyAlignment="1" applyProtection="1">
      <alignment horizontal="center" vertical="center" wrapText="1"/>
    </xf>
    <xf numFmtId="168" fontId="21" fillId="14" borderId="7" xfId="31" applyNumberFormat="1" applyFont="1" applyFill="1" applyBorder="1" applyAlignment="1" applyProtection="1">
      <alignment horizontal="center" vertical="center" wrapText="1"/>
    </xf>
    <xf numFmtId="168" fontId="10" fillId="12" borderId="7" xfId="31" applyNumberFormat="1" applyFont="1" applyFill="1" applyBorder="1" applyAlignment="1" applyProtection="1">
      <alignment horizontal="center" vertical="center" wrapText="1"/>
    </xf>
    <xf numFmtId="0" fontId="16" fillId="8" borderId="11" xfId="0" applyFont="1" applyFill="1" applyBorder="1" applyAlignment="1" applyProtection="1">
      <alignment horizontal="center" vertical="center"/>
    </xf>
    <xf numFmtId="0" fontId="35" fillId="8" borderId="14" xfId="1" applyFont="1" applyFill="1" applyBorder="1" applyAlignment="1" applyProtection="1">
      <alignment horizontal="center" vertical="center"/>
    </xf>
    <xf numFmtId="0" fontId="13" fillId="8" borderId="16" xfId="0" applyFont="1" applyFill="1" applyBorder="1" applyAlignment="1" applyProtection="1">
      <alignment horizontal="center" vertical="center"/>
    </xf>
    <xf numFmtId="168" fontId="9" fillId="12" borderId="7" xfId="31" applyNumberFormat="1" applyFont="1" applyFill="1" applyBorder="1" applyAlignment="1" applyProtection="1">
      <alignment horizontal="center" vertical="center" wrapText="1"/>
    </xf>
    <xf numFmtId="165" fontId="9" fillId="12" borderId="7" xfId="36" applyFont="1" applyFill="1" applyBorder="1" applyAlignment="1" applyProtection="1">
      <alignment horizontal="center" vertical="center" wrapText="1"/>
    </xf>
    <xf numFmtId="4" fontId="10" fillId="8" borderId="0" xfId="0" applyNumberFormat="1" applyFont="1" applyFill="1" applyAlignment="1" applyProtection="1">
      <alignment horizontal="center" vertical="center"/>
    </xf>
    <xf numFmtId="4" fontId="9" fillId="8" borderId="0" xfId="0" applyNumberFormat="1" applyFont="1" applyFill="1" applyAlignment="1" applyProtection="1">
      <alignment horizontal="center" vertical="center"/>
    </xf>
    <xf numFmtId="4" fontId="21" fillId="8" borderId="0" xfId="16" applyNumberFormat="1" applyFont="1" applyFill="1" applyBorder="1" applyAlignment="1" applyProtection="1">
      <alignment horizontal="center" vertical="center" wrapText="1"/>
    </xf>
    <xf numFmtId="4" fontId="11" fillId="8" borderId="0" xfId="16" applyNumberFormat="1" applyFont="1" applyFill="1" applyBorder="1" applyAlignment="1" applyProtection="1">
      <alignment horizontal="center" vertical="center" wrapText="1"/>
    </xf>
    <xf numFmtId="0" fontId="16" fillId="8" borderId="9" xfId="0" applyFont="1" applyFill="1" applyBorder="1" applyAlignment="1" applyProtection="1">
      <alignment horizontal="left" vertical="center"/>
    </xf>
    <xf numFmtId="169" fontId="13" fillId="8" borderId="7" xfId="0" applyNumberFormat="1" applyFont="1" applyFill="1" applyBorder="1" applyAlignment="1" applyProtection="1">
      <alignment horizontal="left" vertical="center"/>
    </xf>
    <xf numFmtId="180" fontId="10" fillId="15" borderId="7" xfId="31" applyNumberFormat="1" applyFont="1" applyFill="1" applyBorder="1" applyAlignment="1" applyProtection="1">
      <alignment horizontal="center" vertical="center"/>
    </xf>
    <xf numFmtId="180" fontId="10" fillId="10" borderId="7" xfId="31" applyNumberFormat="1" applyFont="1" applyFill="1" applyBorder="1" applyAlignment="1" applyProtection="1">
      <alignment horizontal="center" vertical="center"/>
    </xf>
    <xf numFmtId="180" fontId="16" fillId="17" borderId="7" xfId="31" applyNumberFormat="1" applyFont="1" applyFill="1" applyBorder="1" applyAlignment="1" applyProtection="1">
      <alignment horizontal="left" vertical="center"/>
    </xf>
    <xf numFmtId="180" fontId="37" fillId="14" borderId="7" xfId="31" applyNumberFormat="1" applyFont="1" applyFill="1" applyBorder="1" applyAlignment="1" applyProtection="1">
      <alignment horizontal="left" vertical="center" wrapText="1"/>
    </xf>
    <xf numFmtId="180" fontId="21" fillId="14" borderId="7" xfId="31" applyNumberFormat="1" applyFont="1" applyFill="1" applyBorder="1" applyAlignment="1" applyProtection="1">
      <alignment horizontal="left" vertical="center" wrapText="1"/>
    </xf>
    <xf numFmtId="165" fontId="21" fillId="8" borderId="7" xfId="36" applyFont="1" applyFill="1" applyBorder="1" applyAlignment="1" applyProtection="1">
      <alignment horizontal="center" vertical="center" wrapText="1"/>
    </xf>
    <xf numFmtId="0" fontId="11" fillId="4" borderId="7" xfId="0" applyFont="1" applyFill="1" applyBorder="1" applyAlignment="1" applyProtection="1">
      <alignment horizontal="left" vertical="center" wrapText="1"/>
    </xf>
    <xf numFmtId="0" fontId="9" fillId="18" borderId="2" xfId="0" applyFont="1" applyFill="1" applyBorder="1" applyAlignment="1" applyProtection="1">
      <alignment horizontal="left" vertical="center"/>
    </xf>
    <xf numFmtId="0" fontId="13" fillId="8" borderId="7" xfId="0" applyFont="1" applyFill="1" applyBorder="1" applyAlignment="1" applyProtection="1">
      <alignment horizontal="center" vertical="center" wrapText="1"/>
    </xf>
    <xf numFmtId="0" fontId="16" fillId="8" borderId="7" xfId="0" applyFont="1" applyFill="1" applyBorder="1" applyAlignment="1" applyProtection="1">
      <alignment horizontal="center" vertical="center" wrapText="1"/>
    </xf>
    <xf numFmtId="0" fontId="28" fillId="8" borderId="5" xfId="0" applyFont="1" applyFill="1" applyBorder="1" applyAlignment="1" applyProtection="1">
      <alignment horizontal="center" vertical="center" wrapText="1"/>
    </xf>
    <xf numFmtId="0" fontId="28" fillId="8" borderId="6" xfId="0" applyFont="1" applyFill="1" applyBorder="1" applyAlignment="1" applyProtection="1">
      <alignment vertical="center" wrapText="1"/>
    </xf>
    <xf numFmtId="0" fontId="28" fillId="8" borderId="25" xfId="0" applyFont="1" applyFill="1" applyBorder="1" applyAlignment="1" applyProtection="1">
      <alignment horizontal="center" vertical="center" wrapText="1"/>
    </xf>
    <xf numFmtId="174" fontId="21" fillId="0" borderId="0" xfId="31" applyNumberFormat="1" applyFont="1" applyFill="1" applyBorder="1" applyAlignment="1" applyProtection="1">
      <alignment horizontal="center" vertical="center"/>
    </xf>
    <xf numFmtId="0" fontId="53" fillId="8" borderId="6" xfId="1" applyFont="1" applyFill="1" applyBorder="1" applyAlignment="1" applyProtection="1">
      <alignment horizontal="center" vertical="center"/>
    </xf>
    <xf numFmtId="0" fontId="36" fillId="8" borderId="0" xfId="0" applyFont="1" applyFill="1" applyBorder="1" applyAlignment="1" applyProtection="1">
      <alignment horizontal="center" vertical="center"/>
    </xf>
    <xf numFmtId="168" fontId="36" fillId="8" borderId="0" xfId="31" applyNumberFormat="1" applyFont="1" applyFill="1" applyBorder="1" applyAlignment="1" applyProtection="1">
      <alignment horizontal="center" vertical="center"/>
    </xf>
    <xf numFmtId="174" fontId="40" fillId="8" borderId="7" xfId="31" applyNumberFormat="1" applyFont="1" applyFill="1" applyBorder="1" applyAlignment="1" applyProtection="1">
      <alignment horizontal="center" vertical="center"/>
    </xf>
    <xf numFmtId="4" fontId="36" fillId="8" borderId="0" xfId="0" applyNumberFormat="1" applyFont="1" applyFill="1" applyAlignment="1" applyProtection="1">
      <alignment horizontal="center" vertical="center"/>
    </xf>
    <xf numFmtId="0" fontId="35" fillId="8" borderId="7" xfId="1" applyFont="1" applyFill="1" applyBorder="1" applyAlignment="1" applyProtection="1">
      <alignment vertical="center"/>
    </xf>
    <xf numFmtId="0" fontId="13" fillId="8" borderId="7" xfId="0" applyFont="1" applyFill="1" applyBorder="1" applyAlignment="1" applyProtection="1">
      <alignment vertical="center"/>
    </xf>
    <xf numFmtId="0" fontId="25" fillId="8" borderId="7" xfId="0" applyFont="1" applyFill="1" applyBorder="1" applyAlignment="1" applyProtection="1">
      <alignment horizontal="left" vertical="center" wrapText="1"/>
    </xf>
    <xf numFmtId="0" fontId="13" fillId="8" borderId="7" xfId="0" applyFont="1" applyFill="1" applyBorder="1" applyAlignment="1" applyProtection="1">
      <alignment horizontal="center" vertical="center"/>
    </xf>
    <xf numFmtId="0" fontId="13" fillId="8" borderId="7" xfId="0" applyFont="1" applyFill="1" applyBorder="1" applyAlignment="1" applyProtection="1">
      <alignment vertical="center" wrapText="1"/>
    </xf>
    <xf numFmtId="173" fontId="13" fillId="8" borderId="7" xfId="0" applyNumberFormat="1" applyFont="1" applyFill="1" applyBorder="1" applyAlignment="1" applyProtection="1">
      <alignment horizontal="left" vertical="center"/>
    </xf>
    <xf numFmtId="174" fontId="10" fillId="8" borderId="7" xfId="31" applyNumberFormat="1" applyFont="1" applyFill="1" applyBorder="1" applyAlignment="1" applyProtection="1">
      <alignment horizontal="center" vertical="center" wrapText="1"/>
    </xf>
    <xf numFmtId="174" fontId="9" fillId="8" borderId="7" xfId="31" quotePrefix="1" applyNumberFormat="1" applyFont="1" applyFill="1" applyBorder="1" applyAlignment="1" applyProtection="1">
      <alignment horizontal="center" vertical="center" wrapText="1"/>
    </xf>
    <xf numFmtId="174" fontId="10" fillId="8" borderId="7" xfId="31" applyNumberFormat="1" applyFont="1" applyFill="1" applyBorder="1" applyAlignment="1" applyProtection="1">
      <alignment horizontal="left" vertical="center"/>
    </xf>
    <xf numFmtId="164" fontId="13" fillId="8" borderId="7" xfId="2" applyFont="1" applyFill="1" applyBorder="1" applyAlignment="1" applyProtection="1">
      <alignment horizontal="left" vertical="center"/>
    </xf>
    <xf numFmtId="0" fontId="13" fillId="8" borderId="7" xfId="0" applyFont="1" applyFill="1" applyBorder="1" applyAlignment="1" applyProtection="1">
      <alignment horizontal="left" vertical="center"/>
    </xf>
    <xf numFmtId="165" fontId="21" fillId="8" borderId="7" xfId="36" applyFont="1" applyFill="1" applyBorder="1" applyAlignment="1" applyProtection="1">
      <alignment vertical="center" wrapText="1"/>
    </xf>
    <xf numFmtId="165" fontId="38" fillId="8" borderId="7" xfId="36" applyFont="1" applyFill="1" applyBorder="1" applyAlignment="1" applyProtection="1">
      <alignment vertical="center" wrapText="1"/>
    </xf>
    <xf numFmtId="178" fontId="38" fillId="8" borderId="7" xfId="2" applyNumberFormat="1" applyFont="1" applyFill="1" applyBorder="1" applyAlignment="1" applyProtection="1">
      <alignment vertical="center" wrapText="1"/>
    </xf>
    <xf numFmtId="168" fontId="21" fillId="8" borderId="7" xfId="31" applyNumberFormat="1" applyFont="1" applyFill="1" applyBorder="1" applyAlignment="1" applyProtection="1">
      <alignment horizontal="left" vertical="center" wrapText="1"/>
    </xf>
    <xf numFmtId="168" fontId="11" fillId="8" borderId="7" xfId="36" applyNumberFormat="1" applyFont="1" applyFill="1" applyBorder="1" applyAlignment="1" applyProtection="1">
      <alignment vertical="center" wrapText="1"/>
    </xf>
    <xf numFmtId="0" fontId="36" fillId="8" borderId="0" xfId="0" applyFont="1" applyFill="1" applyBorder="1" applyAlignment="1" applyProtection="1">
      <alignment horizontal="center" vertical="center" wrapText="1"/>
    </xf>
    <xf numFmtId="0" fontId="36" fillId="8" borderId="0" xfId="0" applyFont="1" applyFill="1" applyAlignment="1" applyProtection="1">
      <alignment horizontal="center" vertical="center" wrapText="1"/>
    </xf>
    <xf numFmtId="1" fontId="40" fillId="8" borderId="7" xfId="31" applyNumberFormat="1" applyFont="1" applyFill="1" applyBorder="1" applyAlignment="1" applyProtection="1">
      <alignment horizontal="center" vertical="center"/>
    </xf>
    <xf numFmtId="1" fontId="21" fillId="8" borderId="7" xfId="31" applyNumberFormat="1" applyFont="1" applyFill="1" applyBorder="1" applyAlignment="1" applyProtection="1">
      <alignment horizontal="left" vertical="center"/>
    </xf>
    <xf numFmtId="182" fontId="38" fillId="8" borderId="7" xfId="0" applyNumberFormat="1" applyFont="1" applyFill="1" applyBorder="1" applyAlignment="1" applyProtection="1">
      <alignment vertical="center" wrapText="1"/>
    </xf>
    <xf numFmtId="1" fontId="21" fillId="8" borderId="7" xfId="31" applyNumberFormat="1" applyFont="1" applyFill="1" applyBorder="1" applyAlignment="1" applyProtection="1">
      <alignment horizontal="center" vertical="center" wrapText="1"/>
    </xf>
    <xf numFmtId="1" fontId="11" fillId="8" borderId="7" xfId="31" applyNumberFormat="1" applyFont="1" applyFill="1" applyBorder="1" applyAlignment="1" applyProtection="1">
      <alignment horizontal="center" vertical="center" wrapText="1"/>
    </xf>
    <xf numFmtId="180" fontId="21" fillId="8" borderId="7" xfId="31" applyNumberFormat="1" applyFont="1" applyFill="1" applyBorder="1" applyAlignment="1" applyProtection="1">
      <alignment horizontal="left" vertical="center" wrapText="1"/>
    </xf>
    <xf numFmtId="170" fontId="38" fillId="8" borderId="7" xfId="31" applyNumberFormat="1" applyFont="1" applyFill="1" applyBorder="1" applyAlignment="1" applyProtection="1">
      <alignment vertical="center" wrapText="1"/>
    </xf>
    <xf numFmtId="0" fontId="16" fillId="9" borderId="30" xfId="0" applyFont="1" applyFill="1" applyBorder="1" applyAlignment="1" applyProtection="1">
      <alignment horizontal="center" vertical="center" wrapText="1"/>
    </xf>
    <xf numFmtId="1" fontId="55" fillId="8" borderId="7" xfId="31" applyNumberFormat="1" applyFont="1" applyFill="1" applyBorder="1" applyAlignment="1" applyProtection="1">
      <alignment horizontal="center" vertical="center"/>
    </xf>
    <xf numFmtId="0" fontId="51" fillId="8" borderId="5" xfId="0" applyFont="1" applyFill="1" applyBorder="1" applyAlignment="1" applyProtection="1">
      <alignment vertical="center"/>
    </xf>
    <xf numFmtId="0" fontId="52" fillId="8" borderId="7" xfId="0" applyFont="1" applyFill="1" applyBorder="1" applyAlignment="1" applyProtection="1">
      <alignment horizontal="left" vertical="center"/>
    </xf>
    <xf numFmtId="174" fontId="10" fillId="8" borderId="7" xfId="31" quotePrefix="1" applyNumberFormat="1" applyFont="1" applyFill="1" applyBorder="1" applyAlignment="1" applyProtection="1">
      <alignment horizontal="center" vertical="center" wrapText="1"/>
    </xf>
    <xf numFmtId="0" fontId="27" fillId="8" borderId="0" xfId="1" applyFont="1" applyFill="1" applyBorder="1" applyAlignment="1" applyProtection="1">
      <alignment horizontal="center" vertical="center" wrapText="1"/>
    </xf>
    <xf numFmtId="4" fontId="10" fillId="9" borderId="7" xfId="0" applyNumberFormat="1" applyFont="1" applyFill="1" applyBorder="1" applyAlignment="1" applyProtection="1">
      <alignment horizontal="center" vertical="center"/>
    </xf>
    <xf numFmtId="0" fontId="54" fillId="8" borderId="7" xfId="0" applyFont="1" applyFill="1" applyBorder="1" applyAlignment="1" applyProtection="1">
      <alignment horizontal="center" vertical="center" wrapText="1"/>
    </xf>
    <xf numFmtId="165" fontId="40" fillId="8" borderId="7" xfId="31" applyFont="1" applyFill="1" applyBorder="1" applyAlignment="1" applyProtection="1">
      <alignment horizontal="center" vertical="center"/>
    </xf>
    <xf numFmtId="174" fontId="40" fillId="8" borderId="22" xfId="31" applyNumberFormat="1" applyFont="1" applyFill="1" applyBorder="1" applyAlignment="1" applyProtection="1">
      <alignment horizontal="center" vertical="center"/>
    </xf>
    <xf numFmtId="0" fontId="36" fillId="8" borderId="30" xfId="0" applyFont="1" applyFill="1" applyBorder="1" applyAlignment="1" applyProtection="1">
      <alignment horizontal="center" vertical="center" wrapText="1"/>
    </xf>
    <xf numFmtId="0" fontId="36" fillId="8" borderId="7" xfId="0" applyFont="1" applyFill="1" applyBorder="1" applyAlignment="1" applyProtection="1">
      <alignment horizontal="center" vertical="center"/>
    </xf>
    <xf numFmtId="165" fontId="40" fillId="8" borderId="7" xfId="31" applyFont="1" applyFill="1" applyBorder="1" applyAlignment="1" applyProtection="1">
      <alignment horizontal="center" vertical="center" wrapText="1"/>
    </xf>
    <xf numFmtId="1" fontId="40" fillId="8" borderId="7" xfId="31" applyNumberFormat="1" applyFont="1" applyFill="1" applyBorder="1" applyAlignment="1" applyProtection="1">
      <alignment horizontal="center" vertical="center" wrapText="1"/>
    </xf>
    <xf numFmtId="0" fontId="9" fillId="8" borderId="32" xfId="1" applyFont="1" applyFill="1" applyBorder="1" applyAlignment="1" applyProtection="1">
      <alignment vertical="center"/>
    </xf>
    <xf numFmtId="0" fontId="9" fillId="8" borderId="33" xfId="1" applyFont="1" applyFill="1" applyBorder="1" applyAlignment="1" applyProtection="1">
      <alignment vertical="center"/>
    </xf>
    <xf numFmtId="0" fontId="9" fillId="8" borderId="31" xfId="1" applyFont="1" applyFill="1" applyBorder="1" applyAlignment="1" applyProtection="1">
      <alignment vertical="center"/>
    </xf>
    <xf numFmtId="0" fontId="10" fillId="12" borderId="7" xfId="0" applyFont="1" applyFill="1" applyBorder="1" applyAlignment="1">
      <alignment horizontal="left" vertical="center" wrapText="1"/>
    </xf>
    <xf numFmtId="168" fontId="10" fillId="12" borderId="7" xfId="31" applyNumberFormat="1" applyFont="1" applyFill="1" applyBorder="1" applyAlignment="1">
      <alignment vertical="center"/>
    </xf>
    <xf numFmtId="181" fontId="9" fillId="8" borderId="0" xfId="17" applyNumberFormat="1" applyFont="1" applyFill="1"/>
    <xf numFmtId="168" fontId="9" fillId="8" borderId="0" xfId="0" applyNumberFormat="1" applyFont="1" applyFill="1"/>
    <xf numFmtId="180" fontId="10" fillId="15" borderId="7" xfId="31" applyNumberFormat="1" applyFont="1" applyFill="1" applyBorder="1" applyAlignment="1" applyProtection="1">
      <alignment horizontal="left" vertical="center"/>
    </xf>
    <xf numFmtId="0" fontId="9" fillId="8" borderId="3" xfId="0" applyFont="1" applyFill="1" applyBorder="1" applyAlignment="1" applyProtection="1">
      <alignment horizontal="left" vertical="center"/>
    </xf>
    <xf numFmtId="0" fontId="52" fillId="8" borderId="0" xfId="0" applyFont="1" applyFill="1" applyBorder="1" applyAlignment="1" applyProtection="1">
      <alignment horizontal="left" vertical="center"/>
    </xf>
    <xf numFmtId="183" fontId="9" fillId="8" borderId="0" xfId="0" applyNumberFormat="1" applyFont="1" applyFill="1" applyAlignment="1" applyProtection="1">
      <alignment horizontal="left" vertical="center"/>
    </xf>
    <xf numFmtId="0" fontId="28" fillId="8" borderId="5" xfId="0" applyFont="1" applyFill="1" applyBorder="1" applyAlignment="1" applyProtection="1">
      <alignment vertical="center"/>
    </xf>
    <xf numFmtId="0" fontId="10" fillId="12" borderId="30" xfId="0" applyFont="1" applyFill="1" applyBorder="1" applyAlignment="1" applyProtection="1">
      <alignment vertical="center"/>
    </xf>
    <xf numFmtId="0" fontId="28" fillId="12" borderId="37" xfId="0" applyFont="1" applyFill="1" applyBorder="1" applyAlignment="1" applyProtection="1">
      <alignment vertical="center" wrapText="1"/>
    </xf>
    <xf numFmtId="0" fontId="35" fillId="12" borderId="30" xfId="1" applyFont="1" applyFill="1" applyBorder="1" applyAlignment="1" applyProtection="1">
      <alignment vertical="center"/>
    </xf>
    <xf numFmtId="0" fontId="25" fillId="0" borderId="30" xfId="0" applyFont="1" applyFill="1" applyBorder="1" applyAlignment="1" applyProtection="1">
      <alignment horizontal="left" vertical="center"/>
    </xf>
    <xf numFmtId="0" fontId="9" fillId="5" borderId="30" xfId="0" applyFont="1" applyFill="1" applyBorder="1" applyAlignment="1" applyProtection="1">
      <alignment vertical="center"/>
    </xf>
    <xf numFmtId="0" fontId="9" fillId="0" borderId="30" xfId="0" applyFont="1" applyFill="1" applyBorder="1" applyAlignment="1" applyProtection="1">
      <alignment horizontal="left" vertical="center"/>
    </xf>
    <xf numFmtId="170" fontId="10" fillId="12" borderId="30" xfId="31" quotePrefix="1" applyNumberFormat="1" applyFont="1" applyFill="1" applyBorder="1" applyAlignment="1" applyProtection="1">
      <alignment horizontal="left" vertical="center"/>
    </xf>
    <xf numFmtId="174" fontId="10" fillId="12" borderId="30" xfId="31" quotePrefix="1" applyNumberFormat="1" applyFont="1" applyFill="1" applyBorder="1" applyAlignment="1" applyProtection="1">
      <alignment horizontal="center" vertical="center"/>
    </xf>
    <xf numFmtId="174" fontId="9" fillId="12" borderId="30" xfId="31" quotePrefix="1" applyNumberFormat="1" applyFont="1" applyFill="1" applyBorder="1" applyAlignment="1" applyProtection="1">
      <alignment horizontal="center" vertical="center"/>
    </xf>
    <xf numFmtId="174" fontId="10" fillId="12" borderId="30" xfId="31" applyNumberFormat="1" applyFont="1" applyFill="1" applyBorder="1" applyAlignment="1" applyProtection="1">
      <alignment horizontal="left" vertical="center"/>
    </xf>
    <xf numFmtId="0" fontId="9" fillId="8" borderId="27" xfId="0" applyFont="1" applyFill="1" applyBorder="1" applyAlignment="1" applyProtection="1">
      <alignment horizontal="left" vertical="center"/>
    </xf>
    <xf numFmtId="0" fontId="9" fillId="4" borderId="29" xfId="0" applyFont="1" applyFill="1" applyBorder="1" applyAlignment="1" applyProtection="1">
      <alignment vertical="center"/>
    </xf>
    <xf numFmtId="9" fontId="13" fillId="0" borderId="29" xfId="0" applyNumberFormat="1" applyFont="1" applyFill="1" applyBorder="1" applyAlignment="1" applyProtection="1">
      <alignment vertical="center"/>
    </xf>
    <xf numFmtId="0" fontId="23" fillId="0" borderId="29" xfId="0" applyFont="1" applyFill="1" applyBorder="1" applyAlignment="1" applyProtection="1">
      <alignment horizontal="left" vertical="center"/>
    </xf>
    <xf numFmtId="0" fontId="9" fillId="0" borderId="29" xfId="0" applyFont="1" applyFill="1" applyBorder="1" applyAlignment="1" applyProtection="1">
      <alignment vertical="center"/>
    </xf>
    <xf numFmtId="0" fontId="9" fillId="0" borderId="29" xfId="0" applyFont="1" applyFill="1" applyBorder="1" applyAlignment="1" applyProtection="1">
      <alignment horizontal="left" vertical="center"/>
    </xf>
    <xf numFmtId="176" fontId="13" fillId="0" borderId="29" xfId="0" applyNumberFormat="1" applyFont="1" applyFill="1" applyBorder="1" applyAlignment="1" applyProtection="1">
      <alignment horizontal="left" vertical="center"/>
    </xf>
    <xf numFmtId="174" fontId="37" fillId="0" borderId="29" xfId="31" applyNumberFormat="1" applyFont="1" applyFill="1" applyBorder="1" applyAlignment="1" applyProtection="1">
      <alignment horizontal="center" vertical="center"/>
    </xf>
    <xf numFmtId="174" fontId="11" fillId="0" borderId="29" xfId="31" applyNumberFormat="1" applyFont="1" applyFill="1" applyBorder="1" applyAlignment="1" applyProtection="1">
      <alignment horizontal="center" vertical="center"/>
    </xf>
    <xf numFmtId="174" fontId="21" fillId="0" borderId="29" xfId="31" applyNumberFormat="1" applyFont="1" applyFill="1" applyBorder="1" applyAlignment="1" applyProtection="1">
      <alignment horizontal="left" vertical="center"/>
    </xf>
    <xf numFmtId="0" fontId="10" fillId="15" borderId="7" xfId="0" applyFont="1" applyFill="1" applyBorder="1" applyAlignment="1" applyProtection="1">
      <alignment horizontal="left" vertical="center"/>
    </xf>
    <xf numFmtId="0" fontId="10" fillId="10" borderId="7" xfId="0" applyFont="1" applyFill="1" applyBorder="1" applyAlignment="1" applyProtection="1">
      <alignment horizontal="left" vertical="center"/>
    </xf>
    <xf numFmtId="0" fontId="9" fillId="4" borderId="7" xfId="0" applyFont="1" applyFill="1" applyBorder="1" applyAlignment="1" applyProtection="1">
      <alignment horizontal="left" vertical="center"/>
    </xf>
    <xf numFmtId="0" fontId="9" fillId="4" borderId="19" xfId="0" applyFont="1" applyFill="1" applyBorder="1" applyAlignment="1" applyProtection="1">
      <alignment vertical="center"/>
    </xf>
    <xf numFmtId="0" fontId="9" fillId="8" borderId="19" xfId="0" applyFont="1" applyFill="1" applyBorder="1" applyAlignment="1" applyProtection="1">
      <alignment vertical="center"/>
    </xf>
    <xf numFmtId="0" fontId="38" fillId="0" borderId="7" xfId="0" applyFont="1" applyFill="1" applyBorder="1" applyAlignment="1" applyProtection="1">
      <alignment horizontal="left" vertical="center"/>
    </xf>
    <xf numFmtId="0" fontId="13" fillId="9" borderId="20" xfId="0" applyFont="1" applyFill="1" applyBorder="1" applyAlignment="1" applyProtection="1">
      <alignment vertical="center" wrapText="1"/>
    </xf>
    <xf numFmtId="0" fontId="13" fillId="9" borderId="17" xfId="0" applyFont="1" applyFill="1" applyBorder="1" applyAlignment="1" applyProtection="1">
      <alignment vertical="center" wrapText="1"/>
    </xf>
    <xf numFmtId="0" fontId="13" fillId="9" borderId="23" xfId="0" applyFont="1" applyFill="1" applyBorder="1" applyAlignment="1" applyProtection="1">
      <alignment vertical="center" wrapText="1"/>
    </xf>
    <xf numFmtId="0" fontId="13" fillId="8" borderId="2" xfId="0" applyFont="1" applyFill="1" applyBorder="1" applyAlignment="1" applyProtection="1">
      <alignment horizontal="left" vertical="center"/>
    </xf>
    <xf numFmtId="0" fontId="59" fillId="8" borderId="0" xfId="0" applyFont="1" applyFill="1"/>
    <xf numFmtId="0" fontId="10" fillId="19" borderId="24" xfId="0" applyFont="1" applyFill="1" applyBorder="1" applyAlignment="1" applyProtection="1">
      <alignment vertical="center"/>
    </xf>
    <xf numFmtId="0" fontId="28" fillId="19" borderId="21" xfId="0" applyFont="1" applyFill="1" applyBorder="1" applyAlignment="1" applyProtection="1">
      <alignment vertical="center" wrapText="1"/>
    </xf>
    <xf numFmtId="0" fontId="28" fillId="19" borderId="0" xfId="0" applyFont="1" applyFill="1" applyBorder="1" applyAlignment="1" applyProtection="1">
      <alignment vertical="center" wrapText="1"/>
    </xf>
    <xf numFmtId="0" fontId="28" fillId="19" borderId="26" xfId="0" applyFont="1" applyFill="1" applyBorder="1" applyAlignment="1" applyProtection="1">
      <alignment vertical="center" wrapText="1"/>
    </xf>
    <xf numFmtId="165" fontId="21" fillId="19" borderId="7" xfId="31" quotePrefix="1" applyFont="1" applyFill="1" applyBorder="1" applyAlignment="1" applyProtection="1">
      <alignment horizontal="left" vertical="center"/>
    </xf>
    <xf numFmtId="165" fontId="11" fillId="19" borderId="7" xfId="31" quotePrefix="1" applyFont="1" applyFill="1" applyBorder="1" applyAlignment="1" applyProtection="1">
      <alignment horizontal="left" vertical="center"/>
    </xf>
    <xf numFmtId="168" fontId="10" fillId="19" borderId="7" xfId="31" applyNumberFormat="1" applyFont="1" applyFill="1" applyBorder="1" applyAlignment="1" applyProtection="1">
      <alignment horizontal="left" vertical="center"/>
    </xf>
    <xf numFmtId="165" fontId="21" fillId="19" borderId="7" xfId="31" applyFont="1" applyFill="1" applyBorder="1" applyAlignment="1" applyProtection="1">
      <alignment horizontal="left" vertical="center"/>
    </xf>
    <xf numFmtId="0" fontId="10" fillId="19" borderId="0" xfId="0" applyFont="1" applyFill="1" applyAlignment="1" applyProtection="1">
      <alignment horizontal="left" vertical="center"/>
    </xf>
    <xf numFmtId="165" fontId="38" fillId="4" borderId="7" xfId="36" applyFont="1" applyFill="1" applyBorder="1" applyAlignment="1" applyProtection="1">
      <alignment horizontal="left" vertical="center" wrapText="1"/>
    </xf>
    <xf numFmtId="173" fontId="13" fillId="8" borderId="7" xfId="0" applyNumberFormat="1" applyFont="1" applyFill="1" applyBorder="1" applyAlignment="1" applyProtection="1">
      <alignment horizontal="center" vertical="center"/>
    </xf>
    <xf numFmtId="4" fontId="10" fillId="9" borderId="7" xfId="0" applyNumberFormat="1" applyFont="1" applyFill="1" applyBorder="1" applyAlignment="1" applyProtection="1">
      <alignment horizontal="left" vertical="center" indent="1"/>
    </xf>
    <xf numFmtId="0" fontId="51" fillId="8" borderId="0" xfId="0" applyFont="1" applyFill="1" applyBorder="1" applyAlignment="1" applyProtection="1">
      <alignment horizontal="left" vertical="center"/>
    </xf>
    <xf numFmtId="0" fontId="27" fillId="8" borderId="0" xfId="1" applyFont="1" applyFill="1" applyBorder="1" applyAlignment="1" applyProtection="1">
      <alignment horizontal="center" vertical="center"/>
    </xf>
    <xf numFmtId="0" fontId="30" fillId="8" borderId="0" xfId="0" applyFont="1" applyFill="1" applyAlignment="1">
      <alignment vertical="center"/>
    </xf>
    <xf numFmtId="0" fontId="10" fillId="9" borderId="39" xfId="0" applyFont="1" applyFill="1" applyBorder="1" applyAlignment="1" applyProtection="1">
      <alignment horizontal="center" vertical="center"/>
    </xf>
    <xf numFmtId="0" fontId="10" fillId="9" borderId="40" xfId="0" applyFont="1" applyFill="1" applyBorder="1" applyAlignment="1" applyProtection="1">
      <alignment horizontal="center" vertical="center"/>
    </xf>
    <xf numFmtId="0" fontId="10" fillId="9" borderId="41" xfId="0" applyFont="1" applyFill="1" applyBorder="1" applyAlignment="1" applyProtection="1">
      <alignment horizontal="center" vertical="center"/>
    </xf>
    <xf numFmtId="174" fontId="21" fillId="9" borderId="34" xfId="31" applyNumberFormat="1" applyFont="1" applyFill="1" applyBorder="1" applyAlignment="1" applyProtection="1">
      <alignment horizontal="left" vertical="center"/>
    </xf>
    <xf numFmtId="174" fontId="21" fillId="9" borderId="35" xfId="31" applyNumberFormat="1" applyFont="1" applyFill="1" applyBorder="1" applyAlignment="1" applyProtection="1">
      <alignment horizontal="left" vertical="center"/>
    </xf>
    <xf numFmtId="0" fontId="9" fillId="13" borderId="9" xfId="0" applyFont="1" applyFill="1" applyBorder="1" applyAlignment="1" applyProtection="1">
      <alignment horizontal="center" vertical="center" wrapText="1"/>
    </xf>
    <xf numFmtId="0" fontId="9" fillId="13" borderId="11" xfId="0" applyFont="1" applyFill="1" applyBorder="1" applyAlignment="1" applyProtection="1">
      <alignment horizontal="center" vertical="center" wrapText="1"/>
    </xf>
    <xf numFmtId="0" fontId="9" fillId="13" borderId="14" xfId="0" applyFont="1" applyFill="1" applyBorder="1" applyAlignment="1" applyProtection="1">
      <alignment horizontal="center" vertical="center" wrapText="1"/>
    </xf>
    <xf numFmtId="0" fontId="9" fillId="13" borderId="16" xfId="0" applyFont="1" applyFill="1" applyBorder="1" applyAlignment="1" applyProtection="1">
      <alignment horizontal="center" vertical="center" wrapText="1"/>
    </xf>
    <xf numFmtId="0" fontId="10" fillId="9" borderId="32" xfId="1" applyFont="1" applyFill="1" applyBorder="1" applyAlignment="1" applyProtection="1">
      <alignment horizontal="center" vertical="center" wrapText="1"/>
    </xf>
    <xf numFmtId="0" fontId="10" fillId="9" borderId="33" xfId="1" applyFont="1" applyFill="1" applyBorder="1" applyAlignment="1" applyProtection="1">
      <alignment horizontal="center" vertical="center" wrapText="1"/>
    </xf>
    <xf numFmtId="0" fontId="10" fillId="9" borderId="31" xfId="1" applyFont="1" applyFill="1" applyBorder="1" applyAlignment="1" applyProtection="1">
      <alignment horizontal="center" vertical="center" wrapText="1"/>
    </xf>
    <xf numFmtId="0" fontId="10" fillId="8" borderId="9" xfId="0" applyFont="1" applyFill="1" applyBorder="1" applyAlignment="1" applyProtection="1">
      <alignment horizontal="center" vertical="center"/>
    </xf>
    <xf numFmtId="0" fontId="10" fillId="8" borderId="11" xfId="0" applyFont="1" applyFill="1" applyBorder="1" applyAlignment="1" applyProtection="1">
      <alignment horizontal="center" vertical="center"/>
    </xf>
    <xf numFmtId="0" fontId="10" fillId="8" borderId="14" xfId="0" applyFont="1" applyFill="1" applyBorder="1" applyAlignment="1" applyProtection="1">
      <alignment horizontal="center" vertical="center"/>
    </xf>
    <xf numFmtId="0" fontId="10" fillId="8" borderId="16" xfId="0" applyFont="1" applyFill="1" applyBorder="1" applyAlignment="1" applyProtection="1">
      <alignment horizontal="center" vertical="center"/>
    </xf>
    <xf numFmtId="0" fontId="27" fillId="8" borderId="25" xfId="1" applyFont="1" applyFill="1" applyBorder="1" applyAlignment="1" applyProtection="1">
      <alignment horizontal="left" vertical="center" wrapText="1"/>
    </xf>
    <xf numFmtId="0" fontId="10" fillId="12" borderId="21" xfId="0" applyFont="1" applyFill="1" applyBorder="1" applyAlignment="1" applyProtection="1">
      <alignment horizontal="center" vertical="center" wrapText="1"/>
    </xf>
    <xf numFmtId="0" fontId="10" fillId="12" borderId="0" xfId="0" applyFont="1" applyFill="1" applyBorder="1" applyAlignment="1" applyProtection="1">
      <alignment horizontal="center" vertical="center" wrapText="1"/>
    </xf>
    <xf numFmtId="0" fontId="27" fillId="8" borderId="25" xfId="1" applyFont="1" applyFill="1" applyBorder="1" applyAlignment="1" applyProtection="1">
      <alignment horizontal="center" vertical="center"/>
    </xf>
    <xf numFmtId="0" fontId="36" fillId="12" borderId="19" xfId="0" applyFont="1" applyFill="1" applyBorder="1" applyAlignment="1" applyProtection="1">
      <alignment horizontal="center" vertical="center" wrapText="1"/>
    </xf>
    <xf numFmtId="0" fontId="36" fillId="12" borderId="18" xfId="0" applyFont="1" applyFill="1" applyBorder="1" applyAlignment="1" applyProtection="1">
      <alignment horizontal="center" vertical="center" wrapText="1"/>
    </xf>
    <xf numFmtId="0" fontId="36" fillId="12" borderId="28" xfId="0" applyFont="1" applyFill="1" applyBorder="1" applyAlignment="1" applyProtection="1">
      <alignment horizontal="center" vertical="center" wrapText="1"/>
    </xf>
    <xf numFmtId="4" fontId="10" fillId="9" borderId="19" xfId="0" applyNumberFormat="1" applyFont="1" applyFill="1" applyBorder="1" applyAlignment="1" applyProtection="1">
      <alignment horizontal="center" vertical="center"/>
    </xf>
    <xf numFmtId="4" fontId="10" fillId="9" borderId="28" xfId="0" applyNumberFormat="1" applyFont="1" applyFill="1" applyBorder="1" applyAlignment="1" applyProtection="1">
      <alignment horizontal="center" vertical="center"/>
    </xf>
    <xf numFmtId="0" fontId="9" fillId="8" borderId="9" xfId="0" applyFont="1" applyFill="1" applyBorder="1" applyAlignment="1" applyProtection="1">
      <alignment horizontal="center" vertical="center" wrapText="1"/>
    </xf>
    <xf numFmtId="0" fontId="9" fillId="8" borderId="10" xfId="0" applyFont="1" applyFill="1" applyBorder="1" applyAlignment="1" applyProtection="1">
      <alignment horizontal="center" vertical="center" wrapText="1"/>
    </xf>
    <xf numFmtId="0" fontId="9" fillId="8" borderId="11" xfId="0" applyFont="1" applyFill="1" applyBorder="1" applyAlignment="1" applyProtection="1">
      <alignment horizontal="center" vertical="center" wrapText="1"/>
    </xf>
    <xf numFmtId="0" fontId="9" fillId="8" borderId="12" xfId="0" applyFont="1" applyFill="1" applyBorder="1" applyAlignment="1" applyProtection="1">
      <alignment horizontal="center" vertical="center" wrapText="1"/>
    </xf>
    <xf numFmtId="0" fontId="9" fillId="8" borderId="0" xfId="0" applyFont="1" applyFill="1" applyBorder="1" applyAlignment="1" applyProtection="1">
      <alignment horizontal="center" vertical="center" wrapText="1"/>
    </xf>
    <xf numFmtId="0" fontId="9" fillId="8" borderId="13" xfId="0" applyFont="1" applyFill="1" applyBorder="1" applyAlignment="1" applyProtection="1">
      <alignment horizontal="center" vertical="center" wrapText="1"/>
    </xf>
    <xf numFmtId="0" fontId="9" fillId="8" borderId="14" xfId="0" applyFont="1" applyFill="1" applyBorder="1" applyAlignment="1" applyProtection="1">
      <alignment horizontal="center" vertical="center" wrapText="1"/>
    </xf>
    <xf numFmtId="0" fontId="9" fillId="8" borderId="15" xfId="0" applyFont="1" applyFill="1" applyBorder="1" applyAlignment="1" applyProtection="1">
      <alignment horizontal="center" vertical="center" wrapText="1"/>
    </xf>
    <xf numFmtId="0" fontId="9" fillId="8" borderId="16" xfId="0" applyFont="1" applyFill="1" applyBorder="1" applyAlignment="1" applyProtection="1">
      <alignment horizontal="center" vertical="center" wrapText="1"/>
    </xf>
    <xf numFmtId="165" fontId="10" fillId="9" borderId="7" xfId="31" applyFont="1" applyFill="1" applyBorder="1" applyAlignment="1" applyProtection="1">
      <alignment horizontal="center" vertical="center"/>
    </xf>
    <xf numFmtId="0" fontId="33" fillId="8" borderId="25" xfId="1" applyFont="1" applyFill="1" applyBorder="1" applyAlignment="1" applyProtection="1">
      <alignment horizontal="left" vertical="center" wrapText="1"/>
    </xf>
    <xf numFmtId="4" fontId="10" fillId="9" borderId="29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Alignment="1">
      <alignment horizontal="center"/>
    </xf>
    <xf numFmtId="0" fontId="9" fillId="8" borderId="0" xfId="0" quotePrefix="1" applyFont="1" applyFill="1" applyAlignment="1">
      <alignment horizontal="left" vertical="center" wrapText="1"/>
    </xf>
    <xf numFmtId="0" fontId="9" fillId="8" borderId="0" xfId="0" applyFont="1" applyFill="1" applyAlignment="1">
      <alignment horizontal="left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0" fillId="13" borderId="19" xfId="0" applyFont="1" applyFill="1" applyBorder="1" applyAlignment="1">
      <alignment horizontal="left" vertical="center" wrapText="1"/>
    </xf>
    <xf numFmtId="0" fontId="10" fillId="13" borderId="18" xfId="0" applyFont="1" applyFill="1" applyBorder="1" applyAlignment="1">
      <alignment horizontal="left" vertical="center" wrapText="1"/>
    </xf>
    <xf numFmtId="0" fontId="10" fillId="13" borderId="28" xfId="0" applyFont="1" applyFill="1" applyBorder="1" applyAlignment="1">
      <alignment horizontal="left" vertical="center" wrapText="1"/>
    </xf>
    <xf numFmtId="0" fontId="36" fillId="8" borderId="19" xfId="0" applyFont="1" applyFill="1" applyBorder="1" applyAlignment="1">
      <alignment horizontal="left" vertical="center" wrapText="1"/>
    </xf>
    <xf numFmtId="0" fontId="36" fillId="8" borderId="28" xfId="0" applyFont="1" applyFill="1" applyBorder="1" applyAlignment="1">
      <alignment horizontal="left" vertical="center" wrapText="1"/>
    </xf>
  </cellXfs>
  <cellStyles count="39">
    <cellStyle name="Гиперссылка" xfId="1" builtinId="8"/>
    <cellStyle name="Денежный" xfId="2" builtinId="4"/>
    <cellStyle name="Обычный" xfId="0" builtinId="0"/>
    <cellStyle name="Обычный 10" xfId="3"/>
    <cellStyle name="Обычный 11" xfId="4"/>
    <cellStyle name="Обычный 12" xfId="5"/>
    <cellStyle name="Обычный 13" xfId="6"/>
    <cellStyle name="Обычный 14" xfId="7"/>
    <cellStyle name="Обычный 2" xfId="8"/>
    <cellStyle name="Обычный 3" xfId="9"/>
    <cellStyle name="Обычный 3 2" xfId="38"/>
    <cellStyle name="Обычный 4" xfId="10"/>
    <cellStyle name="Обычный 5" xfId="11"/>
    <cellStyle name="Обычный 6" xfId="12"/>
    <cellStyle name="Обычный 7" xfId="13"/>
    <cellStyle name="Обычный 8" xfId="14"/>
    <cellStyle name="Обычный 9" xfId="15"/>
    <cellStyle name="Обычный_Прайс на чай" xfId="16"/>
    <cellStyle name="Процентный" xfId="17" builtinId="5"/>
    <cellStyle name="Процентный 10" xfId="18"/>
    <cellStyle name="Процентный 11" xfId="19"/>
    <cellStyle name="Процентный 12" xfId="20"/>
    <cellStyle name="Процентный 13" xfId="21"/>
    <cellStyle name="Процентный 2" xfId="22"/>
    <cellStyle name="Процентный 2 2" xfId="23"/>
    <cellStyle name="Процентный 3" xfId="24"/>
    <cellStyle name="Процентный 4" xfId="25"/>
    <cellStyle name="Процентный 5" xfId="26"/>
    <cellStyle name="Процентный 6" xfId="27"/>
    <cellStyle name="Процентный 7" xfId="28"/>
    <cellStyle name="Процентный 8" xfId="29"/>
    <cellStyle name="Процентный 9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5" xfId="3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CFB7BE"/>
      <color rgb="FFECE8E3"/>
      <color rgb="FF690F25"/>
      <color rgb="FFC9D2BD"/>
      <color rgb="FFDBE1D2"/>
      <color rgb="FFA06F7E"/>
      <color rgb="FF7C9263"/>
      <color rgb="FFCEC3B6"/>
      <color rgb="FFB5A591"/>
      <color rgb="FFECEF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26" Type="http://schemas.openxmlformats.org/officeDocument/2006/relationships/image" Target="../media/image38.png"/><Relationship Id="rId39" Type="http://schemas.openxmlformats.org/officeDocument/2006/relationships/image" Target="../media/image47.png"/><Relationship Id="rId3" Type="http://schemas.openxmlformats.org/officeDocument/2006/relationships/image" Target="../media/image15.png"/><Relationship Id="rId21" Type="http://schemas.openxmlformats.org/officeDocument/2006/relationships/image" Target="../media/image33.png"/><Relationship Id="rId34" Type="http://schemas.openxmlformats.org/officeDocument/2006/relationships/image" Target="../media/image42.png"/><Relationship Id="rId42" Type="http://schemas.openxmlformats.org/officeDocument/2006/relationships/hyperlink" Target="http://tea-coffee.info/catalog/shokolad-razvesnoe-drazhe/konfety-neglazirovannye-shokoladnye-s-korpusom-praline-temnye-ili-svetlye-s-fundukom-tryufeli/" TargetMode="External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png"/><Relationship Id="rId33" Type="http://schemas.openxmlformats.org/officeDocument/2006/relationships/image" Target="../media/image41.png"/><Relationship Id="rId38" Type="http://schemas.openxmlformats.org/officeDocument/2006/relationships/image" Target="../media/image46.png"/><Relationship Id="rId2" Type="http://schemas.openxmlformats.org/officeDocument/2006/relationships/image" Target="../media/image14.png"/><Relationship Id="rId16" Type="http://schemas.openxmlformats.org/officeDocument/2006/relationships/image" Target="../media/image28.png"/><Relationship Id="rId20" Type="http://schemas.openxmlformats.org/officeDocument/2006/relationships/image" Target="../media/image32.png"/><Relationship Id="rId29" Type="http://schemas.microsoft.com/office/2007/relationships/hdphoto" Target="../media/hdphoto2.wdp"/><Relationship Id="rId41" Type="http://schemas.openxmlformats.org/officeDocument/2006/relationships/image" Target="../media/image48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11" Type="http://schemas.openxmlformats.org/officeDocument/2006/relationships/image" Target="../media/image23.png"/><Relationship Id="rId24" Type="http://schemas.openxmlformats.org/officeDocument/2006/relationships/image" Target="../media/image36.png"/><Relationship Id="rId32" Type="http://schemas.openxmlformats.org/officeDocument/2006/relationships/image" Target="../media/image1.png"/><Relationship Id="rId37" Type="http://schemas.openxmlformats.org/officeDocument/2006/relationships/image" Target="../media/image45.png"/><Relationship Id="rId40" Type="http://schemas.openxmlformats.org/officeDocument/2006/relationships/hyperlink" Target="http://tea-coffee.info/catalog/shokolad-razvesnoe-drazhe/mindal-v-belom-shokolade-so-vkusom-deserta-zabalone/" TargetMode="External"/><Relationship Id="rId45" Type="http://schemas.openxmlformats.org/officeDocument/2006/relationships/image" Target="../media/image50.png"/><Relationship Id="rId5" Type="http://schemas.openxmlformats.org/officeDocument/2006/relationships/image" Target="../media/image17.jpeg"/><Relationship Id="rId15" Type="http://schemas.openxmlformats.org/officeDocument/2006/relationships/image" Target="../media/image27.png"/><Relationship Id="rId23" Type="http://schemas.openxmlformats.org/officeDocument/2006/relationships/image" Target="../media/image35.png"/><Relationship Id="rId28" Type="http://schemas.openxmlformats.org/officeDocument/2006/relationships/image" Target="../media/image39.png"/><Relationship Id="rId36" Type="http://schemas.openxmlformats.org/officeDocument/2006/relationships/image" Target="../media/image44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31" Type="http://schemas.microsoft.com/office/2007/relationships/hdphoto" Target="../media/hdphoto3.wdp"/><Relationship Id="rId44" Type="http://schemas.openxmlformats.org/officeDocument/2006/relationships/hyperlink" Target="http://tea-coffee.info/catalog/varene-dzhemy-marmelad/varene-brusnika-s-gvozdikoy/" TargetMode="External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Relationship Id="rId22" Type="http://schemas.openxmlformats.org/officeDocument/2006/relationships/image" Target="../media/image34.png"/><Relationship Id="rId27" Type="http://schemas.microsoft.com/office/2007/relationships/hdphoto" Target="../media/hdphoto1.wdp"/><Relationship Id="rId30" Type="http://schemas.openxmlformats.org/officeDocument/2006/relationships/image" Target="../media/image40.png"/><Relationship Id="rId35" Type="http://schemas.openxmlformats.org/officeDocument/2006/relationships/image" Target="../media/image43.png"/><Relationship Id="rId43" Type="http://schemas.openxmlformats.org/officeDocument/2006/relationships/image" Target="../media/image49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4.jpeg"/><Relationship Id="rId117" Type="http://schemas.openxmlformats.org/officeDocument/2006/relationships/image" Target="../media/image159.jpeg"/><Relationship Id="rId21" Type="http://schemas.openxmlformats.org/officeDocument/2006/relationships/image" Target="../media/image69.jpeg"/><Relationship Id="rId42" Type="http://schemas.openxmlformats.org/officeDocument/2006/relationships/image" Target="../media/image90.jpeg"/><Relationship Id="rId47" Type="http://schemas.openxmlformats.org/officeDocument/2006/relationships/image" Target="../media/image95.jpeg"/><Relationship Id="rId63" Type="http://schemas.openxmlformats.org/officeDocument/2006/relationships/image" Target="../media/image111.jpeg"/><Relationship Id="rId68" Type="http://schemas.openxmlformats.org/officeDocument/2006/relationships/image" Target="../media/image116.jpeg"/><Relationship Id="rId84" Type="http://schemas.openxmlformats.org/officeDocument/2006/relationships/image" Target="../media/image132.jpeg"/><Relationship Id="rId89" Type="http://schemas.openxmlformats.org/officeDocument/2006/relationships/image" Target="../media/image137.jpeg"/><Relationship Id="rId112" Type="http://schemas.openxmlformats.org/officeDocument/2006/relationships/image" Target="../media/image154.jpeg"/><Relationship Id="rId16" Type="http://schemas.openxmlformats.org/officeDocument/2006/relationships/image" Target="../media/image64.jpeg"/><Relationship Id="rId107" Type="http://schemas.openxmlformats.org/officeDocument/2006/relationships/image" Target="../media/image149.jpeg"/><Relationship Id="rId11" Type="http://schemas.openxmlformats.org/officeDocument/2006/relationships/image" Target="../media/image59.jpeg"/><Relationship Id="rId32" Type="http://schemas.openxmlformats.org/officeDocument/2006/relationships/image" Target="../media/image80.jpeg"/><Relationship Id="rId37" Type="http://schemas.openxmlformats.org/officeDocument/2006/relationships/image" Target="../media/image85.jpeg"/><Relationship Id="rId53" Type="http://schemas.openxmlformats.org/officeDocument/2006/relationships/image" Target="../media/image101.jpeg"/><Relationship Id="rId58" Type="http://schemas.openxmlformats.org/officeDocument/2006/relationships/image" Target="../media/image106.jpeg"/><Relationship Id="rId74" Type="http://schemas.openxmlformats.org/officeDocument/2006/relationships/image" Target="../media/image122.jpeg"/><Relationship Id="rId79" Type="http://schemas.openxmlformats.org/officeDocument/2006/relationships/image" Target="../media/image127.jpeg"/><Relationship Id="rId102" Type="http://schemas.openxmlformats.org/officeDocument/2006/relationships/hyperlink" Target="http://tea-coffee.info/catalog/emkosti-dlya-khraneniya-chaya/emkost-afrika/" TargetMode="External"/><Relationship Id="rId123" Type="http://schemas.openxmlformats.org/officeDocument/2006/relationships/image" Target="../media/image164.png"/><Relationship Id="rId5" Type="http://schemas.openxmlformats.org/officeDocument/2006/relationships/image" Target="../media/image53.jpeg"/><Relationship Id="rId61" Type="http://schemas.openxmlformats.org/officeDocument/2006/relationships/image" Target="../media/image109.jpeg"/><Relationship Id="rId82" Type="http://schemas.openxmlformats.org/officeDocument/2006/relationships/image" Target="../media/image130.jpeg"/><Relationship Id="rId90" Type="http://schemas.openxmlformats.org/officeDocument/2006/relationships/image" Target="../media/image138.png"/><Relationship Id="rId95" Type="http://schemas.microsoft.com/office/2007/relationships/hdphoto" Target="../media/hdphoto4.wdp"/><Relationship Id="rId19" Type="http://schemas.openxmlformats.org/officeDocument/2006/relationships/image" Target="../media/image67.jpeg"/><Relationship Id="rId14" Type="http://schemas.openxmlformats.org/officeDocument/2006/relationships/image" Target="../media/image62.jpeg"/><Relationship Id="rId22" Type="http://schemas.openxmlformats.org/officeDocument/2006/relationships/image" Target="../media/image70.jpeg"/><Relationship Id="rId27" Type="http://schemas.openxmlformats.org/officeDocument/2006/relationships/image" Target="../media/image75.jpeg"/><Relationship Id="rId30" Type="http://schemas.openxmlformats.org/officeDocument/2006/relationships/image" Target="../media/image78.jpeg"/><Relationship Id="rId35" Type="http://schemas.openxmlformats.org/officeDocument/2006/relationships/image" Target="../media/image83.jpeg"/><Relationship Id="rId43" Type="http://schemas.openxmlformats.org/officeDocument/2006/relationships/image" Target="../media/image91.jpeg"/><Relationship Id="rId48" Type="http://schemas.openxmlformats.org/officeDocument/2006/relationships/image" Target="../media/image96.jpeg"/><Relationship Id="rId56" Type="http://schemas.openxmlformats.org/officeDocument/2006/relationships/image" Target="../media/image104.jpeg"/><Relationship Id="rId64" Type="http://schemas.openxmlformats.org/officeDocument/2006/relationships/image" Target="../media/image112.jpeg"/><Relationship Id="rId69" Type="http://schemas.openxmlformats.org/officeDocument/2006/relationships/image" Target="../media/image117.jpeg"/><Relationship Id="rId77" Type="http://schemas.openxmlformats.org/officeDocument/2006/relationships/image" Target="../media/image125.jpeg"/><Relationship Id="rId100" Type="http://schemas.openxmlformats.org/officeDocument/2006/relationships/image" Target="../media/image144.png"/><Relationship Id="rId105" Type="http://schemas.openxmlformats.org/officeDocument/2006/relationships/image" Target="../media/image147.jpeg"/><Relationship Id="rId113" Type="http://schemas.openxmlformats.org/officeDocument/2006/relationships/image" Target="../media/image155.jpeg"/><Relationship Id="rId118" Type="http://schemas.openxmlformats.org/officeDocument/2006/relationships/image" Target="../media/image160.jpeg"/><Relationship Id="rId8" Type="http://schemas.openxmlformats.org/officeDocument/2006/relationships/image" Target="../media/image56.jpeg"/><Relationship Id="rId51" Type="http://schemas.openxmlformats.org/officeDocument/2006/relationships/image" Target="../media/image99.jpeg"/><Relationship Id="rId72" Type="http://schemas.openxmlformats.org/officeDocument/2006/relationships/image" Target="../media/image120.jpeg"/><Relationship Id="rId80" Type="http://schemas.openxmlformats.org/officeDocument/2006/relationships/image" Target="../media/image128.jpeg"/><Relationship Id="rId85" Type="http://schemas.openxmlformats.org/officeDocument/2006/relationships/image" Target="../media/image133.jpeg"/><Relationship Id="rId93" Type="http://schemas.openxmlformats.org/officeDocument/2006/relationships/hyperlink" Target="http://tea-coffee.info/catalog/emkosti-dlya-khraneniya-chaya/emkost-christmas/" TargetMode="External"/><Relationship Id="rId98" Type="http://schemas.microsoft.com/office/2007/relationships/hdphoto" Target="../media/hdphoto5.wdp"/><Relationship Id="rId121" Type="http://schemas.openxmlformats.org/officeDocument/2006/relationships/image" Target="../media/image162.png"/><Relationship Id="rId3" Type="http://schemas.openxmlformats.org/officeDocument/2006/relationships/image" Target="../media/image52.jpeg"/><Relationship Id="rId12" Type="http://schemas.openxmlformats.org/officeDocument/2006/relationships/image" Target="../media/image60.jpeg"/><Relationship Id="rId17" Type="http://schemas.openxmlformats.org/officeDocument/2006/relationships/image" Target="../media/image65.jpeg"/><Relationship Id="rId25" Type="http://schemas.openxmlformats.org/officeDocument/2006/relationships/image" Target="../media/image73.jpeg"/><Relationship Id="rId33" Type="http://schemas.openxmlformats.org/officeDocument/2006/relationships/image" Target="../media/image81.jpeg"/><Relationship Id="rId38" Type="http://schemas.openxmlformats.org/officeDocument/2006/relationships/image" Target="../media/image86.jpeg"/><Relationship Id="rId46" Type="http://schemas.openxmlformats.org/officeDocument/2006/relationships/image" Target="../media/image94.jpeg"/><Relationship Id="rId59" Type="http://schemas.openxmlformats.org/officeDocument/2006/relationships/image" Target="../media/image107.jpeg"/><Relationship Id="rId67" Type="http://schemas.openxmlformats.org/officeDocument/2006/relationships/image" Target="../media/image115.jpeg"/><Relationship Id="rId103" Type="http://schemas.openxmlformats.org/officeDocument/2006/relationships/image" Target="../media/image145.png"/><Relationship Id="rId108" Type="http://schemas.openxmlformats.org/officeDocument/2006/relationships/image" Target="../media/image150.jpeg"/><Relationship Id="rId116" Type="http://schemas.openxmlformats.org/officeDocument/2006/relationships/image" Target="../media/image158.jpeg"/><Relationship Id="rId124" Type="http://schemas.openxmlformats.org/officeDocument/2006/relationships/image" Target="../media/image165.png"/><Relationship Id="rId20" Type="http://schemas.openxmlformats.org/officeDocument/2006/relationships/image" Target="../media/image68.jpeg"/><Relationship Id="rId41" Type="http://schemas.openxmlformats.org/officeDocument/2006/relationships/image" Target="../media/image89.jpeg"/><Relationship Id="rId54" Type="http://schemas.openxmlformats.org/officeDocument/2006/relationships/image" Target="../media/image102.jpeg"/><Relationship Id="rId62" Type="http://schemas.openxmlformats.org/officeDocument/2006/relationships/image" Target="../media/image110.jpeg"/><Relationship Id="rId70" Type="http://schemas.openxmlformats.org/officeDocument/2006/relationships/image" Target="../media/image118.jpeg"/><Relationship Id="rId75" Type="http://schemas.openxmlformats.org/officeDocument/2006/relationships/image" Target="../media/image123.jpeg"/><Relationship Id="rId83" Type="http://schemas.openxmlformats.org/officeDocument/2006/relationships/image" Target="../media/image131.jpeg"/><Relationship Id="rId88" Type="http://schemas.openxmlformats.org/officeDocument/2006/relationships/image" Target="../media/image136.jpeg"/><Relationship Id="rId91" Type="http://schemas.openxmlformats.org/officeDocument/2006/relationships/image" Target="../media/image139.png"/><Relationship Id="rId96" Type="http://schemas.openxmlformats.org/officeDocument/2006/relationships/hyperlink" Target="http://tea-coffee.info/catalog/emkosti-dlya-khraneniya-chaya/emkost-snegovik/" TargetMode="External"/><Relationship Id="rId111" Type="http://schemas.openxmlformats.org/officeDocument/2006/relationships/image" Target="../media/image153.jpeg"/><Relationship Id="rId1" Type="http://schemas.openxmlformats.org/officeDocument/2006/relationships/image" Target="../media/image51.jpeg"/><Relationship Id="rId6" Type="http://schemas.openxmlformats.org/officeDocument/2006/relationships/image" Target="../media/image54.jpeg"/><Relationship Id="rId15" Type="http://schemas.openxmlformats.org/officeDocument/2006/relationships/image" Target="../media/image63.jpeg"/><Relationship Id="rId23" Type="http://schemas.openxmlformats.org/officeDocument/2006/relationships/image" Target="../media/image71.jpeg"/><Relationship Id="rId28" Type="http://schemas.openxmlformats.org/officeDocument/2006/relationships/image" Target="../media/image76.jpeg"/><Relationship Id="rId36" Type="http://schemas.openxmlformats.org/officeDocument/2006/relationships/image" Target="../media/image84.jpeg"/><Relationship Id="rId49" Type="http://schemas.openxmlformats.org/officeDocument/2006/relationships/image" Target="../media/image97.jpeg"/><Relationship Id="rId57" Type="http://schemas.openxmlformats.org/officeDocument/2006/relationships/image" Target="../media/image105.jpeg"/><Relationship Id="rId106" Type="http://schemas.openxmlformats.org/officeDocument/2006/relationships/image" Target="../media/image148.jpeg"/><Relationship Id="rId114" Type="http://schemas.openxmlformats.org/officeDocument/2006/relationships/image" Target="../media/image156.jpeg"/><Relationship Id="rId119" Type="http://schemas.openxmlformats.org/officeDocument/2006/relationships/image" Target="../media/image161.jpeg"/><Relationship Id="rId10" Type="http://schemas.openxmlformats.org/officeDocument/2006/relationships/image" Target="../media/image58.jpeg"/><Relationship Id="rId31" Type="http://schemas.openxmlformats.org/officeDocument/2006/relationships/image" Target="../media/image79.jpeg"/><Relationship Id="rId44" Type="http://schemas.openxmlformats.org/officeDocument/2006/relationships/image" Target="../media/image92.jpeg"/><Relationship Id="rId52" Type="http://schemas.openxmlformats.org/officeDocument/2006/relationships/image" Target="../media/image100.jpeg"/><Relationship Id="rId60" Type="http://schemas.openxmlformats.org/officeDocument/2006/relationships/image" Target="../media/image108.jpeg"/><Relationship Id="rId65" Type="http://schemas.openxmlformats.org/officeDocument/2006/relationships/image" Target="../media/image113.jpeg"/><Relationship Id="rId73" Type="http://schemas.openxmlformats.org/officeDocument/2006/relationships/image" Target="../media/image121.jpeg"/><Relationship Id="rId78" Type="http://schemas.openxmlformats.org/officeDocument/2006/relationships/image" Target="../media/image126.jpeg"/><Relationship Id="rId81" Type="http://schemas.openxmlformats.org/officeDocument/2006/relationships/image" Target="../media/image129.jpeg"/><Relationship Id="rId86" Type="http://schemas.openxmlformats.org/officeDocument/2006/relationships/image" Target="../media/image134.jpeg"/><Relationship Id="rId94" Type="http://schemas.openxmlformats.org/officeDocument/2006/relationships/image" Target="../media/image141.png"/><Relationship Id="rId99" Type="http://schemas.openxmlformats.org/officeDocument/2006/relationships/image" Target="../media/image143.jpeg"/><Relationship Id="rId101" Type="http://schemas.openxmlformats.org/officeDocument/2006/relationships/image" Target="../media/image1.png"/><Relationship Id="rId122" Type="http://schemas.openxmlformats.org/officeDocument/2006/relationships/image" Target="../media/image163.png"/><Relationship Id="rId4" Type="http://schemas.openxmlformats.org/officeDocument/2006/relationships/hyperlink" Target="http://tea-coffee.info/catalog/turki-kofemolki-kofevarki/turka-skazka-vostoka-/" TargetMode="External"/><Relationship Id="rId9" Type="http://schemas.openxmlformats.org/officeDocument/2006/relationships/image" Target="../media/image57.jpeg"/><Relationship Id="rId13" Type="http://schemas.openxmlformats.org/officeDocument/2006/relationships/image" Target="../media/image61.jpeg"/><Relationship Id="rId18" Type="http://schemas.openxmlformats.org/officeDocument/2006/relationships/image" Target="../media/image66.jpeg"/><Relationship Id="rId39" Type="http://schemas.openxmlformats.org/officeDocument/2006/relationships/image" Target="../media/image87.jpeg"/><Relationship Id="rId109" Type="http://schemas.openxmlformats.org/officeDocument/2006/relationships/image" Target="../media/image151.jpeg"/><Relationship Id="rId34" Type="http://schemas.openxmlformats.org/officeDocument/2006/relationships/image" Target="../media/image82.jpeg"/><Relationship Id="rId50" Type="http://schemas.openxmlformats.org/officeDocument/2006/relationships/image" Target="../media/image98.jpeg"/><Relationship Id="rId55" Type="http://schemas.openxmlformats.org/officeDocument/2006/relationships/image" Target="../media/image103.jpeg"/><Relationship Id="rId76" Type="http://schemas.openxmlformats.org/officeDocument/2006/relationships/image" Target="../media/image124.jpeg"/><Relationship Id="rId97" Type="http://schemas.openxmlformats.org/officeDocument/2006/relationships/image" Target="../media/image142.png"/><Relationship Id="rId104" Type="http://schemas.openxmlformats.org/officeDocument/2006/relationships/image" Target="../media/image146.jpeg"/><Relationship Id="rId120" Type="http://schemas.openxmlformats.org/officeDocument/2006/relationships/hyperlink" Target="http://tea-coffee.info/catalog/chaynye-kruzhki-chashki/chashka-s-blyudtsem-ovatsiya/" TargetMode="External"/><Relationship Id="rId125" Type="http://schemas.openxmlformats.org/officeDocument/2006/relationships/image" Target="../media/image166.png"/><Relationship Id="rId7" Type="http://schemas.openxmlformats.org/officeDocument/2006/relationships/image" Target="../media/image55.jpeg"/><Relationship Id="rId71" Type="http://schemas.openxmlformats.org/officeDocument/2006/relationships/image" Target="../media/image119.jpeg"/><Relationship Id="rId92" Type="http://schemas.openxmlformats.org/officeDocument/2006/relationships/image" Target="../media/image140.png"/><Relationship Id="rId2" Type="http://schemas.openxmlformats.org/officeDocument/2006/relationships/hyperlink" Target="http://tea-coffee.info/catalog/turki-kofemolki-kofevarki/turka-vostochnaya-krasavitsa-/" TargetMode="External"/><Relationship Id="rId29" Type="http://schemas.openxmlformats.org/officeDocument/2006/relationships/image" Target="../media/image77.jpeg"/><Relationship Id="rId24" Type="http://schemas.openxmlformats.org/officeDocument/2006/relationships/image" Target="../media/image72.jpeg"/><Relationship Id="rId40" Type="http://schemas.openxmlformats.org/officeDocument/2006/relationships/image" Target="../media/image88.jpeg"/><Relationship Id="rId45" Type="http://schemas.openxmlformats.org/officeDocument/2006/relationships/image" Target="../media/image93.jpeg"/><Relationship Id="rId66" Type="http://schemas.openxmlformats.org/officeDocument/2006/relationships/image" Target="../media/image114.jpeg"/><Relationship Id="rId87" Type="http://schemas.openxmlformats.org/officeDocument/2006/relationships/image" Target="../media/image135.jpeg"/><Relationship Id="rId110" Type="http://schemas.openxmlformats.org/officeDocument/2006/relationships/image" Target="../media/image152.jpeg"/><Relationship Id="rId115" Type="http://schemas.openxmlformats.org/officeDocument/2006/relationships/image" Target="../media/image157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26" Type="http://schemas.openxmlformats.org/officeDocument/2006/relationships/image" Target="../media/image191.jpeg"/><Relationship Id="rId39" Type="http://schemas.openxmlformats.org/officeDocument/2006/relationships/hyperlink" Target="http://tea-coffee.info/catalog/upakovka/paket-s-oknom-frantsuzskiy-dvorik/" TargetMode="External"/><Relationship Id="rId3" Type="http://schemas.openxmlformats.org/officeDocument/2006/relationships/image" Target="../media/image169.jpeg"/><Relationship Id="rId21" Type="http://schemas.openxmlformats.org/officeDocument/2006/relationships/image" Target="../media/image186.png"/><Relationship Id="rId34" Type="http://schemas.openxmlformats.org/officeDocument/2006/relationships/image" Target="../media/image198.png"/><Relationship Id="rId7" Type="http://schemas.openxmlformats.org/officeDocument/2006/relationships/image" Target="../media/image173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0.png"/><Relationship Id="rId33" Type="http://schemas.openxmlformats.org/officeDocument/2006/relationships/hyperlink" Target="http://tea-coffee.info/catalog/upakovka/paket-mayolika-bumazhnyy-/" TargetMode="External"/><Relationship Id="rId38" Type="http://schemas.microsoft.com/office/2007/relationships/hdphoto" Target="../media/hdphoto7.wdp"/><Relationship Id="rId2" Type="http://schemas.openxmlformats.org/officeDocument/2006/relationships/image" Target="../media/image168.jpeg"/><Relationship Id="rId16" Type="http://schemas.openxmlformats.org/officeDocument/2006/relationships/image" Target="../media/image182.jpeg"/><Relationship Id="rId20" Type="http://schemas.openxmlformats.org/officeDocument/2006/relationships/image" Target="../media/image185.png"/><Relationship Id="rId29" Type="http://schemas.openxmlformats.org/officeDocument/2006/relationships/image" Target="../media/image194.jpeg"/><Relationship Id="rId41" Type="http://schemas.microsoft.com/office/2007/relationships/hdphoto" Target="../media/hdphoto8.wdp"/><Relationship Id="rId1" Type="http://schemas.openxmlformats.org/officeDocument/2006/relationships/image" Target="../media/image167.jpeg"/><Relationship Id="rId6" Type="http://schemas.openxmlformats.org/officeDocument/2006/relationships/image" Target="../media/image172.jpeg"/><Relationship Id="rId11" Type="http://schemas.openxmlformats.org/officeDocument/2006/relationships/image" Target="../media/image177.jpeg"/><Relationship Id="rId24" Type="http://schemas.openxmlformats.org/officeDocument/2006/relationships/image" Target="../media/image189.png"/><Relationship Id="rId32" Type="http://schemas.openxmlformats.org/officeDocument/2006/relationships/image" Target="../media/image197.png"/><Relationship Id="rId37" Type="http://schemas.openxmlformats.org/officeDocument/2006/relationships/image" Target="../media/image199.png"/><Relationship Id="rId40" Type="http://schemas.openxmlformats.org/officeDocument/2006/relationships/image" Target="../media/image200.png"/><Relationship Id="rId5" Type="http://schemas.openxmlformats.org/officeDocument/2006/relationships/image" Target="../media/image171.jpeg"/><Relationship Id="rId15" Type="http://schemas.openxmlformats.org/officeDocument/2006/relationships/image" Target="../media/image181.jpeg"/><Relationship Id="rId23" Type="http://schemas.openxmlformats.org/officeDocument/2006/relationships/image" Target="../media/image188.png"/><Relationship Id="rId28" Type="http://schemas.openxmlformats.org/officeDocument/2006/relationships/image" Target="../media/image193.jpeg"/><Relationship Id="rId36" Type="http://schemas.openxmlformats.org/officeDocument/2006/relationships/hyperlink" Target="http://tea-coffee.info/catalog/upakovka/paket-s-oknom-mayolika/" TargetMode="External"/><Relationship Id="rId10" Type="http://schemas.openxmlformats.org/officeDocument/2006/relationships/image" Target="../media/image176.jpeg"/><Relationship Id="rId19" Type="http://schemas.openxmlformats.org/officeDocument/2006/relationships/hyperlink" Target="http://tea-coffee.info/search/index.php?q=%D0%B1%D0%B8%D1%80%D0%BA%D0%B0&amp;s=search" TargetMode="External"/><Relationship Id="rId31" Type="http://schemas.openxmlformats.org/officeDocument/2006/relationships/image" Target="../media/image196.pn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Relationship Id="rId22" Type="http://schemas.openxmlformats.org/officeDocument/2006/relationships/image" Target="../media/image187.png"/><Relationship Id="rId27" Type="http://schemas.openxmlformats.org/officeDocument/2006/relationships/image" Target="../media/image192.jpeg"/><Relationship Id="rId30" Type="http://schemas.openxmlformats.org/officeDocument/2006/relationships/image" Target="../media/image195.png"/><Relationship Id="rId35" Type="http://schemas.microsoft.com/office/2007/relationships/hdphoto" Target="../media/hdphoto6.wdp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8.jpeg"/><Relationship Id="rId13" Type="http://schemas.openxmlformats.org/officeDocument/2006/relationships/image" Target="../media/image212.png"/><Relationship Id="rId18" Type="http://schemas.openxmlformats.org/officeDocument/2006/relationships/image" Target="../media/image1.png"/><Relationship Id="rId3" Type="http://schemas.openxmlformats.org/officeDocument/2006/relationships/image" Target="../media/image203.png"/><Relationship Id="rId7" Type="http://schemas.openxmlformats.org/officeDocument/2006/relationships/image" Target="../media/image207.jpeg"/><Relationship Id="rId12" Type="http://schemas.openxmlformats.org/officeDocument/2006/relationships/hyperlink" Target="http://tea-coffee.info/catalog/raznoe/monetnitsa-vintage-tsvety/" TargetMode="External"/><Relationship Id="rId17" Type="http://schemas.microsoft.com/office/2007/relationships/hdphoto" Target="../media/hdphoto10.wdp"/><Relationship Id="rId2" Type="http://schemas.openxmlformats.org/officeDocument/2006/relationships/image" Target="../media/image202.jpeg"/><Relationship Id="rId16" Type="http://schemas.openxmlformats.org/officeDocument/2006/relationships/image" Target="../media/image213.png"/><Relationship Id="rId1" Type="http://schemas.openxmlformats.org/officeDocument/2006/relationships/image" Target="../media/image201.jpeg"/><Relationship Id="rId6" Type="http://schemas.openxmlformats.org/officeDocument/2006/relationships/image" Target="../media/image206.jpeg"/><Relationship Id="rId11" Type="http://schemas.openxmlformats.org/officeDocument/2006/relationships/image" Target="../media/image211.jpeg"/><Relationship Id="rId5" Type="http://schemas.openxmlformats.org/officeDocument/2006/relationships/image" Target="../media/image205.jpeg"/><Relationship Id="rId15" Type="http://schemas.openxmlformats.org/officeDocument/2006/relationships/hyperlink" Target="http://tea-coffee.info/catalog/raznoe/monetnitsa-vintage-uzor/" TargetMode="External"/><Relationship Id="rId10" Type="http://schemas.openxmlformats.org/officeDocument/2006/relationships/image" Target="../media/image210.jpeg"/><Relationship Id="rId19" Type="http://schemas.openxmlformats.org/officeDocument/2006/relationships/image" Target="../media/image214.png"/><Relationship Id="rId4" Type="http://schemas.openxmlformats.org/officeDocument/2006/relationships/image" Target="../media/image204.jpeg"/><Relationship Id="rId9" Type="http://schemas.openxmlformats.org/officeDocument/2006/relationships/image" Target="../media/image209.jpeg"/><Relationship Id="rId14" Type="http://schemas.microsoft.com/office/2007/relationships/hdphoto" Target="../media/hdphoto9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8</xdr:row>
      <xdr:rowOff>9524</xdr:rowOff>
    </xdr:from>
    <xdr:to>
      <xdr:col>3</xdr:col>
      <xdr:colOff>25758</xdr:colOff>
      <xdr:row>8</xdr:row>
      <xdr:rowOff>138130</xdr:rowOff>
    </xdr:to>
    <xdr:pic>
      <xdr:nvPicPr>
        <xdr:cNvPr id="3" name="Рисунок 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01" y="1828799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77482</xdr:colOff>
      <xdr:row>7</xdr:row>
      <xdr:rowOff>19053</xdr:rowOff>
    </xdr:from>
    <xdr:to>
      <xdr:col>2</xdr:col>
      <xdr:colOff>220357</xdr:colOff>
      <xdr:row>7</xdr:row>
      <xdr:rowOff>144783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3982" y="1685928"/>
          <a:ext cx="142875" cy="125730"/>
        </a:xfrm>
        <a:prstGeom prst="rect">
          <a:avLst/>
        </a:prstGeom>
      </xdr:spPr>
    </xdr:pic>
    <xdr:clientData/>
  </xdr:twoCellAnchor>
  <xdr:twoCellAnchor>
    <xdr:from>
      <xdr:col>2</xdr:col>
      <xdr:colOff>43703</xdr:colOff>
      <xdr:row>3</xdr:row>
      <xdr:rowOff>0</xdr:rowOff>
    </xdr:from>
    <xdr:to>
      <xdr:col>3</xdr:col>
      <xdr:colOff>3728</xdr:colOff>
      <xdr:row>3</xdr:row>
      <xdr:rowOff>135750</xdr:rowOff>
    </xdr:to>
    <xdr:pic>
      <xdr:nvPicPr>
        <xdr:cNvPr id="5" name="Рисунок 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20203" y="10572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68414</xdr:colOff>
      <xdr:row>4</xdr:row>
      <xdr:rowOff>152399</xdr:rowOff>
    </xdr:from>
    <xdr:to>
      <xdr:col>2</xdr:col>
      <xdr:colOff>214167</xdr:colOff>
      <xdr:row>5</xdr:row>
      <xdr:rowOff>137178</xdr:rowOff>
    </xdr:to>
    <xdr:pic>
      <xdr:nvPicPr>
        <xdr:cNvPr id="6" name="Рисунок 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4914" y="1362074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64110</xdr:colOff>
      <xdr:row>6</xdr:row>
      <xdr:rowOff>21164</xdr:rowOff>
    </xdr:from>
    <xdr:to>
      <xdr:col>2</xdr:col>
      <xdr:colOff>218437</xdr:colOff>
      <xdr:row>7</xdr:row>
      <xdr:rowOff>5943</xdr:rowOff>
    </xdr:to>
    <xdr:pic>
      <xdr:nvPicPr>
        <xdr:cNvPr id="7" name="Рисунок 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0610" y="1535639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67681</xdr:colOff>
      <xdr:row>4</xdr:row>
      <xdr:rowOff>9524</xdr:rowOff>
    </xdr:from>
    <xdr:to>
      <xdr:col>2</xdr:col>
      <xdr:colOff>213434</xdr:colOff>
      <xdr:row>4</xdr:row>
      <xdr:rowOff>146703</xdr:rowOff>
    </xdr:to>
    <xdr:pic>
      <xdr:nvPicPr>
        <xdr:cNvPr id="8" name="Рисунок 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4181" y="1219199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42</xdr:row>
      <xdr:rowOff>9525</xdr:rowOff>
    </xdr:from>
    <xdr:to>
      <xdr:col>2</xdr:col>
      <xdr:colOff>226725</xdr:colOff>
      <xdr:row>42</xdr:row>
      <xdr:rowOff>145275</xdr:rowOff>
    </xdr:to>
    <xdr:pic>
      <xdr:nvPicPr>
        <xdr:cNvPr id="22" name="Рисунок 2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10763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127</xdr:row>
      <xdr:rowOff>9525</xdr:rowOff>
    </xdr:from>
    <xdr:to>
      <xdr:col>2</xdr:col>
      <xdr:colOff>226725</xdr:colOff>
      <xdr:row>127</xdr:row>
      <xdr:rowOff>145275</xdr:rowOff>
    </xdr:to>
    <xdr:pic>
      <xdr:nvPicPr>
        <xdr:cNvPr id="25" name="Рисунок 2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17240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114</xdr:row>
      <xdr:rowOff>9525</xdr:rowOff>
    </xdr:from>
    <xdr:to>
      <xdr:col>2</xdr:col>
      <xdr:colOff>226725</xdr:colOff>
      <xdr:row>114</xdr:row>
      <xdr:rowOff>145275</xdr:rowOff>
    </xdr:to>
    <xdr:pic>
      <xdr:nvPicPr>
        <xdr:cNvPr id="27" name="Рисунок 2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20478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117</xdr:row>
      <xdr:rowOff>9525</xdr:rowOff>
    </xdr:from>
    <xdr:to>
      <xdr:col>2</xdr:col>
      <xdr:colOff>226725</xdr:colOff>
      <xdr:row>117</xdr:row>
      <xdr:rowOff>145275</xdr:rowOff>
    </xdr:to>
    <xdr:pic>
      <xdr:nvPicPr>
        <xdr:cNvPr id="29" name="Рисунок 2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23717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142</xdr:row>
      <xdr:rowOff>9525</xdr:rowOff>
    </xdr:from>
    <xdr:to>
      <xdr:col>2</xdr:col>
      <xdr:colOff>226725</xdr:colOff>
      <xdr:row>142</xdr:row>
      <xdr:rowOff>145275</xdr:rowOff>
    </xdr:to>
    <xdr:pic>
      <xdr:nvPicPr>
        <xdr:cNvPr id="30" name="Рисунок 2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25336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141</xdr:row>
      <xdr:rowOff>9525</xdr:rowOff>
    </xdr:from>
    <xdr:to>
      <xdr:col>2</xdr:col>
      <xdr:colOff>226725</xdr:colOff>
      <xdr:row>141</xdr:row>
      <xdr:rowOff>145275</xdr:rowOff>
    </xdr:to>
    <xdr:pic>
      <xdr:nvPicPr>
        <xdr:cNvPr id="33" name="Рисунок 3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30194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171</xdr:row>
      <xdr:rowOff>9525</xdr:rowOff>
    </xdr:from>
    <xdr:to>
      <xdr:col>2</xdr:col>
      <xdr:colOff>226725</xdr:colOff>
      <xdr:row>171</xdr:row>
      <xdr:rowOff>145275</xdr:rowOff>
    </xdr:to>
    <xdr:pic>
      <xdr:nvPicPr>
        <xdr:cNvPr id="37" name="Рисунок 3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36671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208</xdr:row>
      <xdr:rowOff>9525</xdr:rowOff>
    </xdr:from>
    <xdr:to>
      <xdr:col>2</xdr:col>
      <xdr:colOff>226725</xdr:colOff>
      <xdr:row>208</xdr:row>
      <xdr:rowOff>145275</xdr:rowOff>
    </xdr:to>
    <xdr:pic>
      <xdr:nvPicPr>
        <xdr:cNvPr id="44" name="Рисунок 4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48006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251</xdr:row>
      <xdr:rowOff>9525</xdr:rowOff>
    </xdr:from>
    <xdr:to>
      <xdr:col>2</xdr:col>
      <xdr:colOff>226725</xdr:colOff>
      <xdr:row>251</xdr:row>
      <xdr:rowOff>145275</xdr:rowOff>
    </xdr:to>
    <xdr:pic>
      <xdr:nvPicPr>
        <xdr:cNvPr id="46" name="Рисунок 4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52863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256</xdr:row>
      <xdr:rowOff>9525</xdr:rowOff>
    </xdr:from>
    <xdr:to>
      <xdr:col>2</xdr:col>
      <xdr:colOff>226725</xdr:colOff>
      <xdr:row>256</xdr:row>
      <xdr:rowOff>145275</xdr:rowOff>
    </xdr:to>
    <xdr:pic>
      <xdr:nvPicPr>
        <xdr:cNvPr id="50" name="Рисунок 4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57721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274</xdr:row>
      <xdr:rowOff>9525</xdr:rowOff>
    </xdr:from>
    <xdr:to>
      <xdr:col>2</xdr:col>
      <xdr:colOff>226725</xdr:colOff>
      <xdr:row>274</xdr:row>
      <xdr:rowOff>145275</xdr:rowOff>
    </xdr:to>
    <xdr:pic>
      <xdr:nvPicPr>
        <xdr:cNvPr id="52" name="Рисунок 5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60960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310</xdr:row>
      <xdr:rowOff>9525</xdr:rowOff>
    </xdr:from>
    <xdr:to>
      <xdr:col>2</xdr:col>
      <xdr:colOff>226725</xdr:colOff>
      <xdr:row>310</xdr:row>
      <xdr:rowOff>145275</xdr:rowOff>
    </xdr:to>
    <xdr:pic>
      <xdr:nvPicPr>
        <xdr:cNvPr id="56" name="Рисунок 5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67437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331</xdr:row>
      <xdr:rowOff>9525</xdr:rowOff>
    </xdr:from>
    <xdr:to>
      <xdr:col>2</xdr:col>
      <xdr:colOff>226725</xdr:colOff>
      <xdr:row>331</xdr:row>
      <xdr:rowOff>145275</xdr:rowOff>
    </xdr:to>
    <xdr:pic>
      <xdr:nvPicPr>
        <xdr:cNvPr id="59" name="Рисунок 5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72294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336</xdr:row>
      <xdr:rowOff>9525</xdr:rowOff>
    </xdr:from>
    <xdr:to>
      <xdr:col>2</xdr:col>
      <xdr:colOff>226725</xdr:colOff>
      <xdr:row>336</xdr:row>
      <xdr:rowOff>145275</xdr:rowOff>
    </xdr:to>
    <xdr:pic>
      <xdr:nvPicPr>
        <xdr:cNvPr id="60" name="Рисунок 5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73914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338</xdr:row>
      <xdr:rowOff>9525</xdr:rowOff>
    </xdr:from>
    <xdr:to>
      <xdr:col>2</xdr:col>
      <xdr:colOff>226725</xdr:colOff>
      <xdr:row>338</xdr:row>
      <xdr:rowOff>145275</xdr:rowOff>
    </xdr:to>
    <xdr:pic>
      <xdr:nvPicPr>
        <xdr:cNvPr id="62" name="Рисунок 6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77152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366</xdr:row>
      <xdr:rowOff>9525</xdr:rowOff>
    </xdr:from>
    <xdr:to>
      <xdr:col>2</xdr:col>
      <xdr:colOff>226725</xdr:colOff>
      <xdr:row>366</xdr:row>
      <xdr:rowOff>145275</xdr:rowOff>
    </xdr:to>
    <xdr:pic>
      <xdr:nvPicPr>
        <xdr:cNvPr id="65" name="Рисунок 6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82010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365</xdr:row>
      <xdr:rowOff>9525</xdr:rowOff>
    </xdr:from>
    <xdr:to>
      <xdr:col>2</xdr:col>
      <xdr:colOff>226725</xdr:colOff>
      <xdr:row>365</xdr:row>
      <xdr:rowOff>145275</xdr:rowOff>
    </xdr:to>
    <xdr:pic>
      <xdr:nvPicPr>
        <xdr:cNvPr id="66" name="Рисунок 6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83629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359</xdr:row>
      <xdr:rowOff>9525</xdr:rowOff>
    </xdr:from>
    <xdr:to>
      <xdr:col>2</xdr:col>
      <xdr:colOff>226725</xdr:colOff>
      <xdr:row>359</xdr:row>
      <xdr:rowOff>145275</xdr:rowOff>
    </xdr:to>
    <xdr:pic>
      <xdr:nvPicPr>
        <xdr:cNvPr id="67" name="Рисунок 6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85248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355</xdr:row>
      <xdr:rowOff>9525</xdr:rowOff>
    </xdr:from>
    <xdr:to>
      <xdr:col>2</xdr:col>
      <xdr:colOff>226725</xdr:colOff>
      <xdr:row>355</xdr:row>
      <xdr:rowOff>145275</xdr:rowOff>
    </xdr:to>
    <xdr:pic>
      <xdr:nvPicPr>
        <xdr:cNvPr id="68" name="Рисунок 6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86868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357</xdr:row>
      <xdr:rowOff>9525</xdr:rowOff>
    </xdr:from>
    <xdr:to>
      <xdr:col>2</xdr:col>
      <xdr:colOff>226725</xdr:colOff>
      <xdr:row>357</xdr:row>
      <xdr:rowOff>145275</xdr:rowOff>
    </xdr:to>
    <xdr:pic>
      <xdr:nvPicPr>
        <xdr:cNvPr id="69" name="Рисунок 6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88487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363</xdr:row>
      <xdr:rowOff>9525</xdr:rowOff>
    </xdr:from>
    <xdr:to>
      <xdr:col>2</xdr:col>
      <xdr:colOff>226725</xdr:colOff>
      <xdr:row>363</xdr:row>
      <xdr:rowOff>145275</xdr:rowOff>
    </xdr:to>
    <xdr:pic>
      <xdr:nvPicPr>
        <xdr:cNvPr id="70" name="Рисунок 6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86025" y="90106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70</xdr:row>
      <xdr:rowOff>19050</xdr:rowOff>
    </xdr:from>
    <xdr:to>
      <xdr:col>3</xdr:col>
      <xdr:colOff>144134</xdr:colOff>
      <xdr:row>70</xdr:row>
      <xdr:rowOff>154705</xdr:rowOff>
    </xdr:to>
    <xdr:pic>
      <xdr:nvPicPr>
        <xdr:cNvPr id="88" name="Рисунок 8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9239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169</xdr:row>
      <xdr:rowOff>19050</xdr:rowOff>
    </xdr:from>
    <xdr:to>
      <xdr:col>3</xdr:col>
      <xdr:colOff>144134</xdr:colOff>
      <xdr:row>169</xdr:row>
      <xdr:rowOff>154705</xdr:rowOff>
    </xdr:to>
    <xdr:pic>
      <xdr:nvPicPr>
        <xdr:cNvPr id="91" name="Рисунок 9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2477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</xdr:row>
      <xdr:rowOff>19050</xdr:rowOff>
    </xdr:from>
    <xdr:to>
      <xdr:col>3</xdr:col>
      <xdr:colOff>144134</xdr:colOff>
      <xdr:row>31</xdr:row>
      <xdr:rowOff>154705</xdr:rowOff>
    </xdr:to>
    <xdr:pic>
      <xdr:nvPicPr>
        <xdr:cNvPr id="92" name="Рисунок 9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4097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97</xdr:row>
      <xdr:rowOff>19050</xdr:rowOff>
    </xdr:from>
    <xdr:to>
      <xdr:col>3</xdr:col>
      <xdr:colOff>144134</xdr:colOff>
      <xdr:row>97</xdr:row>
      <xdr:rowOff>154705</xdr:rowOff>
    </xdr:to>
    <xdr:pic>
      <xdr:nvPicPr>
        <xdr:cNvPr id="93" name="Рисунок 9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5716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105</xdr:row>
      <xdr:rowOff>19050</xdr:rowOff>
    </xdr:from>
    <xdr:to>
      <xdr:col>3</xdr:col>
      <xdr:colOff>144134</xdr:colOff>
      <xdr:row>105</xdr:row>
      <xdr:rowOff>154705</xdr:rowOff>
    </xdr:to>
    <xdr:pic>
      <xdr:nvPicPr>
        <xdr:cNvPr id="95" name="Рисунок 9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8954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117</xdr:row>
      <xdr:rowOff>19050</xdr:rowOff>
    </xdr:from>
    <xdr:to>
      <xdr:col>3</xdr:col>
      <xdr:colOff>144134</xdr:colOff>
      <xdr:row>117</xdr:row>
      <xdr:rowOff>154705</xdr:rowOff>
    </xdr:to>
    <xdr:pic>
      <xdr:nvPicPr>
        <xdr:cNvPr id="96" name="Рисунок 9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0574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131</xdr:row>
      <xdr:rowOff>19050</xdr:rowOff>
    </xdr:from>
    <xdr:to>
      <xdr:col>3</xdr:col>
      <xdr:colOff>144134</xdr:colOff>
      <xdr:row>131</xdr:row>
      <xdr:rowOff>154705</xdr:rowOff>
    </xdr:to>
    <xdr:pic>
      <xdr:nvPicPr>
        <xdr:cNvPr id="97" name="Рисунок 9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2193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189</xdr:row>
      <xdr:rowOff>19050</xdr:rowOff>
    </xdr:from>
    <xdr:to>
      <xdr:col>3</xdr:col>
      <xdr:colOff>144134</xdr:colOff>
      <xdr:row>189</xdr:row>
      <xdr:rowOff>154705</xdr:rowOff>
    </xdr:to>
    <xdr:pic>
      <xdr:nvPicPr>
        <xdr:cNvPr id="102" name="Рисунок 10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0289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196</xdr:row>
      <xdr:rowOff>19050</xdr:rowOff>
    </xdr:from>
    <xdr:to>
      <xdr:col>3</xdr:col>
      <xdr:colOff>144134</xdr:colOff>
      <xdr:row>196</xdr:row>
      <xdr:rowOff>154705</xdr:rowOff>
    </xdr:to>
    <xdr:pic>
      <xdr:nvPicPr>
        <xdr:cNvPr id="104" name="Рисунок 10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3528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198</xdr:row>
      <xdr:rowOff>19050</xdr:rowOff>
    </xdr:from>
    <xdr:to>
      <xdr:col>3</xdr:col>
      <xdr:colOff>144134</xdr:colOff>
      <xdr:row>198</xdr:row>
      <xdr:rowOff>154705</xdr:rowOff>
    </xdr:to>
    <xdr:pic>
      <xdr:nvPicPr>
        <xdr:cNvPr id="105" name="Рисунок 10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5147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203</xdr:row>
      <xdr:rowOff>19050</xdr:rowOff>
    </xdr:from>
    <xdr:to>
      <xdr:col>3</xdr:col>
      <xdr:colOff>144134</xdr:colOff>
      <xdr:row>203</xdr:row>
      <xdr:rowOff>154705</xdr:rowOff>
    </xdr:to>
    <xdr:pic>
      <xdr:nvPicPr>
        <xdr:cNvPr id="106" name="Рисунок 10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6766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211</xdr:row>
      <xdr:rowOff>19050</xdr:rowOff>
    </xdr:from>
    <xdr:to>
      <xdr:col>3</xdr:col>
      <xdr:colOff>144134</xdr:colOff>
      <xdr:row>211</xdr:row>
      <xdr:rowOff>154705</xdr:rowOff>
    </xdr:to>
    <xdr:pic>
      <xdr:nvPicPr>
        <xdr:cNvPr id="107" name="Рисунок 10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8385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225</xdr:row>
      <xdr:rowOff>19050</xdr:rowOff>
    </xdr:from>
    <xdr:to>
      <xdr:col>3</xdr:col>
      <xdr:colOff>144134</xdr:colOff>
      <xdr:row>225</xdr:row>
      <xdr:rowOff>154705</xdr:rowOff>
    </xdr:to>
    <xdr:pic>
      <xdr:nvPicPr>
        <xdr:cNvPr id="109" name="Рисунок 10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1624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232</xdr:row>
      <xdr:rowOff>19050</xdr:rowOff>
    </xdr:from>
    <xdr:to>
      <xdr:col>3</xdr:col>
      <xdr:colOff>144134</xdr:colOff>
      <xdr:row>232</xdr:row>
      <xdr:rowOff>154705</xdr:rowOff>
    </xdr:to>
    <xdr:pic>
      <xdr:nvPicPr>
        <xdr:cNvPr id="110" name="Рисунок 10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3243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235</xdr:row>
      <xdr:rowOff>19050</xdr:rowOff>
    </xdr:from>
    <xdr:to>
      <xdr:col>3</xdr:col>
      <xdr:colOff>144134</xdr:colOff>
      <xdr:row>235</xdr:row>
      <xdr:rowOff>154705</xdr:rowOff>
    </xdr:to>
    <xdr:pic>
      <xdr:nvPicPr>
        <xdr:cNvPr id="112" name="Рисунок 11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6482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237</xdr:row>
      <xdr:rowOff>19050</xdr:rowOff>
    </xdr:from>
    <xdr:to>
      <xdr:col>3</xdr:col>
      <xdr:colOff>144134</xdr:colOff>
      <xdr:row>237</xdr:row>
      <xdr:rowOff>154705</xdr:rowOff>
    </xdr:to>
    <xdr:pic>
      <xdr:nvPicPr>
        <xdr:cNvPr id="113" name="Рисунок 11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8101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22</xdr:row>
      <xdr:rowOff>19050</xdr:rowOff>
    </xdr:from>
    <xdr:to>
      <xdr:col>3</xdr:col>
      <xdr:colOff>144134</xdr:colOff>
      <xdr:row>22</xdr:row>
      <xdr:rowOff>154705</xdr:rowOff>
    </xdr:to>
    <xdr:pic>
      <xdr:nvPicPr>
        <xdr:cNvPr id="114" name="Рисунок 11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9720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258</xdr:row>
      <xdr:rowOff>19050</xdr:rowOff>
    </xdr:from>
    <xdr:to>
      <xdr:col>3</xdr:col>
      <xdr:colOff>144134</xdr:colOff>
      <xdr:row>258</xdr:row>
      <xdr:rowOff>154705</xdr:rowOff>
    </xdr:to>
    <xdr:pic>
      <xdr:nvPicPr>
        <xdr:cNvPr id="115" name="Рисунок 11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1339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256</xdr:row>
      <xdr:rowOff>19050</xdr:rowOff>
    </xdr:from>
    <xdr:to>
      <xdr:col>3</xdr:col>
      <xdr:colOff>144134</xdr:colOff>
      <xdr:row>256</xdr:row>
      <xdr:rowOff>154705</xdr:rowOff>
    </xdr:to>
    <xdr:pic>
      <xdr:nvPicPr>
        <xdr:cNvPr id="116" name="Рисунок 11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2959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260</xdr:row>
      <xdr:rowOff>19050</xdr:rowOff>
    </xdr:from>
    <xdr:to>
      <xdr:col>3</xdr:col>
      <xdr:colOff>144134</xdr:colOff>
      <xdr:row>260</xdr:row>
      <xdr:rowOff>154705</xdr:rowOff>
    </xdr:to>
    <xdr:pic>
      <xdr:nvPicPr>
        <xdr:cNvPr id="117" name="Рисунок 11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4578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275</xdr:row>
      <xdr:rowOff>19050</xdr:rowOff>
    </xdr:from>
    <xdr:to>
      <xdr:col>3</xdr:col>
      <xdr:colOff>144134</xdr:colOff>
      <xdr:row>275</xdr:row>
      <xdr:rowOff>154705</xdr:rowOff>
    </xdr:to>
    <xdr:pic>
      <xdr:nvPicPr>
        <xdr:cNvPr id="118" name="Рисунок 11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6197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271</xdr:row>
      <xdr:rowOff>19050</xdr:rowOff>
    </xdr:from>
    <xdr:to>
      <xdr:col>3</xdr:col>
      <xdr:colOff>144134</xdr:colOff>
      <xdr:row>271</xdr:row>
      <xdr:rowOff>154705</xdr:rowOff>
    </xdr:to>
    <xdr:pic>
      <xdr:nvPicPr>
        <xdr:cNvPr id="119" name="Рисунок 11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7816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276</xdr:row>
      <xdr:rowOff>19050</xdr:rowOff>
    </xdr:from>
    <xdr:to>
      <xdr:col>3</xdr:col>
      <xdr:colOff>144134</xdr:colOff>
      <xdr:row>276</xdr:row>
      <xdr:rowOff>154705</xdr:rowOff>
    </xdr:to>
    <xdr:pic>
      <xdr:nvPicPr>
        <xdr:cNvPr id="120" name="Рисунок 11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9436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24</xdr:row>
      <xdr:rowOff>19050</xdr:rowOff>
    </xdr:from>
    <xdr:to>
      <xdr:col>3</xdr:col>
      <xdr:colOff>144134</xdr:colOff>
      <xdr:row>24</xdr:row>
      <xdr:rowOff>154705</xdr:rowOff>
    </xdr:to>
    <xdr:pic>
      <xdr:nvPicPr>
        <xdr:cNvPr id="121" name="Рисунок 12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61055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310</xdr:row>
      <xdr:rowOff>19050</xdr:rowOff>
    </xdr:from>
    <xdr:to>
      <xdr:col>3</xdr:col>
      <xdr:colOff>144134</xdr:colOff>
      <xdr:row>310</xdr:row>
      <xdr:rowOff>154705</xdr:rowOff>
    </xdr:to>
    <xdr:pic>
      <xdr:nvPicPr>
        <xdr:cNvPr id="125" name="Рисунок 12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67532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316</xdr:row>
      <xdr:rowOff>19050</xdr:rowOff>
    </xdr:from>
    <xdr:to>
      <xdr:col>3</xdr:col>
      <xdr:colOff>144134</xdr:colOff>
      <xdr:row>316</xdr:row>
      <xdr:rowOff>154705</xdr:rowOff>
    </xdr:to>
    <xdr:pic>
      <xdr:nvPicPr>
        <xdr:cNvPr id="126" name="Рисунок 12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691515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315</xdr:row>
      <xdr:rowOff>19050</xdr:rowOff>
    </xdr:from>
    <xdr:to>
      <xdr:col>3</xdr:col>
      <xdr:colOff>144134</xdr:colOff>
      <xdr:row>315</xdr:row>
      <xdr:rowOff>154705</xdr:rowOff>
    </xdr:to>
    <xdr:pic>
      <xdr:nvPicPr>
        <xdr:cNvPr id="127" name="Рисунок 12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70770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323</xdr:row>
      <xdr:rowOff>19050</xdr:rowOff>
    </xdr:from>
    <xdr:to>
      <xdr:col>3</xdr:col>
      <xdr:colOff>144134</xdr:colOff>
      <xdr:row>323</xdr:row>
      <xdr:rowOff>154705</xdr:rowOff>
    </xdr:to>
    <xdr:pic>
      <xdr:nvPicPr>
        <xdr:cNvPr id="128" name="Рисунок 12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7239000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335</xdr:row>
      <xdr:rowOff>19050</xdr:rowOff>
    </xdr:from>
    <xdr:to>
      <xdr:col>3</xdr:col>
      <xdr:colOff>144134</xdr:colOff>
      <xdr:row>335</xdr:row>
      <xdr:rowOff>154705</xdr:rowOff>
    </xdr:to>
    <xdr:pic>
      <xdr:nvPicPr>
        <xdr:cNvPr id="129" name="Рисунок 12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740092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347</xdr:row>
      <xdr:rowOff>19050</xdr:rowOff>
    </xdr:from>
    <xdr:to>
      <xdr:col>3</xdr:col>
      <xdr:colOff>144134</xdr:colOff>
      <xdr:row>347</xdr:row>
      <xdr:rowOff>154705</xdr:rowOff>
    </xdr:to>
    <xdr:pic>
      <xdr:nvPicPr>
        <xdr:cNvPr id="131" name="Рисунок 13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7724775"/>
          <a:ext cx="144134" cy="13565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209</xdr:row>
      <xdr:rowOff>19050</xdr:rowOff>
    </xdr:from>
    <xdr:to>
      <xdr:col>3</xdr:col>
      <xdr:colOff>154327</xdr:colOff>
      <xdr:row>209</xdr:row>
      <xdr:rowOff>156229</xdr:rowOff>
    </xdr:to>
    <xdr:pic>
      <xdr:nvPicPr>
        <xdr:cNvPr id="135" name="Рисунок 13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6766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210</xdr:row>
      <xdr:rowOff>19050</xdr:rowOff>
    </xdr:from>
    <xdr:to>
      <xdr:col>3</xdr:col>
      <xdr:colOff>154327</xdr:colOff>
      <xdr:row>210</xdr:row>
      <xdr:rowOff>156229</xdr:rowOff>
    </xdr:to>
    <xdr:pic>
      <xdr:nvPicPr>
        <xdr:cNvPr id="136" name="Рисунок 13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0858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0</xdr:colOff>
      <xdr:row>18</xdr:row>
      <xdr:rowOff>19050</xdr:rowOff>
    </xdr:from>
    <xdr:to>
      <xdr:col>4</xdr:col>
      <xdr:colOff>154327</xdr:colOff>
      <xdr:row>18</xdr:row>
      <xdr:rowOff>156229</xdr:rowOff>
    </xdr:to>
    <xdr:pic>
      <xdr:nvPicPr>
        <xdr:cNvPr id="137" name="Рисунок 13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62275" y="9239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212</xdr:row>
      <xdr:rowOff>19050</xdr:rowOff>
    </xdr:from>
    <xdr:to>
      <xdr:col>3</xdr:col>
      <xdr:colOff>154327</xdr:colOff>
      <xdr:row>212</xdr:row>
      <xdr:rowOff>156229</xdr:rowOff>
    </xdr:to>
    <xdr:pic>
      <xdr:nvPicPr>
        <xdr:cNvPr id="138" name="Рисунок 13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40970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234</xdr:row>
      <xdr:rowOff>19050</xdr:rowOff>
    </xdr:from>
    <xdr:to>
      <xdr:col>3</xdr:col>
      <xdr:colOff>154327</xdr:colOff>
      <xdr:row>234</xdr:row>
      <xdr:rowOff>156229</xdr:rowOff>
    </xdr:to>
    <xdr:pic>
      <xdr:nvPicPr>
        <xdr:cNvPr id="139" name="Рисунок 13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5716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239</xdr:row>
      <xdr:rowOff>19050</xdr:rowOff>
    </xdr:from>
    <xdr:to>
      <xdr:col>3</xdr:col>
      <xdr:colOff>154327</xdr:colOff>
      <xdr:row>239</xdr:row>
      <xdr:rowOff>156229</xdr:rowOff>
    </xdr:to>
    <xdr:pic>
      <xdr:nvPicPr>
        <xdr:cNvPr id="140" name="Рисунок 13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7335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240</xdr:row>
      <xdr:rowOff>19050</xdr:rowOff>
    </xdr:from>
    <xdr:to>
      <xdr:col>3</xdr:col>
      <xdr:colOff>154327</xdr:colOff>
      <xdr:row>240</xdr:row>
      <xdr:rowOff>156229</xdr:rowOff>
    </xdr:to>
    <xdr:pic>
      <xdr:nvPicPr>
        <xdr:cNvPr id="141" name="Рисунок 14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18954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247</xdr:row>
      <xdr:rowOff>19050</xdr:rowOff>
    </xdr:from>
    <xdr:to>
      <xdr:col>3</xdr:col>
      <xdr:colOff>154327</xdr:colOff>
      <xdr:row>247</xdr:row>
      <xdr:rowOff>156229</xdr:rowOff>
    </xdr:to>
    <xdr:pic>
      <xdr:nvPicPr>
        <xdr:cNvPr id="142" name="Рисунок 14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05740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23</xdr:row>
      <xdr:rowOff>19050</xdr:rowOff>
    </xdr:from>
    <xdr:to>
      <xdr:col>3</xdr:col>
      <xdr:colOff>154327</xdr:colOff>
      <xdr:row>23</xdr:row>
      <xdr:rowOff>156229</xdr:rowOff>
    </xdr:to>
    <xdr:pic>
      <xdr:nvPicPr>
        <xdr:cNvPr id="143" name="Рисунок 14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2193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273</xdr:row>
      <xdr:rowOff>19050</xdr:rowOff>
    </xdr:from>
    <xdr:to>
      <xdr:col>3</xdr:col>
      <xdr:colOff>154327</xdr:colOff>
      <xdr:row>273</xdr:row>
      <xdr:rowOff>156229</xdr:rowOff>
    </xdr:to>
    <xdr:pic>
      <xdr:nvPicPr>
        <xdr:cNvPr id="144" name="Рисунок 14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3812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318</xdr:row>
      <xdr:rowOff>19050</xdr:rowOff>
    </xdr:from>
    <xdr:to>
      <xdr:col>3</xdr:col>
      <xdr:colOff>154327</xdr:colOff>
      <xdr:row>318</xdr:row>
      <xdr:rowOff>156229</xdr:rowOff>
    </xdr:to>
    <xdr:pic>
      <xdr:nvPicPr>
        <xdr:cNvPr id="145" name="Рисунок 14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5431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337</xdr:row>
      <xdr:rowOff>19050</xdr:rowOff>
    </xdr:from>
    <xdr:to>
      <xdr:col>3</xdr:col>
      <xdr:colOff>154327</xdr:colOff>
      <xdr:row>337</xdr:row>
      <xdr:rowOff>156229</xdr:rowOff>
    </xdr:to>
    <xdr:pic>
      <xdr:nvPicPr>
        <xdr:cNvPr id="146" name="Рисунок 14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70510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339</xdr:row>
      <xdr:rowOff>19050</xdr:rowOff>
    </xdr:from>
    <xdr:to>
      <xdr:col>3</xdr:col>
      <xdr:colOff>154327</xdr:colOff>
      <xdr:row>339</xdr:row>
      <xdr:rowOff>156229</xdr:rowOff>
    </xdr:to>
    <xdr:pic>
      <xdr:nvPicPr>
        <xdr:cNvPr id="147" name="Рисунок 14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28670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342</xdr:row>
      <xdr:rowOff>19050</xdr:rowOff>
    </xdr:from>
    <xdr:to>
      <xdr:col>3</xdr:col>
      <xdr:colOff>154327</xdr:colOff>
      <xdr:row>342</xdr:row>
      <xdr:rowOff>156229</xdr:rowOff>
    </xdr:to>
    <xdr:pic>
      <xdr:nvPicPr>
        <xdr:cNvPr id="148" name="Рисунок 14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0289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345</xdr:row>
      <xdr:rowOff>19050</xdr:rowOff>
    </xdr:from>
    <xdr:to>
      <xdr:col>3</xdr:col>
      <xdr:colOff>154327</xdr:colOff>
      <xdr:row>345</xdr:row>
      <xdr:rowOff>156229</xdr:rowOff>
    </xdr:to>
    <xdr:pic>
      <xdr:nvPicPr>
        <xdr:cNvPr id="149" name="Рисунок 14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1908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343</xdr:row>
      <xdr:rowOff>19050</xdr:rowOff>
    </xdr:from>
    <xdr:to>
      <xdr:col>3</xdr:col>
      <xdr:colOff>154327</xdr:colOff>
      <xdr:row>343</xdr:row>
      <xdr:rowOff>156229</xdr:rowOff>
    </xdr:to>
    <xdr:pic>
      <xdr:nvPicPr>
        <xdr:cNvPr id="150" name="Рисунок 14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35280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159998</xdr:colOff>
      <xdr:row>348</xdr:row>
      <xdr:rowOff>19050</xdr:rowOff>
    </xdr:from>
    <xdr:to>
      <xdr:col>5</xdr:col>
      <xdr:colOff>0</xdr:colOff>
      <xdr:row>348</xdr:row>
      <xdr:rowOff>156229</xdr:rowOff>
    </xdr:to>
    <xdr:pic>
      <xdr:nvPicPr>
        <xdr:cNvPr id="151" name="Рисунок 15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2273" y="67532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350</xdr:row>
      <xdr:rowOff>19050</xdr:rowOff>
    </xdr:from>
    <xdr:to>
      <xdr:col>3</xdr:col>
      <xdr:colOff>154327</xdr:colOff>
      <xdr:row>350</xdr:row>
      <xdr:rowOff>156229</xdr:rowOff>
    </xdr:to>
    <xdr:pic>
      <xdr:nvPicPr>
        <xdr:cNvPr id="152" name="Рисунок 15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36766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351</xdr:row>
      <xdr:rowOff>19050</xdr:rowOff>
    </xdr:from>
    <xdr:to>
      <xdr:col>3</xdr:col>
      <xdr:colOff>154327</xdr:colOff>
      <xdr:row>351</xdr:row>
      <xdr:rowOff>156229</xdr:rowOff>
    </xdr:to>
    <xdr:pic>
      <xdr:nvPicPr>
        <xdr:cNvPr id="153" name="Рисунок 15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57816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159998</xdr:colOff>
      <xdr:row>359</xdr:row>
      <xdr:rowOff>19050</xdr:rowOff>
    </xdr:from>
    <xdr:to>
      <xdr:col>5</xdr:col>
      <xdr:colOff>0</xdr:colOff>
      <xdr:row>359</xdr:row>
      <xdr:rowOff>156229</xdr:rowOff>
    </xdr:to>
    <xdr:pic>
      <xdr:nvPicPr>
        <xdr:cNvPr id="154" name="Рисунок 15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2273" y="70770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361</xdr:row>
      <xdr:rowOff>19050</xdr:rowOff>
    </xdr:from>
    <xdr:to>
      <xdr:col>3</xdr:col>
      <xdr:colOff>154327</xdr:colOff>
      <xdr:row>361</xdr:row>
      <xdr:rowOff>156229</xdr:rowOff>
    </xdr:to>
    <xdr:pic>
      <xdr:nvPicPr>
        <xdr:cNvPr id="155" name="Рисунок 15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16242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364</xdr:row>
      <xdr:rowOff>19050</xdr:rowOff>
    </xdr:from>
    <xdr:to>
      <xdr:col>3</xdr:col>
      <xdr:colOff>154327</xdr:colOff>
      <xdr:row>364</xdr:row>
      <xdr:rowOff>156229</xdr:rowOff>
    </xdr:to>
    <xdr:pic>
      <xdr:nvPicPr>
        <xdr:cNvPr id="156" name="Рисунок 15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324350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356</xdr:row>
      <xdr:rowOff>19050</xdr:rowOff>
    </xdr:from>
    <xdr:to>
      <xdr:col>3</xdr:col>
      <xdr:colOff>154327</xdr:colOff>
      <xdr:row>356</xdr:row>
      <xdr:rowOff>156229</xdr:rowOff>
    </xdr:to>
    <xdr:pic>
      <xdr:nvPicPr>
        <xdr:cNvPr id="157" name="Рисунок 15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33675" y="4486275"/>
          <a:ext cx="154327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0</xdr:colOff>
      <xdr:row>62</xdr:row>
      <xdr:rowOff>19050</xdr:rowOff>
    </xdr:from>
    <xdr:to>
      <xdr:col>4</xdr:col>
      <xdr:colOff>142875</xdr:colOff>
      <xdr:row>62</xdr:row>
      <xdr:rowOff>144780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9239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73</xdr:row>
      <xdr:rowOff>19050</xdr:rowOff>
    </xdr:from>
    <xdr:to>
      <xdr:col>4</xdr:col>
      <xdr:colOff>180975</xdr:colOff>
      <xdr:row>73</xdr:row>
      <xdr:rowOff>144780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15716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79</xdr:row>
      <xdr:rowOff>19050</xdr:rowOff>
    </xdr:from>
    <xdr:to>
      <xdr:col>4</xdr:col>
      <xdr:colOff>142875</xdr:colOff>
      <xdr:row>79</xdr:row>
      <xdr:rowOff>144780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2477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74</xdr:row>
      <xdr:rowOff>19050</xdr:rowOff>
    </xdr:from>
    <xdr:to>
      <xdr:col>4</xdr:col>
      <xdr:colOff>142875</xdr:colOff>
      <xdr:row>74</xdr:row>
      <xdr:rowOff>144780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4097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29</xdr:row>
      <xdr:rowOff>19050</xdr:rowOff>
    </xdr:from>
    <xdr:to>
      <xdr:col>4</xdr:col>
      <xdr:colOff>142875</xdr:colOff>
      <xdr:row>29</xdr:row>
      <xdr:rowOff>144780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5716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42</xdr:row>
      <xdr:rowOff>19050</xdr:rowOff>
    </xdr:from>
    <xdr:to>
      <xdr:col>4</xdr:col>
      <xdr:colOff>180975</xdr:colOff>
      <xdr:row>42</xdr:row>
      <xdr:rowOff>144780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12477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96</xdr:row>
      <xdr:rowOff>19050</xdr:rowOff>
    </xdr:from>
    <xdr:to>
      <xdr:col>4</xdr:col>
      <xdr:colOff>142875</xdr:colOff>
      <xdr:row>96</xdr:row>
      <xdr:rowOff>144780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18954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101</xdr:row>
      <xdr:rowOff>19050</xdr:rowOff>
    </xdr:from>
    <xdr:to>
      <xdr:col>4</xdr:col>
      <xdr:colOff>142875</xdr:colOff>
      <xdr:row>101</xdr:row>
      <xdr:rowOff>144780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20574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102</xdr:row>
      <xdr:rowOff>19050</xdr:rowOff>
    </xdr:from>
    <xdr:to>
      <xdr:col>4</xdr:col>
      <xdr:colOff>142875</xdr:colOff>
      <xdr:row>102</xdr:row>
      <xdr:rowOff>144780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22193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81</xdr:row>
      <xdr:rowOff>19050</xdr:rowOff>
    </xdr:from>
    <xdr:to>
      <xdr:col>4</xdr:col>
      <xdr:colOff>142875</xdr:colOff>
      <xdr:row>81</xdr:row>
      <xdr:rowOff>144780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238125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28575</xdr:colOff>
      <xdr:row>89</xdr:row>
      <xdr:rowOff>28575</xdr:rowOff>
    </xdr:from>
    <xdr:to>
      <xdr:col>4</xdr:col>
      <xdr:colOff>171450</xdr:colOff>
      <xdr:row>89</xdr:row>
      <xdr:rowOff>154305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50" y="17430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117</xdr:row>
      <xdr:rowOff>19050</xdr:rowOff>
    </xdr:from>
    <xdr:to>
      <xdr:col>4</xdr:col>
      <xdr:colOff>142875</xdr:colOff>
      <xdr:row>117</xdr:row>
      <xdr:rowOff>144780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27051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137</xdr:row>
      <xdr:rowOff>19050</xdr:rowOff>
    </xdr:from>
    <xdr:to>
      <xdr:col>4</xdr:col>
      <xdr:colOff>142875</xdr:colOff>
      <xdr:row>137</xdr:row>
      <xdr:rowOff>144780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28670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142</xdr:row>
      <xdr:rowOff>19050</xdr:rowOff>
    </xdr:from>
    <xdr:to>
      <xdr:col>4</xdr:col>
      <xdr:colOff>180975</xdr:colOff>
      <xdr:row>142</xdr:row>
      <xdr:rowOff>144780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173355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141</xdr:row>
      <xdr:rowOff>19050</xdr:rowOff>
    </xdr:from>
    <xdr:to>
      <xdr:col>4</xdr:col>
      <xdr:colOff>180975</xdr:colOff>
      <xdr:row>141</xdr:row>
      <xdr:rowOff>144780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25431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164</xdr:row>
      <xdr:rowOff>19050</xdr:rowOff>
    </xdr:from>
    <xdr:to>
      <xdr:col>4</xdr:col>
      <xdr:colOff>180975</xdr:colOff>
      <xdr:row>164</xdr:row>
      <xdr:rowOff>144780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38385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171</xdr:row>
      <xdr:rowOff>19050</xdr:rowOff>
    </xdr:from>
    <xdr:to>
      <xdr:col>4</xdr:col>
      <xdr:colOff>180975</xdr:colOff>
      <xdr:row>171</xdr:row>
      <xdr:rowOff>144780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40005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215</xdr:row>
      <xdr:rowOff>19050</xdr:rowOff>
    </xdr:from>
    <xdr:to>
      <xdr:col>4</xdr:col>
      <xdr:colOff>180975</xdr:colOff>
      <xdr:row>215</xdr:row>
      <xdr:rowOff>144780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46482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225</xdr:row>
      <xdr:rowOff>19050</xdr:rowOff>
    </xdr:from>
    <xdr:to>
      <xdr:col>4</xdr:col>
      <xdr:colOff>142875</xdr:colOff>
      <xdr:row>225</xdr:row>
      <xdr:rowOff>144780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0005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255</xdr:row>
      <xdr:rowOff>19050</xdr:rowOff>
    </xdr:from>
    <xdr:to>
      <xdr:col>4</xdr:col>
      <xdr:colOff>142875</xdr:colOff>
      <xdr:row>255</xdr:row>
      <xdr:rowOff>144780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1624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256</xdr:row>
      <xdr:rowOff>19050</xdr:rowOff>
    </xdr:from>
    <xdr:to>
      <xdr:col>4</xdr:col>
      <xdr:colOff>142875</xdr:colOff>
      <xdr:row>256</xdr:row>
      <xdr:rowOff>144780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32435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275</xdr:row>
      <xdr:rowOff>19050</xdr:rowOff>
    </xdr:from>
    <xdr:to>
      <xdr:col>4</xdr:col>
      <xdr:colOff>142875</xdr:colOff>
      <xdr:row>275</xdr:row>
      <xdr:rowOff>144780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4862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274</xdr:row>
      <xdr:rowOff>19050</xdr:rowOff>
    </xdr:from>
    <xdr:to>
      <xdr:col>4</xdr:col>
      <xdr:colOff>142875</xdr:colOff>
      <xdr:row>274</xdr:row>
      <xdr:rowOff>144780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6482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271</xdr:row>
      <xdr:rowOff>19050</xdr:rowOff>
    </xdr:from>
    <xdr:to>
      <xdr:col>4</xdr:col>
      <xdr:colOff>142875</xdr:colOff>
      <xdr:row>271</xdr:row>
      <xdr:rowOff>144780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81012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312</xdr:row>
      <xdr:rowOff>19050</xdr:rowOff>
    </xdr:from>
    <xdr:to>
      <xdr:col>4</xdr:col>
      <xdr:colOff>142875</xdr:colOff>
      <xdr:row>312</xdr:row>
      <xdr:rowOff>144780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497205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315</xdr:row>
      <xdr:rowOff>19050</xdr:rowOff>
    </xdr:from>
    <xdr:to>
      <xdr:col>4</xdr:col>
      <xdr:colOff>142875</xdr:colOff>
      <xdr:row>315</xdr:row>
      <xdr:rowOff>144780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51339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323</xdr:row>
      <xdr:rowOff>19050</xdr:rowOff>
    </xdr:from>
    <xdr:to>
      <xdr:col>4</xdr:col>
      <xdr:colOff>142875</xdr:colOff>
      <xdr:row>323</xdr:row>
      <xdr:rowOff>144780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52959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38100</xdr:colOff>
      <xdr:row>338</xdr:row>
      <xdr:rowOff>19050</xdr:rowOff>
    </xdr:from>
    <xdr:to>
      <xdr:col>4</xdr:col>
      <xdr:colOff>180975</xdr:colOff>
      <xdr:row>338</xdr:row>
      <xdr:rowOff>144780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0375" y="65913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347</xdr:row>
      <xdr:rowOff>19050</xdr:rowOff>
    </xdr:from>
    <xdr:to>
      <xdr:col>4</xdr:col>
      <xdr:colOff>142875</xdr:colOff>
      <xdr:row>347</xdr:row>
      <xdr:rowOff>144780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561975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360</xdr:row>
      <xdr:rowOff>19050</xdr:rowOff>
    </xdr:from>
    <xdr:to>
      <xdr:col>4</xdr:col>
      <xdr:colOff>142875</xdr:colOff>
      <xdr:row>360</xdr:row>
      <xdr:rowOff>144780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5943600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351</xdr:row>
      <xdr:rowOff>19050</xdr:rowOff>
    </xdr:from>
    <xdr:to>
      <xdr:col>4</xdr:col>
      <xdr:colOff>142875</xdr:colOff>
      <xdr:row>351</xdr:row>
      <xdr:rowOff>144780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5781675"/>
          <a:ext cx="142875" cy="12573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209</xdr:row>
      <xdr:rowOff>19050</xdr:rowOff>
    </xdr:from>
    <xdr:to>
      <xdr:col>4</xdr:col>
      <xdr:colOff>142875</xdr:colOff>
      <xdr:row>209</xdr:row>
      <xdr:rowOff>144780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5125" y="3676650"/>
          <a:ext cx="142875" cy="1257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282</xdr:row>
      <xdr:rowOff>9525</xdr:rowOff>
    </xdr:from>
    <xdr:to>
      <xdr:col>3</xdr:col>
      <xdr:colOff>25757</xdr:colOff>
      <xdr:row>282</xdr:row>
      <xdr:rowOff>138131</xdr:rowOff>
    </xdr:to>
    <xdr:pic>
      <xdr:nvPicPr>
        <xdr:cNvPr id="159" name="Рисунок 15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90975" y="465677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18</xdr:row>
      <xdr:rowOff>9525</xdr:rowOff>
    </xdr:from>
    <xdr:to>
      <xdr:col>2</xdr:col>
      <xdr:colOff>155278</xdr:colOff>
      <xdr:row>18</xdr:row>
      <xdr:rowOff>146704</xdr:rowOff>
    </xdr:to>
    <xdr:pic>
      <xdr:nvPicPr>
        <xdr:cNvPr id="190" name="Рисунок 18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3514725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19</xdr:row>
      <xdr:rowOff>9525</xdr:rowOff>
    </xdr:from>
    <xdr:to>
      <xdr:col>2</xdr:col>
      <xdr:colOff>155278</xdr:colOff>
      <xdr:row>19</xdr:row>
      <xdr:rowOff>146704</xdr:rowOff>
    </xdr:to>
    <xdr:pic>
      <xdr:nvPicPr>
        <xdr:cNvPr id="193" name="Рисунок 19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2705100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20</xdr:row>
      <xdr:rowOff>9525</xdr:rowOff>
    </xdr:from>
    <xdr:to>
      <xdr:col>2</xdr:col>
      <xdr:colOff>155278</xdr:colOff>
      <xdr:row>20</xdr:row>
      <xdr:rowOff>146704</xdr:rowOff>
    </xdr:to>
    <xdr:pic>
      <xdr:nvPicPr>
        <xdr:cNvPr id="194" name="Рисунок 19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2867025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21</xdr:row>
      <xdr:rowOff>9525</xdr:rowOff>
    </xdr:from>
    <xdr:to>
      <xdr:col>2</xdr:col>
      <xdr:colOff>155278</xdr:colOff>
      <xdr:row>21</xdr:row>
      <xdr:rowOff>146704</xdr:rowOff>
    </xdr:to>
    <xdr:pic>
      <xdr:nvPicPr>
        <xdr:cNvPr id="195" name="Рисунок 19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3028950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22</xdr:row>
      <xdr:rowOff>9525</xdr:rowOff>
    </xdr:from>
    <xdr:to>
      <xdr:col>2</xdr:col>
      <xdr:colOff>155278</xdr:colOff>
      <xdr:row>22</xdr:row>
      <xdr:rowOff>146704</xdr:rowOff>
    </xdr:to>
    <xdr:pic>
      <xdr:nvPicPr>
        <xdr:cNvPr id="196" name="Рисунок 19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3190875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23</xdr:row>
      <xdr:rowOff>9525</xdr:rowOff>
    </xdr:from>
    <xdr:to>
      <xdr:col>2</xdr:col>
      <xdr:colOff>155278</xdr:colOff>
      <xdr:row>23</xdr:row>
      <xdr:rowOff>146704</xdr:rowOff>
    </xdr:to>
    <xdr:pic>
      <xdr:nvPicPr>
        <xdr:cNvPr id="197" name="Рисунок 19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3352800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24</xdr:row>
      <xdr:rowOff>9525</xdr:rowOff>
    </xdr:from>
    <xdr:to>
      <xdr:col>2</xdr:col>
      <xdr:colOff>155278</xdr:colOff>
      <xdr:row>24</xdr:row>
      <xdr:rowOff>146704</xdr:rowOff>
    </xdr:to>
    <xdr:pic>
      <xdr:nvPicPr>
        <xdr:cNvPr id="198" name="Рисунок 19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33775" y="3514725"/>
          <a:ext cx="145753" cy="13717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11</xdr:row>
      <xdr:rowOff>0</xdr:rowOff>
    </xdr:from>
    <xdr:to>
      <xdr:col>3</xdr:col>
      <xdr:colOff>35282</xdr:colOff>
      <xdr:row>11</xdr:row>
      <xdr:rowOff>128606</xdr:rowOff>
    </xdr:to>
    <xdr:pic>
      <xdr:nvPicPr>
        <xdr:cNvPr id="242" name="Рисунок 24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95650" y="38957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12</xdr:row>
      <xdr:rowOff>9525</xdr:rowOff>
    </xdr:from>
    <xdr:to>
      <xdr:col>3</xdr:col>
      <xdr:colOff>35282</xdr:colOff>
      <xdr:row>12</xdr:row>
      <xdr:rowOff>138131</xdr:rowOff>
    </xdr:to>
    <xdr:pic>
      <xdr:nvPicPr>
        <xdr:cNvPr id="243" name="Рисунок 24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4200" y="23336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3</xdr:col>
      <xdr:colOff>35282</xdr:colOff>
      <xdr:row>13</xdr:row>
      <xdr:rowOff>138131</xdr:rowOff>
    </xdr:to>
    <xdr:pic>
      <xdr:nvPicPr>
        <xdr:cNvPr id="244" name="Рисунок 24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4200" y="24955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14</xdr:row>
      <xdr:rowOff>9525</xdr:rowOff>
    </xdr:from>
    <xdr:to>
      <xdr:col>3</xdr:col>
      <xdr:colOff>35282</xdr:colOff>
      <xdr:row>14</xdr:row>
      <xdr:rowOff>138131</xdr:rowOff>
    </xdr:to>
    <xdr:pic>
      <xdr:nvPicPr>
        <xdr:cNvPr id="245" name="Рисунок 24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24200" y="26574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19050</xdr:colOff>
      <xdr:row>16</xdr:row>
      <xdr:rowOff>0</xdr:rowOff>
    </xdr:from>
    <xdr:to>
      <xdr:col>3</xdr:col>
      <xdr:colOff>44807</xdr:colOff>
      <xdr:row>16</xdr:row>
      <xdr:rowOff>128606</xdr:rowOff>
    </xdr:to>
    <xdr:pic>
      <xdr:nvPicPr>
        <xdr:cNvPr id="246" name="Рисунок 24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133725" y="28098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1819275</xdr:colOff>
      <xdr:row>12</xdr:row>
      <xdr:rowOff>0</xdr:rowOff>
    </xdr:from>
    <xdr:to>
      <xdr:col>1</xdr:col>
      <xdr:colOff>2229484</xdr:colOff>
      <xdr:row>14</xdr:row>
      <xdr:rowOff>85724</xdr:rowOff>
    </xdr:to>
    <xdr:pic>
      <xdr:nvPicPr>
        <xdr:cNvPr id="201" name="Рисунок 1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275" y="2314575"/>
          <a:ext cx="410209" cy="409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247651</xdr:colOff>
      <xdr:row>42</xdr:row>
      <xdr:rowOff>28575</xdr:rowOff>
    </xdr:from>
    <xdr:to>
      <xdr:col>4</xdr:col>
      <xdr:colOff>31047</xdr:colOff>
      <xdr:row>42</xdr:row>
      <xdr:rowOff>154575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1301" y="93345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89</xdr:row>
      <xdr:rowOff>16875</xdr:rowOff>
    </xdr:from>
    <xdr:to>
      <xdr:col>4</xdr:col>
      <xdr:colOff>40571</xdr:colOff>
      <xdr:row>89</xdr:row>
      <xdr:rowOff>142875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083675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141</xdr:row>
      <xdr:rowOff>16875</xdr:rowOff>
    </xdr:from>
    <xdr:to>
      <xdr:col>4</xdr:col>
      <xdr:colOff>40571</xdr:colOff>
      <xdr:row>141</xdr:row>
      <xdr:rowOff>142875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24560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163</xdr:row>
      <xdr:rowOff>16875</xdr:rowOff>
    </xdr:from>
    <xdr:to>
      <xdr:col>4</xdr:col>
      <xdr:colOff>40571</xdr:colOff>
      <xdr:row>163</xdr:row>
      <xdr:rowOff>142875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407525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164</xdr:row>
      <xdr:rowOff>16875</xdr:rowOff>
    </xdr:from>
    <xdr:to>
      <xdr:col>4</xdr:col>
      <xdr:colOff>40571</xdr:colOff>
      <xdr:row>164</xdr:row>
      <xdr:rowOff>142875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56945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171</xdr:row>
      <xdr:rowOff>16875</xdr:rowOff>
    </xdr:from>
    <xdr:to>
      <xdr:col>4</xdr:col>
      <xdr:colOff>40571</xdr:colOff>
      <xdr:row>171</xdr:row>
      <xdr:rowOff>142875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731375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186</xdr:row>
      <xdr:rowOff>16875</xdr:rowOff>
    </xdr:from>
    <xdr:to>
      <xdr:col>4</xdr:col>
      <xdr:colOff>40571</xdr:colOff>
      <xdr:row>186</xdr:row>
      <xdr:rowOff>142875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189330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301</xdr:row>
      <xdr:rowOff>16875</xdr:rowOff>
    </xdr:from>
    <xdr:to>
      <xdr:col>4</xdr:col>
      <xdr:colOff>40571</xdr:colOff>
      <xdr:row>301</xdr:row>
      <xdr:rowOff>142875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221715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302</xdr:row>
      <xdr:rowOff>16875</xdr:rowOff>
    </xdr:from>
    <xdr:to>
      <xdr:col>4</xdr:col>
      <xdr:colOff>40571</xdr:colOff>
      <xdr:row>302</xdr:row>
      <xdr:rowOff>142875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2379075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303</xdr:row>
      <xdr:rowOff>16875</xdr:rowOff>
    </xdr:from>
    <xdr:to>
      <xdr:col>4</xdr:col>
      <xdr:colOff>40571</xdr:colOff>
      <xdr:row>303</xdr:row>
      <xdr:rowOff>142875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254100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338</xdr:row>
      <xdr:rowOff>16875</xdr:rowOff>
    </xdr:from>
    <xdr:to>
      <xdr:col>4</xdr:col>
      <xdr:colOff>40571</xdr:colOff>
      <xdr:row>338</xdr:row>
      <xdr:rowOff>142875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2702925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363</xdr:row>
      <xdr:rowOff>16875</xdr:rowOff>
    </xdr:from>
    <xdr:to>
      <xdr:col>4</xdr:col>
      <xdr:colOff>40571</xdr:colOff>
      <xdr:row>363</xdr:row>
      <xdr:rowOff>142875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286485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18</xdr:row>
      <xdr:rowOff>28575</xdr:rowOff>
    </xdr:from>
    <xdr:to>
      <xdr:col>3</xdr:col>
      <xdr:colOff>112157</xdr:colOff>
      <xdr:row>18</xdr:row>
      <xdr:rowOff>154575</xdr:rowOff>
    </xdr:to>
    <xdr:pic>
      <xdr:nvPicPr>
        <xdr:cNvPr id="258" name="Рисунок 25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9334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359</xdr:row>
      <xdr:rowOff>35925</xdr:rowOff>
    </xdr:from>
    <xdr:to>
      <xdr:col>4</xdr:col>
      <xdr:colOff>40571</xdr:colOff>
      <xdr:row>360</xdr:row>
      <xdr:rowOff>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709395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348</xdr:row>
      <xdr:rowOff>35925</xdr:rowOff>
    </xdr:from>
    <xdr:to>
      <xdr:col>4</xdr:col>
      <xdr:colOff>40571</xdr:colOff>
      <xdr:row>349</xdr:row>
      <xdr:rowOff>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825" y="6770100"/>
          <a:ext cx="212021" cy="12600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19050</xdr:rowOff>
    </xdr:from>
    <xdr:to>
      <xdr:col>3</xdr:col>
      <xdr:colOff>112157</xdr:colOff>
      <xdr:row>19</xdr:row>
      <xdr:rowOff>145050</xdr:rowOff>
    </xdr:to>
    <xdr:pic>
      <xdr:nvPicPr>
        <xdr:cNvPr id="261" name="Рисунок 26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10858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60</xdr:row>
      <xdr:rowOff>19050</xdr:rowOff>
    </xdr:from>
    <xdr:to>
      <xdr:col>3</xdr:col>
      <xdr:colOff>112157</xdr:colOff>
      <xdr:row>60</xdr:row>
      <xdr:rowOff>145050</xdr:rowOff>
    </xdr:to>
    <xdr:pic>
      <xdr:nvPicPr>
        <xdr:cNvPr id="262" name="Рисунок 26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14097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73</xdr:row>
      <xdr:rowOff>19050</xdr:rowOff>
    </xdr:from>
    <xdr:to>
      <xdr:col>3</xdr:col>
      <xdr:colOff>112157</xdr:colOff>
      <xdr:row>73</xdr:row>
      <xdr:rowOff>145050</xdr:rowOff>
    </xdr:to>
    <xdr:pic>
      <xdr:nvPicPr>
        <xdr:cNvPr id="263" name="Рисунок 26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15716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103</xdr:row>
      <xdr:rowOff>19050</xdr:rowOff>
    </xdr:from>
    <xdr:to>
      <xdr:col>3</xdr:col>
      <xdr:colOff>112157</xdr:colOff>
      <xdr:row>103</xdr:row>
      <xdr:rowOff>145050</xdr:rowOff>
    </xdr:to>
    <xdr:pic>
      <xdr:nvPicPr>
        <xdr:cNvPr id="264" name="Рисунок 26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189547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118</xdr:row>
      <xdr:rowOff>19050</xdr:rowOff>
    </xdr:from>
    <xdr:to>
      <xdr:col>3</xdr:col>
      <xdr:colOff>112157</xdr:colOff>
      <xdr:row>118</xdr:row>
      <xdr:rowOff>145050</xdr:rowOff>
    </xdr:to>
    <xdr:pic>
      <xdr:nvPicPr>
        <xdr:cNvPr id="265" name="Рисунок 26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20574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124</xdr:row>
      <xdr:rowOff>19050</xdr:rowOff>
    </xdr:from>
    <xdr:to>
      <xdr:col>3</xdr:col>
      <xdr:colOff>112157</xdr:colOff>
      <xdr:row>124</xdr:row>
      <xdr:rowOff>145050</xdr:rowOff>
    </xdr:to>
    <xdr:pic>
      <xdr:nvPicPr>
        <xdr:cNvPr id="266" name="Рисунок 26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22193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127</xdr:row>
      <xdr:rowOff>19050</xdr:rowOff>
    </xdr:from>
    <xdr:to>
      <xdr:col>3</xdr:col>
      <xdr:colOff>112157</xdr:colOff>
      <xdr:row>127</xdr:row>
      <xdr:rowOff>145050</xdr:rowOff>
    </xdr:to>
    <xdr:pic>
      <xdr:nvPicPr>
        <xdr:cNvPr id="267" name="Рисунок 26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23812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142</xdr:row>
      <xdr:rowOff>19050</xdr:rowOff>
    </xdr:from>
    <xdr:to>
      <xdr:col>3</xdr:col>
      <xdr:colOff>112157</xdr:colOff>
      <xdr:row>142</xdr:row>
      <xdr:rowOff>145050</xdr:rowOff>
    </xdr:to>
    <xdr:pic>
      <xdr:nvPicPr>
        <xdr:cNvPr id="268" name="Рисунок 26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27051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144</xdr:row>
      <xdr:rowOff>19050</xdr:rowOff>
    </xdr:from>
    <xdr:to>
      <xdr:col>3</xdr:col>
      <xdr:colOff>112157</xdr:colOff>
      <xdr:row>144</xdr:row>
      <xdr:rowOff>145050</xdr:rowOff>
    </xdr:to>
    <xdr:pic>
      <xdr:nvPicPr>
        <xdr:cNvPr id="269" name="Рисунок 26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28670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149</xdr:row>
      <xdr:rowOff>19050</xdr:rowOff>
    </xdr:from>
    <xdr:to>
      <xdr:col>3</xdr:col>
      <xdr:colOff>112157</xdr:colOff>
      <xdr:row>149</xdr:row>
      <xdr:rowOff>145050</xdr:rowOff>
    </xdr:to>
    <xdr:pic>
      <xdr:nvPicPr>
        <xdr:cNvPr id="270" name="Рисунок 26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30289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150</xdr:row>
      <xdr:rowOff>19050</xdr:rowOff>
    </xdr:from>
    <xdr:to>
      <xdr:col>3</xdr:col>
      <xdr:colOff>112157</xdr:colOff>
      <xdr:row>150</xdr:row>
      <xdr:rowOff>145050</xdr:rowOff>
    </xdr:to>
    <xdr:pic>
      <xdr:nvPicPr>
        <xdr:cNvPr id="271" name="Рисунок 27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319087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152</xdr:row>
      <xdr:rowOff>19050</xdr:rowOff>
    </xdr:from>
    <xdr:to>
      <xdr:col>3</xdr:col>
      <xdr:colOff>112157</xdr:colOff>
      <xdr:row>152</xdr:row>
      <xdr:rowOff>145050</xdr:rowOff>
    </xdr:to>
    <xdr:pic>
      <xdr:nvPicPr>
        <xdr:cNvPr id="272" name="Рисунок 27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33528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157</xdr:row>
      <xdr:rowOff>19050</xdr:rowOff>
    </xdr:from>
    <xdr:to>
      <xdr:col>3</xdr:col>
      <xdr:colOff>112157</xdr:colOff>
      <xdr:row>157</xdr:row>
      <xdr:rowOff>145050</xdr:rowOff>
    </xdr:to>
    <xdr:pic>
      <xdr:nvPicPr>
        <xdr:cNvPr id="273" name="Рисунок 27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35147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172</xdr:row>
      <xdr:rowOff>19050</xdr:rowOff>
    </xdr:from>
    <xdr:to>
      <xdr:col>3</xdr:col>
      <xdr:colOff>112157</xdr:colOff>
      <xdr:row>172</xdr:row>
      <xdr:rowOff>145050</xdr:rowOff>
    </xdr:to>
    <xdr:pic>
      <xdr:nvPicPr>
        <xdr:cNvPr id="275" name="Рисунок 27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41624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175</xdr:row>
      <xdr:rowOff>19050</xdr:rowOff>
    </xdr:from>
    <xdr:to>
      <xdr:col>3</xdr:col>
      <xdr:colOff>112157</xdr:colOff>
      <xdr:row>175</xdr:row>
      <xdr:rowOff>145050</xdr:rowOff>
    </xdr:to>
    <xdr:pic>
      <xdr:nvPicPr>
        <xdr:cNvPr id="276" name="Рисунок 27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43243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215</xdr:row>
      <xdr:rowOff>19050</xdr:rowOff>
    </xdr:from>
    <xdr:to>
      <xdr:col>3</xdr:col>
      <xdr:colOff>112157</xdr:colOff>
      <xdr:row>215</xdr:row>
      <xdr:rowOff>145050</xdr:rowOff>
    </xdr:to>
    <xdr:pic>
      <xdr:nvPicPr>
        <xdr:cNvPr id="277" name="Рисунок 27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46482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229</xdr:row>
      <xdr:rowOff>19050</xdr:rowOff>
    </xdr:from>
    <xdr:to>
      <xdr:col>3</xdr:col>
      <xdr:colOff>112157</xdr:colOff>
      <xdr:row>229</xdr:row>
      <xdr:rowOff>145050</xdr:rowOff>
    </xdr:to>
    <xdr:pic>
      <xdr:nvPicPr>
        <xdr:cNvPr id="278" name="Рисунок 27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49720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245</xdr:row>
      <xdr:rowOff>19050</xdr:rowOff>
    </xdr:from>
    <xdr:to>
      <xdr:col>3</xdr:col>
      <xdr:colOff>112157</xdr:colOff>
      <xdr:row>245</xdr:row>
      <xdr:rowOff>145050</xdr:rowOff>
    </xdr:to>
    <xdr:pic>
      <xdr:nvPicPr>
        <xdr:cNvPr id="279" name="Рисунок 27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513397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257</xdr:row>
      <xdr:rowOff>19050</xdr:rowOff>
    </xdr:from>
    <xdr:to>
      <xdr:col>3</xdr:col>
      <xdr:colOff>112157</xdr:colOff>
      <xdr:row>257</xdr:row>
      <xdr:rowOff>145050</xdr:rowOff>
    </xdr:to>
    <xdr:pic>
      <xdr:nvPicPr>
        <xdr:cNvPr id="280" name="Рисунок 27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529590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262</xdr:row>
      <xdr:rowOff>19050</xdr:rowOff>
    </xdr:from>
    <xdr:to>
      <xdr:col>3</xdr:col>
      <xdr:colOff>112157</xdr:colOff>
      <xdr:row>262</xdr:row>
      <xdr:rowOff>145050</xdr:rowOff>
    </xdr:to>
    <xdr:pic>
      <xdr:nvPicPr>
        <xdr:cNvPr id="281" name="Рисунок 28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54578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272</xdr:row>
      <xdr:rowOff>19050</xdr:rowOff>
    </xdr:from>
    <xdr:to>
      <xdr:col>3</xdr:col>
      <xdr:colOff>112157</xdr:colOff>
      <xdr:row>272</xdr:row>
      <xdr:rowOff>145050</xdr:rowOff>
    </xdr:to>
    <xdr:pic>
      <xdr:nvPicPr>
        <xdr:cNvPr id="282" name="Рисунок 28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56197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288</xdr:row>
      <xdr:rowOff>19050</xdr:rowOff>
    </xdr:from>
    <xdr:to>
      <xdr:col>3</xdr:col>
      <xdr:colOff>112157</xdr:colOff>
      <xdr:row>288</xdr:row>
      <xdr:rowOff>145050</xdr:rowOff>
    </xdr:to>
    <xdr:pic>
      <xdr:nvPicPr>
        <xdr:cNvPr id="283" name="Рисунок 28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578167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336</xdr:row>
      <xdr:rowOff>19050</xdr:rowOff>
    </xdr:from>
    <xdr:to>
      <xdr:col>3</xdr:col>
      <xdr:colOff>112157</xdr:colOff>
      <xdr:row>336</xdr:row>
      <xdr:rowOff>145050</xdr:rowOff>
    </xdr:to>
    <xdr:pic>
      <xdr:nvPicPr>
        <xdr:cNvPr id="284" name="Рисунок 28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642937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355</xdr:row>
      <xdr:rowOff>19050</xdr:rowOff>
    </xdr:from>
    <xdr:to>
      <xdr:col>3</xdr:col>
      <xdr:colOff>112157</xdr:colOff>
      <xdr:row>355</xdr:row>
      <xdr:rowOff>145050</xdr:rowOff>
    </xdr:to>
    <xdr:pic>
      <xdr:nvPicPr>
        <xdr:cNvPr id="285" name="Рисунок 28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6915150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0</xdr:colOff>
      <xdr:row>369</xdr:row>
      <xdr:rowOff>19050</xdr:rowOff>
    </xdr:from>
    <xdr:to>
      <xdr:col>3</xdr:col>
      <xdr:colOff>112157</xdr:colOff>
      <xdr:row>369</xdr:row>
      <xdr:rowOff>145050</xdr:rowOff>
    </xdr:to>
    <xdr:pic>
      <xdr:nvPicPr>
        <xdr:cNvPr id="286" name="Рисунок 28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790825" y="7400925"/>
          <a:ext cx="112157" cy="126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287</xdr:row>
      <xdr:rowOff>9525</xdr:rowOff>
    </xdr:from>
    <xdr:to>
      <xdr:col>2</xdr:col>
      <xdr:colOff>217200</xdr:colOff>
      <xdr:row>287</xdr:row>
      <xdr:rowOff>145275</xdr:rowOff>
    </xdr:to>
    <xdr:pic>
      <xdr:nvPicPr>
        <xdr:cNvPr id="200" name="Рисунок 19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3650" y="477774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289</xdr:row>
      <xdr:rowOff>9525</xdr:rowOff>
    </xdr:from>
    <xdr:to>
      <xdr:col>2</xdr:col>
      <xdr:colOff>217200</xdr:colOff>
      <xdr:row>289</xdr:row>
      <xdr:rowOff>145275</xdr:rowOff>
    </xdr:to>
    <xdr:pic>
      <xdr:nvPicPr>
        <xdr:cNvPr id="203" name="Рисунок 20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3650" y="481012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229</xdr:row>
      <xdr:rowOff>9525</xdr:rowOff>
    </xdr:from>
    <xdr:to>
      <xdr:col>2</xdr:col>
      <xdr:colOff>226725</xdr:colOff>
      <xdr:row>229</xdr:row>
      <xdr:rowOff>145275</xdr:rowOff>
    </xdr:to>
    <xdr:pic>
      <xdr:nvPicPr>
        <xdr:cNvPr id="204" name="Рисунок 20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382238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245</xdr:row>
      <xdr:rowOff>9525</xdr:rowOff>
    </xdr:from>
    <xdr:to>
      <xdr:col>2</xdr:col>
      <xdr:colOff>226725</xdr:colOff>
      <xdr:row>245</xdr:row>
      <xdr:rowOff>145275</xdr:rowOff>
    </xdr:to>
    <xdr:pic>
      <xdr:nvPicPr>
        <xdr:cNvPr id="205" name="Рисунок 20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408146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279</xdr:row>
      <xdr:rowOff>9525</xdr:rowOff>
    </xdr:from>
    <xdr:to>
      <xdr:col>2</xdr:col>
      <xdr:colOff>226725</xdr:colOff>
      <xdr:row>279</xdr:row>
      <xdr:rowOff>145275</xdr:rowOff>
    </xdr:to>
    <xdr:pic>
      <xdr:nvPicPr>
        <xdr:cNvPr id="207" name="Рисунок 20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464820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73</xdr:row>
      <xdr:rowOff>9525</xdr:rowOff>
    </xdr:from>
    <xdr:to>
      <xdr:col>2</xdr:col>
      <xdr:colOff>226725</xdr:colOff>
      <xdr:row>73</xdr:row>
      <xdr:rowOff>145275</xdr:rowOff>
    </xdr:to>
    <xdr:pic>
      <xdr:nvPicPr>
        <xdr:cNvPr id="208" name="Рисунок 20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24777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124</xdr:row>
      <xdr:rowOff>9525</xdr:rowOff>
    </xdr:from>
    <xdr:to>
      <xdr:col>2</xdr:col>
      <xdr:colOff>226725</xdr:colOff>
      <xdr:row>124</xdr:row>
      <xdr:rowOff>145275</xdr:rowOff>
    </xdr:to>
    <xdr:pic>
      <xdr:nvPicPr>
        <xdr:cNvPr id="209" name="Рисунок 20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207359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131</xdr:row>
      <xdr:rowOff>9525</xdr:rowOff>
    </xdr:from>
    <xdr:to>
      <xdr:col>2</xdr:col>
      <xdr:colOff>226725</xdr:colOff>
      <xdr:row>131</xdr:row>
      <xdr:rowOff>145275</xdr:rowOff>
    </xdr:to>
    <xdr:pic>
      <xdr:nvPicPr>
        <xdr:cNvPr id="210" name="Рисунок 20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218694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78</xdr:row>
      <xdr:rowOff>9525</xdr:rowOff>
    </xdr:from>
    <xdr:to>
      <xdr:col>2</xdr:col>
      <xdr:colOff>226725</xdr:colOff>
      <xdr:row>78</xdr:row>
      <xdr:rowOff>145275</xdr:rowOff>
    </xdr:to>
    <xdr:pic>
      <xdr:nvPicPr>
        <xdr:cNvPr id="211" name="Рисунок 21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32873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44</xdr:row>
      <xdr:rowOff>9525</xdr:rowOff>
    </xdr:from>
    <xdr:to>
      <xdr:col>2</xdr:col>
      <xdr:colOff>226725</xdr:colOff>
      <xdr:row>44</xdr:row>
      <xdr:rowOff>145275</xdr:rowOff>
    </xdr:to>
    <xdr:pic>
      <xdr:nvPicPr>
        <xdr:cNvPr id="212" name="Рисунок 21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77819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135</xdr:row>
      <xdr:rowOff>9525</xdr:rowOff>
    </xdr:from>
    <xdr:to>
      <xdr:col>2</xdr:col>
      <xdr:colOff>226725</xdr:colOff>
      <xdr:row>135</xdr:row>
      <xdr:rowOff>145275</xdr:rowOff>
    </xdr:to>
    <xdr:pic>
      <xdr:nvPicPr>
        <xdr:cNvPr id="213" name="Рисунок 21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225171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48</xdr:row>
      <xdr:rowOff>9525</xdr:rowOff>
    </xdr:from>
    <xdr:to>
      <xdr:col>2</xdr:col>
      <xdr:colOff>226725</xdr:colOff>
      <xdr:row>48</xdr:row>
      <xdr:rowOff>145275</xdr:rowOff>
    </xdr:to>
    <xdr:pic>
      <xdr:nvPicPr>
        <xdr:cNvPr id="226" name="Рисунок 22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84296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79</xdr:row>
      <xdr:rowOff>9525</xdr:rowOff>
    </xdr:from>
    <xdr:to>
      <xdr:col>2</xdr:col>
      <xdr:colOff>226725</xdr:colOff>
      <xdr:row>79</xdr:row>
      <xdr:rowOff>145275</xdr:rowOff>
    </xdr:to>
    <xdr:pic>
      <xdr:nvPicPr>
        <xdr:cNvPr id="227" name="Рисунок 22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344930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38</xdr:row>
      <xdr:rowOff>9525</xdr:rowOff>
    </xdr:from>
    <xdr:to>
      <xdr:col>2</xdr:col>
      <xdr:colOff>226725</xdr:colOff>
      <xdr:row>38</xdr:row>
      <xdr:rowOff>145275</xdr:rowOff>
    </xdr:to>
    <xdr:pic>
      <xdr:nvPicPr>
        <xdr:cNvPr id="228" name="Рисунок 22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68103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110</xdr:row>
      <xdr:rowOff>9525</xdr:rowOff>
    </xdr:from>
    <xdr:to>
      <xdr:col>2</xdr:col>
      <xdr:colOff>226725</xdr:colOff>
      <xdr:row>110</xdr:row>
      <xdr:rowOff>145275</xdr:rowOff>
    </xdr:to>
    <xdr:pic>
      <xdr:nvPicPr>
        <xdr:cNvPr id="229" name="Рисунок 22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846897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29</xdr:row>
      <xdr:rowOff>9525</xdr:rowOff>
    </xdr:from>
    <xdr:to>
      <xdr:col>2</xdr:col>
      <xdr:colOff>226725</xdr:colOff>
      <xdr:row>29</xdr:row>
      <xdr:rowOff>145275</xdr:rowOff>
    </xdr:to>
    <xdr:pic>
      <xdr:nvPicPr>
        <xdr:cNvPr id="230" name="Рисунок 22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5353050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68</xdr:row>
      <xdr:rowOff>9525</xdr:rowOff>
    </xdr:from>
    <xdr:to>
      <xdr:col>2</xdr:col>
      <xdr:colOff>226725</xdr:colOff>
      <xdr:row>68</xdr:row>
      <xdr:rowOff>145275</xdr:rowOff>
    </xdr:to>
    <xdr:pic>
      <xdr:nvPicPr>
        <xdr:cNvPr id="231" name="Рисунок 23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16681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60</xdr:row>
      <xdr:rowOff>9525</xdr:rowOff>
    </xdr:from>
    <xdr:to>
      <xdr:col>2</xdr:col>
      <xdr:colOff>226725</xdr:colOff>
      <xdr:row>60</xdr:row>
      <xdr:rowOff>145275</xdr:rowOff>
    </xdr:to>
    <xdr:pic>
      <xdr:nvPicPr>
        <xdr:cNvPr id="232" name="Рисунок 23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43175" y="10372725"/>
          <a:ext cx="217200" cy="1357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19050</xdr:colOff>
      <xdr:row>15</xdr:row>
      <xdr:rowOff>0</xdr:rowOff>
    </xdr:from>
    <xdr:to>
      <xdr:col>3</xdr:col>
      <xdr:colOff>44807</xdr:colOff>
      <xdr:row>15</xdr:row>
      <xdr:rowOff>128606</xdr:rowOff>
    </xdr:to>
    <xdr:pic>
      <xdr:nvPicPr>
        <xdr:cNvPr id="199" name="Рисунок 19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52700" y="29622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28575</xdr:colOff>
      <xdr:row>9</xdr:row>
      <xdr:rowOff>9525</xdr:rowOff>
    </xdr:from>
    <xdr:to>
      <xdr:col>2</xdr:col>
      <xdr:colOff>240596</xdr:colOff>
      <xdr:row>9</xdr:row>
      <xdr:rowOff>135525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62225" y="1971675"/>
          <a:ext cx="212021" cy="12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31</xdr:row>
      <xdr:rowOff>19051</xdr:rowOff>
    </xdr:from>
    <xdr:to>
      <xdr:col>2</xdr:col>
      <xdr:colOff>261525</xdr:colOff>
      <xdr:row>31</xdr:row>
      <xdr:rowOff>163051</xdr:rowOff>
    </xdr:to>
    <xdr:pic>
      <xdr:nvPicPr>
        <xdr:cNvPr id="23" name="Рисунок 22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225" y="2038351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9524</xdr:colOff>
      <xdr:row>32</xdr:row>
      <xdr:rowOff>28574</xdr:rowOff>
    </xdr:from>
    <xdr:to>
      <xdr:col>2</xdr:col>
      <xdr:colOff>261524</xdr:colOff>
      <xdr:row>32</xdr:row>
      <xdr:rowOff>172574</xdr:rowOff>
    </xdr:to>
    <xdr:pic>
      <xdr:nvPicPr>
        <xdr:cNvPr id="24" name="Рисунок 23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224" y="2362199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9524</xdr:colOff>
      <xdr:row>40</xdr:row>
      <xdr:rowOff>28574</xdr:rowOff>
    </xdr:from>
    <xdr:to>
      <xdr:col>2</xdr:col>
      <xdr:colOff>261524</xdr:colOff>
      <xdr:row>40</xdr:row>
      <xdr:rowOff>172574</xdr:rowOff>
    </xdr:to>
    <xdr:pic>
      <xdr:nvPicPr>
        <xdr:cNvPr id="25" name="Рисунок 24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0224" y="2676524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19049</xdr:colOff>
      <xdr:row>42</xdr:row>
      <xdr:rowOff>38099</xdr:rowOff>
    </xdr:from>
    <xdr:to>
      <xdr:col>2</xdr:col>
      <xdr:colOff>271049</xdr:colOff>
      <xdr:row>42</xdr:row>
      <xdr:rowOff>182099</xdr:rowOff>
    </xdr:to>
    <xdr:pic>
      <xdr:nvPicPr>
        <xdr:cNvPr id="26" name="Рисунок 25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9" y="4257674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19050</xdr:colOff>
      <xdr:row>41</xdr:row>
      <xdr:rowOff>19049</xdr:rowOff>
    </xdr:from>
    <xdr:to>
      <xdr:col>2</xdr:col>
      <xdr:colOff>271050</xdr:colOff>
      <xdr:row>41</xdr:row>
      <xdr:rowOff>163049</xdr:rowOff>
    </xdr:to>
    <xdr:pic>
      <xdr:nvPicPr>
        <xdr:cNvPr id="27" name="Рисунок 26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50" y="4867274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9525</xdr:colOff>
      <xdr:row>46</xdr:row>
      <xdr:rowOff>495301</xdr:rowOff>
    </xdr:from>
    <xdr:to>
      <xdr:col>2</xdr:col>
      <xdr:colOff>261525</xdr:colOff>
      <xdr:row>46</xdr:row>
      <xdr:rowOff>639301</xdr:rowOff>
    </xdr:to>
    <xdr:pic>
      <xdr:nvPicPr>
        <xdr:cNvPr id="28" name="Рисунок 27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136" t="36145" r="62301" b="61013"/>
        <a:stretch/>
      </xdr:blipFill>
      <xdr:spPr bwMode="auto">
        <a:xfrm>
          <a:off x="1800225" y="6877051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19050</xdr:colOff>
      <xdr:row>48</xdr:row>
      <xdr:rowOff>342901</xdr:rowOff>
    </xdr:from>
    <xdr:to>
      <xdr:col>2</xdr:col>
      <xdr:colOff>271050</xdr:colOff>
      <xdr:row>48</xdr:row>
      <xdr:rowOff>486901</xdr:rowOff>
    </xdr:to>
    <xdr:pic>
      <xdr:nvPicPr>
        <xdr:cNvPr id="29" name="Рисунок 28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136" t="36145" r="62301" b="61013"/>
        <a:stretch/>
      </xdr:blipFill>
      <xdr:spPr bwMode="auto">
        <a:xfrm>
          <a:off x="1809750" y="8296276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0</xdr:colOff>
      <xdr:row>52</xdr:row>
      <xdr:rowOff>381001</xdr:rowOff>
    </xdr:from>
    <xdr:to>
      <xdr:col>2</xdr:col>
      <xdr:colOff>252000</xdr:colOff>
      <xdr:row>52</xdr:row>
      <xdr:rowOff>525001</xdr:rowOff>
    </xdr:to>
    <xdr:pic>
      <xdr:nvPicPr>
        <xdr:cNvPr id="30" name="Рисунок 29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136" t="36145" r="62301" b="61013"/>
        <a:stretch/>
      </xdr:blipFill>
      <xdr:spPr bwMode="auto">
        <a:xfrm>
          <a:off x="1790700" y="10048876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28575</xdr:colOff>
      <xdr:row>53</xdr:row>
      <xdr:rowOff>447676</xdr:rowOff>
    </xdr:from>
    <xdr:to>
      <xdr:col>2</xdr:col>
      <xdr:colOff>280575</xdr:colOff>
      <xdr:row>53</xdr:row>
      <xdr:rowOff>591676</xdr:rowOff>
    </xdr:to>
    <xdr:pic>
      <xdr:nvPicPr>
        <xdr:cNvPr id="31" name="Рисунок 30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136" t="36145" r="62301" b="61013"/>
        <a:stretch/>
      </xdr:blipFill>
      <xdr:spPr bwMode="auto">
        <a:xfrm>
          <a:off x="1819275" y="10829926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19050</xdr:colOff>
      <xdr:row>57</xdr:row>
      <xdr:rowOff>485776</xdr:rowOff>
    </xdr:from>
    <xdr:to>
      <xdr:col>2</xdr:col>
      <xdr:colOff>271050</xdr:colOff>
      <xdr:row>57</xdr:row>
      <xdr:rowOff>629776</xdr:rowOff>
    </xdr:to>
    <xdr:pic>
      <xdr:nvPicPr>
        <xdr:cNvPr id="34" name="Рисунок 33" descr="\\fserver\Общая для Хранения\брендинг Журавлёва\!Программа ЧАЙ\sprite.png"/>
        <xdr:cNvPicPr>
          <a:picLocks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3136" t="36145" r="62301" b="61013"/>
        <a:stretch/>
      </xdr:blipFill>
      <xdr:spPr bwMode="auto">
        <a:xfrm>
          <a:off x="1809750" y="15030451"/>
          <a:ext cx="252000" cy="144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266700</xdr:colOff>
      <xdr:row>32</xdr:row>
      <xdr:rowOff>38100</xdr:rowOff>
    </xdr:from>
    <xdr:to>
      <xdr:col>2</xdr:col>
      <xdr:colOff>409575</xdr:colOff>
      <xdr:row>32</xdr:row>
      <xdr:rowOff>180975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" y="2371725"/>
          <a:ext cx="142875" cy="142875"/>
        </a:xfrm>
        <a:prstGeom prst="rect">
          <a:avLst/>
        </a:prstGeom>
      </xdr:spPr>
    </xdr:pic>
    <xdr:clientData/>
  </xdr:twoCellAnchor>
  <xdr:twoCellAnchor>
    <xdr:from>
      <xdr:col>2</xdr:col>
      <xdr:colOff>295275</xdr:colOff>
      <xdr:row>42</xdr:row>
      <xdr:rowOff>38100</xdr:rowOff>
    </xdr:from>
    <xdr:to>
      <xdr:col>2</xdr:col>
      <xdr:colOff>438150</xdr:colOff>
      <xdr:row>42</xdr:row>
      <xdr:rowOff>180975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5975" y="4257675"/>
          <a:ext cx="142875" cy="142875"/>
        </a:xfrm>
        <a:prstGeom prst="rect">
          <a:avLst/>
        </a:prstGeom>
      </xdr:spPr>
    </xdr:pic>
    <xdr:clientData/>
  </xdr:twoCellAnchor>
  <xdr:twoCellAnchor>
    <xdr:from>
      <xdr:col>7</xdr:col>
      <xdr:colOff>133350</xdr:colOff>
      <xdr:row>1</xdr:row>
      <xdr:rowOff>523875</xdr:rowOff>
    </xdr:from>
    <xdr:to>
      <xdr:col>7</xdr:col>
      <xdr:colOff>419100</xdr:colOff>
      <xdr:row>2</xdr:row>
      <xdr:rowOff>95251</xdr:rowOff>
    </xdr:to>
    <xdr:cxnSp macro="">
      <xdr:nvCxnSpPr>
        <xdr:cNvPr id="4" name="Прямая со стрелкой 3"/>
        <xdr:cNvCxnSpPr/>
      </xdr:nvCxnSpPr>
      <xdr:spPr bwMode="auto">
        <a:xfrm flipV="1">
          <a:off x="7191375" y="1123950"/>
          <a:ext cx="285750" cy="114301"/>
        </a:xfrm>
        <a:prstGeom prst="straightConnector1">
          <a:avLst/>
        </a:prstGeom>
        <a:solidFill>
          <a:srgbClr val="090000"/>
        </a:solidFill>
        <a:ln w="25400" cap="flat" cmpd="sng" algn="ctr">
          <a:solidFill>
            <a:srgbClr val="690F25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428625</xdr:colOff>
      <xdr:row>1</xdr:row>
      <xdr:rowOff>504825</xdr:rowOff>
    </xdr:from>
    <xdr:to>
      <xdr:col>6</xdr:col>
      <xdr:colOff>742950</xdr:colOff>
      <xdr:row>2</xdr:row>
      <xdr:rowOff>85726</xdr:rowOff>
    </xdr:to>
    <xdr:cxnSp macro="">
      <xdr:nvCxnSpPr>
        <xdr:cNvPr id="48" name="Прямая со стрелкой 47"/>
        <xdr:cNvCxnSpPr/>
      </xdr:nvCxnSpPr>
      <xdr:spPr bwMode="auto">
        <a:xfrm flipH="1" flipV="1">
          <a:off x="6734175" y="1104900"/>
          <a:ext cx="314325" cy="123826"/>
        </a:xfrm>
        <a:prstGeom prst="straightConnector1">
          <a:avLst/>
        </a:prstGeom>
        <a:solidFill>
          <a:srgbClr val="090000"/>
        </a:solidFill>
        <a:ln w="25400" cap="flat" cmpd="sng" algn="ctr">
          <a:solidFill>
            <a:srgbClr val="690F25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 editAs="oneCell">
    <xdr:from>
      <xdr:col>2</xdr:col>
      <xdr:colOff>200025</xdr:colOff>
      <xdr:row>9</xdr:row>
      <xdr:rowOff>28575</xdr:rowOff>
    </xdr:from>
    <xdr:to>
      <xdr:col>2</xdr:col>
      <xdr:colOff>451908</xdr:colOff>
      <xdr:row>9</xdr:row>
      <xdr:rowOff>361950</xdr:rowOff>
    </xdr:to>
    <xdr:pic>
      <xdr:nvPicPr>
        <xdr:cNvPr id="18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7575" y="2847975"/>
          <a:ext cx="25188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10</xdr:row>
      <xdr:rowOff>28575</xdr:rowOff>
    </xdr:from>
    <xdr:to>
      <xdr:col>2</xdr:col>
      <xdr:colOff>442383</xdr:colOff>
      <xdr:row>10</xdr:row>
      <xdr:rowOff>361950</xdr:rowOff>
    </xdr:to>
    <xdr:pic>
      <xdr:nvPicPr>
        <xdr:cNvPr id="21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3286125"/>
          <a:ext cx="25188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11</xdr:row>
      <xdr:rowOff>47625</xdr:rowOff>
    </xdr:from>
    <xdr:to>
      <xdr:col>2</xdr:col>
      <xdr:colOff>442383</xdr:colOff>
      <xdr:row>11</xdr:row>
      <xdr:rowOff>381000</xdr:rowOff>
    </xdr:to>
    <xdr:pic>
      <xdr:nvPicPr>
        <xdr:cNvPr id="32" name="Рисунок 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8050" y="3743325"/>
          <a:ext cx="251883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285750</xdr:colOff>
      <xdr:row>20</xdr:row>
      <xdr:rowOff>19050</xdr:rowOff>
    </xdr:from>
    <xdr:to>
      <xdr:col>2</xdr:col>
      <xdr:colOff>1047750</xdr:colOff>
      <xdr:row>21</xdr:row>
      <xdr:rowOff>0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7550" y="72009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21</xdr:row>
      <xdr:rowOff>9525</xdr:rowOff>
    </xdr:from>
    <xdr:to>
      <xdr:col>2</xdr:col>
      <xdr:colOff>1085850</xdr:colOff>
      <xdr:row>21</xdr:row>
      <xdr:rowOff>771525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631507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22</xdr:row>
      <xdr:rowOff>9525</xdr:rowOff>
    </xdr:from>
    <xdr:to>
      <xdr:col>2</xdr:col>
      <xdr:colOff>1085850</xdr:colOff>
      <xdr:row>22</xdr:row>
      <xdr:rowOff>771525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7096125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256615</xdr:colOff>
      <xdr:row>23</xdr:row>
      <xdr:rowOff>9525</xdr:rowOff>
    </xdr:from>
    <xdr:to>
      <xdr:col>2</xdr:col>
      <xdr:colOff>1153086</xdr:colOff>
      <xdr:row>23</xdr:row>
      <xdr:rowOff>771525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8040" y="7877175"/>
          <a:ext cx="896471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27</xdr:row>
      <xdr:rowOff>9525</xdr:rowOff>
    </xdr:from>
    <xdr:to>
      <xdr:col>2</xdr:col>
      <xdr:colOff>1085850</xdr:colOff>
      <xdr:row>27</xdr:row>
      <xdr:rowOff>771525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99250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29</xdr:row>
      <xdr:rowOff>9525</xdr:rowOff>
    </xdr:from>
    <xdr:to>
      <xdr:col>2</xdr:col>
      <xdr:colOff>1085850</xdr:colOff>
      <xdr:row>29</xdr:row>
      <xdr:rowOff>771525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107061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32</xdr:row>
      <xdr:rowOff>9525</xdr:rowOff>
    </xdr:from>
    <xdr:to>
      <xdr:col>2</xdr:col>
      <xdr:colOff>1085850</xdr:colOff>
      <xdr:row>32</xdr:row>
      <xdr:rowOff>771525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114871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30</xdr:row>
      <xdr:rowOff>9525</xdr:rowOff>
    </xdr:from>
    <xdr:to>
      <xdr:col>2</xdr:col>
      <xdr:colOff>1085850</xdr:colOff>
      <xdr:row>30</xdr:row>
      <xdr:rowOff>771525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1259205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323850</xdr:colOff>
      <xdr:row>31</xdr:row>
      <xdr:rowOff>9525</xdr:rowOff>
    </xdr:from>
    <xdr:to>
      <xdr:col>2</xdr:col>
      <xdr:colOff>1085850</xdr:colOff>
      <xdr:row>31</xdr:row>
      <xdr:rowOff>771525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5275" y="15582900"/>
          <a:ext cx="762000" cy="762000"/>
        </a:xfrm>
        <a:prstGeom prst="rect">
          <a:avLst/>
        </a:prstGeom>
      </xdr:spPr>
    </xdr:pic>
    <xdr:clientData/>
  </xdr:twoCellAnchor>
  <xdr:twoCellAnchor>
    <xdr:from>
      <xdr:col>2</xdr:col>
      <xdr:colOff>338668</xdr:colOff>
      <xdr:row>34</xdr:row>
      <xdr:rowOff>19050</xdr:rowOff>
    </xdr:from>
    <xdr:to>
      <xdr:col>2</xdr:col>
      <xdr:colOff>962026</xdr:colOff>
      <xdr:row>35</xdr:row>
      <xdr:rowOff>228600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468" y="20240625"/>
          <a:ext cx="623358" cy="590550"/>
        </a:xfrm>
        <a:prstGeom prst="rect">
          <a:avLst/>
        </a:prstGeom>
      </xdr:spPr>
    </xdr:pic>
    <xdr:clientData/>
  </xdr:twoCellAnchor>
  <xdr:twoCellAnchor>
    <xdr:from>
      <xdr:col>2</xdr:col>
      <xdr:colOff>276226</xdr:colOff>
      <xdr:row>38</xdr:row>
      <xdr:rowOff>95251</xdr:rowOff>
    </xdr:from>
    <xdr:to>
      <xdr:col>2</xdr:col>
      <xdr:colOff>1171576</xdr:colOff>
      <xdr:row>43</xdr:row>
      <xdr:rowOff>66676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026" y="21183601"/>
          <a:ext cx="895350" cy="781050"/>
        </a:xfrm>
        <a:prstGeom prst="rect">
          <a:avLst/>
        </a:prstGeom>
      </xdr:spPr>
    </xdr:pic>
    <xdr:clientData/>
  </xdr:twoCellAnchor>
  <xdr:twoCellAnchor>
    <xdr:from>
      <xdr:col>2</xdr:col>
      <xdr:colOff>18020</xdr:colOff>
      <xdr:row>56</xdr:row>
      <xdr:rowOff>104775</xdr:rowOff>
    </xdr:from>
    <xdr:to>
      <xdr:col>3</xdr:col>
      <xdr:colOff>0</xdr:colOff>
      <xdr:row>58</xdr:row>
      <xdr:rowOff>76200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9820" y="24269700"/>
          <a:ext cx="1391680" cy="314325"/>
        </a:xfrm>
        <a:prstGeom prst="rect">
          <a:avLst/>
        </a:prstGeom>
      </xdr:spPr>
    </xdr:pic>
    <xdr:clientData/>
  </xdr:twoCellAnchor>
  <xdr:twoCellAnchor>
    <xdr:from>
      <xdr:col>2</xdr:col>
      <xdr:colOff>160565</xdr:colOff>
      <xdr:row>69</xdr:row>
      <xdr:rowOff>9525</xdr:rowOff>
    </xdr:from>
    <xdr:to>
      <xdr:col>2</xdr:col>
      <xdr:colOff>1249136</xdr:colOff>
      <xdr:row>69</xdr:row>
      <xdr:rowOff>771525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1990" y="25669875"/>
          <a:ext cx="1088571" cy="76200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70</xdr:row>
      <xdr:rowOff>104775</xdr:rowOff>
    </xdr:from>
    <xdr:to>
      <xdr:col>2</xdr:col>
      <xdr:colOff>1362075</xdr:colOff>
      <xdr:row>70</xdr:row>
      <xdr:rowOff>723900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8575" y="26546175"/>
          <a:ext cx="130492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247979</xdr:colOff>
      <xdr:row>72</xdr:row>
      <xdr:rowOff>19050</xdr:rowOff>
    </xdr:from>
    <xdr:to>
      <xdr:col>2</xdr:col>
      <xdr:colOff>1054875</xdr:colOff>
      <xdr:row>72</xdr:row>
      <xdr:rowOff>487050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779" y="24126825"/>
          <a:ext cx="806896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284391</xdr:colOff>
      <xdr:row>73</xdr:row>
      <xdr:rowOff>47625</xdr:rowOff>
    </xdr:from>
    <xdr:to>
      <xdr:col>2</xdr:col>
      <xdr:colOff>952962</xdr:colOff>
      <xdr:row>74</xdr:row>
      <xdr:rowOff>1275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6191" y="24669750"/>
          <a:ext cx="668571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289503</xdr:colOff>
      <xdr:row>75</xdr:row>
      <xdr:rowOff>19050</xdr:rowOff>
    </xdr:from>
    <xdr:to>
      <xdr:col>2</xdr:col>
      <xdr:colOff>998594</xdr:colOff>
      <xdr:row>75</xdr:row>
      <xdr:rowOff>487050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1303" y="25669875"/>
          <a:ext cx="709091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337128</xdr:colOff>
      <xdr:row>76</xdr:row>
      <xdr:rowOff>28575</xdr:rowOff>
    </xdr:from>
    <xdr:to>
      <xdr:col>2</xdr:col>
      <xdr:colOff>1046219</xdr:colOff>
      <xdr:row>76</xdr:row>
      <xdr:rowOff>496575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8928" y="26193750"/>
          <a:ext cx="709091" cy="46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270453</xdr:colOff>
      <xdr:row>74</xdr:row>
      <xdr:rowOff>19050</xdr:rowOff>
    </xdr:from>
    <xdr:to>
      <xdr:col>2</xdr:col>
      <xdr:colOff>979544</xdr:colOff>
      <xdr:row>74</xdr:row>
      <xdr:rowOff>487050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2253" y="25155525"/>
          <a:ext cx="709091" cy="468000"/>
        </a:xfrm>
        <a:prstGeom prst="rect">
          <a:avLst/>
        </a:prstGeom>
      </xdr:spPr>
    </xdr:pic>
    <xdr:clientData/>
  </xdr:twoCellAnchor>
  <xdr:twoCellAnchor>
    <xdr:from>
      <xdr:col>2</xdr:col>
      <xdr:colOff>207879</xdr:colOff>
      <xdr:row>79</xdr:row>
      <xdr:rowOff>47625</xdr:rowOff>
    </xdr:from>
    <xdr:to>
      <xdr:col>2</xdr:col>
      <xdr:colOff>1285875</xdr:colOff>
      <xdr:row>80</xdr:row>
      <xdr:rowOff>219075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9679" y="32080200"/>
          <a:ext cx="1077996" cy="495300"/>
        </a:xfrm>
        <a:prstGeom prst="rect">
          <a:avLst/>
        </a:prstGeom>
      </xdr:spPr>
    </xdr:pic>
    <xdr:clientData/>
  </xdr:twoCellAnchor>
  <xdr:twoCellAnchor>
    <xdr:from>
      <xdr:col>2</xdr:col>
      <xdr:colOff>193098</xdr:colOff>
      <xdr:row>81</xdr:row>
      <xdr:rowOff>28574</xdr:rowOff>
    </xdr:from>
    <xdr:to>
      <xdr:col>2</xdr:col>
      <xdr:colOff>1285875</xdr:colOff>
      <xdr:row>81</xdr:row>
      <xdr:rowOff>723899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4898" y="27679649"/>
          <a:ext cx="1092777" cy="695325"/>
        </a:xfrm>
        <a:prstGeom prst="rect">
          <a:avLst/>
        </a:prstGeom>
      </xdr:spPr>
    </xdr:pic>
    <xdr:clientData/>
  </xdr:twoCellAnchor>
  <xdr:twoCellAnchor>
    <xdr:from>
      <xdr:col>2</xdr:col>
      <xdr:colOff>266919</xdr:colOff>
      <xdr:row>82</xdr:row>
      <xdr:rowOff>66674</xdr:rowOff>
    </xdr:from>
    <xdr:to>
      <xdr:col>2</xdr:col>
      <xdr:colOff>1000125</xdr:colOff>
      <xdr:row>82</xdr:row>
      <xdr:rowOff>704849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719" y="28489274"/>
          <a:ext cx="733206" cy="638175"/>
        </a:xfrm>
        <a:prstGeom prst="rect">
          <a:avLst/>
        </a:prstGeom>
      </xdr:spPr>
    </xdr:pic>
    <xdr:clientData/>
  </xdr:twoCellAnchor>
  <xdr:twoCellAnchor>
    <xdr:from>
      <xdr:col>2</xdr:col>
      <xdr:colOff>12123</xdr:colOff>
      <xdr:row>87</xdr:row>
      <xdr:rowOff>9525</xdr:rowOff>
    </xdr:from>
    <xdr:to>
      <xdr:col>2</xdr:col>
      <xdr:colOff>1397578</xdr:colOff>
      <xdr:row>87</xdr:row>
      <xdr:rowOff>771525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3548" y="35594925"/>
          <a:ext cx="1385455" cy="76200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109</xdr:row>
      <xdr:rowOff>38099</xdr:rowOff>
    </xdr:from>
    <xdr:to>
      <xdr:col>2</xdr:col>
      <xdr:colOff>1258371</xdr:colOff>
      <xdr:row>110</xdr:row>
      <xdr:rowOff>247649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350" y="44272199"/>
          <a:ext cx="1048821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18</xdr:row>
      <xdr:rowOff>38101</xdr:rowOff>
    </xdr:from>
    <xdr:to>
      <xdr:col>2</xdr:col>
      <xdr:colOff>1095375</xdr:colOff>
      <xdr:row>18</xdr:row>
      <xdr:rowOff>771525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1" y="5800726"/>
          <a:ext cx="733424" cy="73342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91</xdr:row>
      <xdr:rowOff>57150</xdr:rowOff>
    </xdr:from>
    <xdr:to>
      <xdr:col>2</xdr:col>
      <xdr:colOff>1295400</xdr:colOff>
      <xdr:row>94</xdr:row>
      <xdr:rowOff>161925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64857" l="1571" r="985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5" y="32232600"/>
          <a:ext cx="1152525" cy="11525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93</xdr:row>
      <xdr:rowOff>200024</xdr:rowOff>
    </xdr:from>
    <xdr:to>
      <xdr:col>2</xdr:col>
      <xdr:colOff>1295400</xdr:colOff>
      <xdr:row>95</xdr:row>
      <xdr:rowOff>152399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34000" b="67000" l="2429" r="9842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1" y="38366699"/>
          <a:ext cx="1133474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92</xdr:row>
      <xdr:rowOff>85725</xdr:rowOff>
    </xdr:from>
    <xdr:to>
      <xdr:col>2</xdr:col>
      <xdr:colOff>1304925</xdr:colOff>
      <xdr:row>95</xdr:row>
      <xdr:rowOff>19050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35857" b="66000" l="4000" r="9814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4676" y="37176075"/>
          <a:ext cx="1162049" cy="581025"/>
        </a:xfrm>
        <a:prstGeom prst="rect">
          <a:avLst/>
        </a:prstGeom>
      </xdr:spPr>
    </xdr:pic>
    <xdr:clientData/>
  </xdr:twoCellAnchor>
  <xdr:twoCellAnchor>
    <xdr:from>
      <xdr:col>1</xdr:col>
      <xdr:colOff>2667000</xdr:colOff>
      <xdr:row>13</xdr:row>
      <xdr:rowOff>9525</xdr:rowOff>
    </xdr:from>
    <xdr:to>
      <xdr:col>1</xdr:col>
      <xdr:colOff>2949932</xdr:colOff>
      <xdr:row>13</xdr:row>
      <xdr:rowOff>138131</xdr:rowOff>
    </xdr:to>
    <xdr:pic>
      <xdr:nvPicPr>
        <xdr:cNvPr id="39" name="Рисунок 3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76675" y="25812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2657475</xdr:colOff>
      <xdr:row>14</xdr:row>
      <xdr:rowOff>19050</xdr:rowOff>
    </xdr:from>
    <xdr:to>
      <xdr:col>1</xdr:col>
      <xdr:colOff>2940407</xdr:colOff>
      <xdr:row>14</xdr:row>
      <xdr:rowOff>147656</xdr:rowOff>
    </xdr:to>
    <xdr:pic>
      <xdr:nvPicPr>
        <xdr:cNvPr id="40" name="Рисунок 3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67150" y="31908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15</xdr:row>
      <xdr:rowOff>9525</xdr:rowOff>
    </xdr:from>
    <xdr:to>
      <xdr:col>1</xdr:col>
      <xdr:colOff>2959457</xdr:colOff>
      <xdr:row>15</xdr:row>
      <xdr:rowOff>138131</xdr:rowOff>
    </xdr:to>
    <xdr:pic>
      <xdr:nvPicPr>
        <xdr:cNvPr id="41" name="Рисунок 4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37433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16</xdr:row>
      <xdr:rowOff>19050</xdr:rowOff>
    </xdr:from>
    <xdr:to>
      <xdr:col>1</xdr:col>
      <xdr:colOff>2959457</xdr:colOff>
      <xdr:row>16</xdr:row>
      <xdr:rowOff>147656</xdr:rowOff>
    </xdr:to>
    <xdr:pic>
      <xdr:nvPicPr>
        <xdr:cNvPr id="42" name="Рисунок 4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3434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17</xdr:row>
      <xdr:rowOff>19050</xdr:rowOff>
    </xdr:from>
    <xdr:to>
      <xdr:col>1</xdr:col>
      <xdr:colOff>2959457</xdr:colOff>
      <xdr:row>17</xdr:row>
      <xdr:rowOff>147656</xdr:rowOff>
    </xdr:to>
    <xdr:pic>
      <xdr:nvPicPr>
        <xdr:cNvPr id="43" name="Рисунок 4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9434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447675</xdr:colOff>
      <xdr:row>13</xdr:row>
      <xdr:rowOff>38100</xdr:rowOff>
    </xdr:from>
    <xdr:to>
      <xdr:col>2</xdr:col>
      <xdr:colOff>990601</xdr:colOff>
      <xdr:row>13</xdr:row>
      <xdr:rowOff>581026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150" y="2609850"/>
          <a:ext cx="542926" cy="5429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14</xdr:row>
      <xdr:rowOff>19050</xdr:rowOff>
    </xdr:from>
    <xdr:to>
      <xdr:col>2</xdr:col>
      <xdr:colOff>1000125</xdr:colOff>
      <xdr:row>14</xdr:row>
      <xdr:rowOff>542925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7725" y="3190875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15</xdr:row>
      <xdr:rowOff>28575</xdr:rowOff>
    </xdr:from>
    <xdr:to>
      <xdr:col>2</xdr:col>
      <xdr:colOff>1000125</xdr:colOff>
      <xdr:row>15</xdr:row>
      <xdr:rowOff>571500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5" y="37623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16</xdr:row>
      <xdr:rowOff>19050</xdr:rowOff>
    </xdr:from>
    <xdr:to>
      <xdr:col>2</xdr:col>
      <xdr:colOff>1000125</xdr:colOff>
      <xdr:row>16</xdr:row>
      <xdr:rowOff>581025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625" y="4343400"/>
          <a:ext cx="561975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17</xdr:row>
      <xdr:rowOff>47625</xdr:rowOff>
    </xdr:from>
    <xdr:to>
      <xdr:col>2</xdr:col>
      <xdr:colOff>1038225</xdr:colOff>
      <xdr:row>17</xdr:row>
      <xdr:rowOff>657225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0100" y="497205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85</xdr:row>
      <xdr:rowOff>19050</xdr:rowOff>
    </xdr:from>
    <xdr:to>
      <xdr:col>2</xdr:col>
      <xdr:colOff>1381125</xdr:colOff>
      <xdr:row>85</xdr:row>
      <xdr:rowOff>657225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35032950"/>
          <a:ext cx="1333500" cy="638175"/>
        </a:xfrm>
        <a:prstGeom prst="rect">
          <a:avLst/>
        </a:prstGeom>
      </xdr:spPr>
    </xdr:pic>
    <xdr:clientData/>
  </xdr:twoCellAnchor>
  <xdr:twoCellAnchor>
    <xdr:from>
      <xdr:col>1</xdr:col>
      <xdr:colOff>2686050</xdr:colOff>
      <xdr:row>85</xdr:row>
      <xdr:rowOff>9525</xdr:rowOff>
    </xdr:from>
    <xdr:to>
      <xdr:col>1</xdr:col>
      <xdr:colOff>2968982</xdr:colOff>
      <xdr:row>85</xdr:row>
      <xdr:rowOff>138131</xdr:rowOff>
    </xdr:to>
    <xdr:pic>
      <xdr:nvPicPr>
        <xdr:cNvPr id="50" name="Рисунок 4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95725" y="350234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2686050</xdr:colOff>
      <xdr:row>86</xdr:row>
      <xdr:rowOff>9525</xdr:rowOff>
    </xdr:from>
    <xdr:to>
      <xdr:col>1</xdr:col>
      <xdr:colOff>2968982</xdr:colOff>
      <xdr:row>86</xdr:row>
      <xdr:rowOff>138131</xdr:rowOff>
    </xdr:to>
    <xdr:pic>
      <xdr:nvPicPr>
        <xdr:cNvPr id="51" name="Рисунок 5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95725" y="356997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2686050</xdr:colOff>
      <xdr:row>97</xdr:row>
      <xdr:rowOff>9525</xdr:rowOff>
    </xdr:from>
    <xdr:to>
      <xdr:col>1</xdr:col>
      <xdr:colOff>2968982</xdr:colOff>
      <xdr:row>97</xdr:row>
      <xdr:rowOff>138131</xdr:rowOff>
    </xdr:to>
    <xdr:pic>
      <xdr:nvPicPr>
        <xdr:cNvPr id="52" name="Рисунок 5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95725" y="394144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2686050</xdr:colOff>
      <xdr:row>98</xdr:row>
      <xdr:rowOff>9525</xdr:rowOff>
    </xdr:from>
    <xdr:to>
      <xdr:col>1</xdr:col>
      <xdr:colOff>2968982</xdr:colOff>
      <xdr:row>98</xdr:row>
      <xdr:rowOff>138131</xdr:rowOff>
    </xdr:to>
    <xdr:pic>
      <xdr:nvPicPr>
        <xdr:cNvPr id="53" name="Рисунок 5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95725" y="397383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2686050</xdr:colOff>
      <xdr:row>99</xdr:row>
      <xdr:rowOff>9525</xdr:rowOff>
    </xdr:from>
    <xdr:to>
      <xdr:col>1</xdr:col>
      <xdr:colOff>2968982</xdr:colOff>
      <xdr:row>99</xdr:row>
      <xdr:rowOff>138131</xdr:rowOff>
    </xdr:to>
    <xdr:pic>
      <xdr:nvPicPr>
        <xdr:cNvPr id="54" name="Рисунок 5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95725" y="402240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100</xdr:row>
      <xdr:rowOff>19050</xdr:rowOff>
    </xdr:from>
    <xdr:to>
      <xdr:col>1</xdr:col>
      <xdr:colOff>2959457</xdr:colOff>
      <xdr:row>100</xdr:row>
      <xdr:rowOff>147656</xdr:rowOff>
    </xdr:to>
    <xdr:pic>
      <xdr:nvPicPr>
        <xdr:cNvPr id="56" name="Рисунок 5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08813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101</xdr:row>
      <xdr:rowOff>9525</xdr:rowOff>
    </xdr:from>
    <xdr:to>
      <xdr:col>1</xdr:col>
      <xdr:colOff>2959457</xdr:colOff>
      <xdr:row>101</xdr:row>
      <xdr:rowOff>138131</xdr:rowOff>
    </xdr:to>
    <xdr:pic>
      <xdr:nvPicPr>
        <xdr:cNvPr id="57" name="Рисунок 5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11956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102</xdr:row>
      <xdr:rowOff>9525</xdr:rowOff>
    </xdr:from>
    <xdr:to>
      <xdr:col>1</xdr:col>
      <xdr:colOff>2959457</xdr:colOff>
      <xdr:row>102</xdr:row>
      <xdr:rowOff>138131</xdr:rowOff>
    </xdr:to>
    <xdr:pic>
      <xdr:nvPicPr>
        <xdr:cNvPr id="58" name="Рисунок 5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14623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103</xdr:row>
      <xdr:rowOff>152400</xdr:rowOff>
    </xdr:from>
    <xdr:to>
      <xdr:col>1</xdr:col>
      <xdr:colOff>2959457</xdr:colOff>
      <xdr:row>103</xdr:row>
      <xdr:rowOff>281006</xdr:rowOff>
    </xdr:to>
    <xdr:pic>
      <xdr:nvPicPr>
        <xdr:cNvPr id="59" name="Рисунок 5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19290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104</xdr:row>
      <xdr:rowOff>28575</xdr:rowOff>
    </xdr:from>
    <xdr:to>
      <xdr:col>1</xdr:col>
      <xdr:colOff>2959457</xdr:colOff>
      <xdr:row>104</xdr:row>
      <xdr:rowOff>157181</xdr:rowOff>
    </xdr:to>
    <xdr:pic>
      <xdr:nvPicPr>
        <xdr:cNvPr id="60" name="Рисунок 5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421290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257175</xdr:colOff>
      <xdr:row>61</xdr:row>
      <xdr:rowOff>19050</xdr:rowOff>
    </xdr:from>
    <xdr:to>
      <xdr:col>2</xdr:col>
      <xdr:colOff>1171575</xdr:colOff>
      <xdr:row>66</xdr:row>
      <xdr:rowOff>123825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8975" y="25012650"/>
          <a:ext cx="914400" cy="914400"/>
        </a:xfrm>
        <a:prstGeom prst="rect">
          <a:avLst/>
        </a:prstGeom>
      </xdr:spPr>
    </xdr:pic>
    <xdr:clientData/>
  </xdr:twoCellAnchor>
  <xdr:twoCellAnchor>
    <xdr:from>
      <xdr:col>1</xdr:col>
      <xdr:colOff>2657475</xdr:colOff>
      <xdr:row>61</xdr:row>
      <xdr:rowOff>19050</xdr:rowOff>
    </xdr:from>
    <xdr:to>
      <xdr:col>1</xdr:col>
      <xdr:colOff>2940407</xdr:colOff>
      <xdr:row>61</xdr:row>
      <xdr:rowOff>147656</xdr:rowOff>
    </xdr:to>
    <xdr:pic>
      <xdr:nvPicPr>
        <xdr:cNvPr id="61" name="Рисунок 6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57475" y="250126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2657475</xdr:colOff>
      <xdr:row>62</xdr:row>
      <xdr:rowOff>19050</xdr:rowOff>
    </xdr:from>
    <xdr:to>
      <xdr:col>1</xdr:col>
      <xdr:colOff>2940407</xdr:colOff>
      <xdr:row>62</xdr:row>
      <xdr:rowOff>147656</xdr:rowOff>
    </xdr:to>
    <xdr:pic>
      <xdr:nvPicPr>
        <xdr:cNvPr id="62" name="Рисунок 61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57475" y="251745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2657475</xdr:colOff>
      <xdr:row>63</xdr:row>
      <xdr:rowOff>19050</xdr:rowOff>
    </xdr:from>
    <xdr:to>
      <xdr:col>1</xdr:col>
      <xdr:colOff>2940407</xdr:colOff>
      <xdr:row>63</xdr:row>
      <xdr:rowOff>147656</xdr:rowOff>
    </xdr:to>
    <xdr:pic>
      <xdr:nvPicPr>
        <xdr:cNvPr id="63" name="Рисунок 6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57475" y="253365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2667000</xdr:colOff>
      <xdr:row>64</xdr:row>
      <xdr:rowOff>19050</xdr:rowOff>
    </xdr:from>
    <xdr:to>
      <xdr:col>1</xdr:col>
      <xdr:colOff>2949932</xdr:colOff>
      <xdr:row>64</xdr:row>
      <xdr:rowOff>147656</xdr:rowOff>
    </xdr:to>
    <xdr:pic>
      <xdr:nvPicPr>
        <xdr:cNvPr id="64" name="Рисунок 6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0" y="254984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2676525</xdr:colOff>
      <xdr:row>65</xdr:row>
      <xdr:rowOff>19050</xdr:rowOff>
    </xdr:from>
    <xdr:to>
      <xdr:col>1</xdr:col>
      <xdr:colOff>2959457</xdr:colOff>
      <xdr:row>65</xdr:row>
      <xdr:rowOff>147656</xdr:rowOff>
    </xdr:to>
    <xdr:pic>
      <xdr:nvPicPr>
        <xdr:cNvPr id="65" name="Рисунок 6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76525" y="256603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2667000</xdr:colOff>
      <xdr:row>66</xdr:row>
      <xdr:rowOff>19050</xdr:rowOff>
    </xdr:from>
    <xdr:to>
      <xdr:col>1</xdr:col>
      <xdr:colOff>2949932</xdr:colOff>
      <xdr:row>66</xdr:row>
      <xdr:rowOff>147656</xdr:rowOff>
    </xdr:to>
    <xdr:pic>
      <xdr:nvPicPr>
        <xdr:cNvPr id="66" name="Рисунок 6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00" y="258222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246918</xdr:colOff>
      <xdr:row>19</xdr:row>
      <xdr:rowOff>9525</xdr:rowOff>
    </xdr:from>
    <xdr:to>
      <xdr:col>2</xdr:col>
      <xdr:colOff>1190625</xdr:colOff>
      <xdr:row>19</xdr:row>
      <xdr:rowOff>622935</xdr:rowOff>
    </xdr:to>
    <xdr:pic>
      <xdr:nvPicPr>
        <xdr:cNvPr id="2" name="Рисунок 1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8718" y="6562725"/>
          <a:ext cx="943707" cy="61341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86</xdr:row>
      <xdr:rowOff>19050</xdr:rowOff>
    </xdr:from>
    <xdr:to>
      <xdr:col>2</xdr:col>
      <xdr:colOff>1190624</xdr:colOff>
      <xdr:row>86</xdr:row>
      <xdr:rowOff>562691</xdr:rowOff>
    </xdr:to>
    <xdr:pic>
      <xdr:nvPicPr>
        <xdr:cNvPr id="67" name="Рисунок 66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8025" y="30260925"/>
          <a:ext cx="914399" cy="54364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50</xdr:row>
      <xdr:rowOff>38100</xdr:rowOff>
    </xdr:from>
    <xdr:to>
      <xdr:col>2</xdr:col>
      <xdr:colOff>1352550</xdr:colOff>
      <xdr:row>53</xdr:row>
      <xdr:rowOff>83401</xdr:rowOff>
    </xdr:to>
    <xdr:pic>
      <xdr:nvPicPr>
        <xdr:cNvPr id="69" name="Рисунок 68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1325" y="19164300"/>
          <a:ext cx="1343025" cy="6930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352425</xdr:colOff>
      <xdr:row>38</xdr:row>
      <xdr:rowOff>47625</xdr:rowOff>
    </xdr:from>
    <xdr:to>
      <xdr:col>2</xdr:col>
      <xdr:colOff>733425</xdr:colOff>
      <xdr:row>38</xdr:row>
      <xdr:rowOff>457200</xdr:rowOff>
    </xdr:to>
    <xdr:pic>
      <xdr:nvPicPr>
        <xdr:cNvPr id="2148040" name="Рисунок 5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17487900"/>
          <a:ext cx="3810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135</xdr:row>
      <xdr:rowOff>28575</xdr:rowOff>
    </xdr:from>
    <xdr:to>
      <xdr:col>2</xdr:col>
      <xdr:colOff>704850</xdr:colOff>
      <xdr:row>135</xdr:row>
      <xdr:rowOff>419100</xdr:rowOff>
    </xdr:to>
    <xdr:pic>
      <xdr:nvPicPr>
        <xdr:cNvPr id="2148042" name="Рисунок 10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075" y="51111150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247649</xdr:colOff>
      <xdr:row>136</xdr:row>
      <xdr:rowOff>180975</xdr:rowOff>
    </xdr:from>
    <xdr:to>
      <xdr:col>2</xdr:col>
      <xdr:colOff>827138</xdr:colOff>
      <xdr:row>137</xdr:row>
      <xdr:rowOff>219075</xdr:rowOff>
    </xdr:to>
    <xdr:pic>
      <xdr:nvPicPr>
        <xdr:cNvPr id="2148043" name="Рисунок 1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0824" y="51711225"/>
          <a:ext cx="57948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139</xdr:row>
      <xdr:rowOff>28575</xdr:rowOff>
    </xdr:from>
    <xdr:to>
      <xdr:col>2</xdr:col>
      <xdr:colOff>885825</xdr:colOff>
      <xdr:row>139</xdr:row>
      <xdr:rowOff>419100</xdr:rowOff>
    </xdr:to>
    <xdr:pic>
      <xdr:nvPicPr>
        <xdr:cNvPr id="2148045" name="Рисунок 1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54711600"/>
          <a:ext cx="581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140</xdr:row>
      <xdr:rowOff>38100</xdr:rowOff>
    </xdr:from>
    <xdr:to>
      <xdr:col>2</xdr:col>
      <xdr:colOff>904875</xdr:colOff>
      <xdr:row>141</xdr:row>
      <xdr:rowOff>0</xdr:rowOff>
    </xdr:to>
    <xdr:pic>
      <xdr:nvPicPr>
        <xdr:cNvPr id="2148046" name="Рисунок 1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55149750"/>
          <a:ext cx="581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141</xdr:row>
      <xdr:rowOff>47625</xdr:rowOff>
    </xdr:from>
    <xdr:to>
      <xdr:col>2</xdr:col>
      <xdr:colOff>828675</xdr:colOff>
      <xdr:row>141</xdr:row>
      <xdr:rowOff>361950</xdr:rowOff>
    </xdr:to>
    <xdr:pic>
      <xdr:nvPicPr>
        <xdr:cNvPr id="2148047" name="Рисунок 1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5" y="69008625"/>
          <a:ext cx="5619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142</xdr:row>
      <xdr:rowOff>28575</xdr:rowOff>
    </xdr:from>
    <xdr:to>
      <xdr:col>2</xdr:col>
      <xdr:colOff>895350</xdr:colOff>
      <xdr:row>142</xdr:row>
      <xdr:rowOff>352425</xdr:rowOff>
    </xdr:to>
    <xdr:pic>
      <xdr:nvPicPr>
        <xdr:cNvPr id="2148048" name="Рисунок 20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54102000"/>
          <a:ext cx="561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143</xdr:row>
      <xdr:rowOff>9525</xdr:rowOff>
    </xdr:from>
    <xdr:to>
      <xdr:col>2</xdr:col>
      <xdr:colOff>838200</xdr:colOff>
      <xdr:row>143</xdr:row>
      <xdr:rowOff>400050</xdr:rowOff>
    </xdr:to>
    <xdr:pic>
      <xdr:nvPicPr>
        <xdr:cNvPr id="2148050" name="Рисунок 2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54511575"/>
          <a:ext cx="5619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83</xdr:row>
      <xdr:rowOff>28575</xdr:rowOff>
    </xdr:from>
    <xdr:to>
      <xdr:col>2</xdr:col>
      <xdr:colOff>847725</xdr:colOff>
      <xdr:row>83</xdr:row>
      <xdr:rowOff>485775</xdr:rowOff>
    </xdr:to>
    <xdr:pic>
      <xdr:nvPicPr>
        <xdr:cNvPr id="2148058" name="Рисунок 10752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4068127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85</xdr:row>
      <xdr:rowOff>28575</xdr:rowOff>
    </xdr:from>
    <xdr:to>
      <xdr:col>2</xdr:col>
      <xdr:colOff>914400</xdr:colOff>
      <xdr:row>85</xdr:row>
      <xdr:rowOff>485775</xdr:rowOff>
    </xdr:to>
    <xdr:pic>
      <xdr:nvPicPr>
        <xdr:cNvPr id="2148059" name="Рисунок 107521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150" y="41176575"/>
          <a:ext cx="733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86</xdr:row>
      <xdr:rowOff>28575</xdr:rowOff>
    </xdr:from>
    <xdr:to>
      <xdr:col>2</xdr:col>
      <xdr:colOff>819150</xdr:colOff>
      <xdr:row>86</xdr:row>
      <xdr:rowOff>485775</xdr:rowOff>
    </xdr:to>
    <xdr:pic>
      <xdr:nvPicPr>
        <xdr:cNvPr id="2148061" name="Рисунок 107521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42167175"/>
          <a:ext cx="542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87</xdr:row>
      <xdr:rowOff>19050</xdr:rowOff>
    </xdr:from>
    <xdr:to>
      <xdr:col>2</xdr:col>
      <xdr:colOff>876300</xdr:colOff>
      <xdr:row>87</xdr:row>
      <xdr:rowOff>476250</xdr:rowOff>
    </xdr:to>
    <xdr:pic>
      <xdr:nvPicPr>
        <xdr:cNvPr id="2148062" name="Рисунок 107521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0" y="42652950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93</xdr:row>
      <xdr:rowOff>19050</xdr:rowOff>
    </xdr:from>
    <xdr:to>
      <xdr:col>2</xdr:col>
      <xdr:colOff>885825</xdr:colOff>
      <xdr:row>94</xdr:row>
      <xdr:rowOff>0</xdr:rowOff>
    </xdr:to>
    <xdr:pic>
      <xdr:nvPicPr>
        <xdr:cNvPr id="2148066" name="Рисунок 1075222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44138850"/>
          <a:ext cx="6858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94</xdr:row>
      <xdr:rowOff>19050</xdr:rowOff>
    </xdr:from>
    <xdr:to>
      <xdr:col>2</xdr:col>
      <xdr:colOff>895350</xdr:colOff>
      <xdr:row>95</xdr:row>
      <xdr:rowOff>0</xdr:rowOff>
    </xdr:to>
    <xdr:pic>
      <xdr:nvPicPr>
        <xdr:cNvPr id="2148068" name="Рисунок 107522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675" y="45129450"/>
          <a:ext cx="704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90</xdr:row>
      <xdr:rowOff>19050</xdr:rowOff>
    </xdr:from>
    <xdr:to>
      <xdr:col>2</xdr:col>
      <xdr:colOff>914400</xdr:colOff>
      <xdr:row>91</xdr:row>
      <xdr:rowOff>0</xdr:rowOff>
    </xdr:to>
    <xdr:pic>
      <xdr:nvPicPr>
        <xdr:cNvPr id="2148069" name="Рисунок 1075225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0" y="38490525"/>
          <a:ext cx="723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88</xdr:row>
      <xdr:rowOff>76200</xdr:rowOff>
    </xdr:from>
    <xdr:to>
      <xdr:col>2</xdr:col>
      <xdr:colOff>914400</xdr:colOff>
      <xdr:row>89</xdr:row>
      <xdr:rowOff>5827</xdr:rowOff>
    </xdr:to>
    <xdr:pic>
      <xdr:nvPicPr>
        <xdr:cNvPr id="2148070" name="Рисунок 1075226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6175" y="37557075"/>
          <a:ext cx="752475" cy="42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17</xdr:row>
      <xdr:rowOff>133350</xdr:rowOff>
    </xdr:from>
    <xdr:to>
      <xdr:col>2</xdr:col>
      <xdr:colOff>942975</xdr:colOff>
      <xdr:row>18</xdr:row>
      <xdr:rowOff>257498</xdr:rowOff>
    </xdr:to>
    <xdr:pic>
      <xdr:nvPicPr>
        <xdr:cNvPr id="2148071" name="Рисунок 107522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221"/>
        <a:stretch>
          <a:fillRect/>
        </a:stretch>
      </xdr:blipFill>
      <xdr:spPr bwMode="auto">
        <a:xfrm>
          <a:off x="2714625" y="2238375"/>
          <a:ext cx="771525" cy="5622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131989</xdr:colOff>
      <xdr:row>20</xdr:row>
      <xdr:rowOff>161926</xdr:rowOff>
    </xdr:from>
    <xdr:to>
      <xdr:col>2</xdr:col>
      <xdr:colOff>857250</xdr:colOff>
      <xdr:row>21</xdr:row>
      <xdr:rowOff>287868</xdr:rowOff>
    </xdr:to>
    <xdr:pic>
      <xdr:nvPicPr>
        <xdr:cNvPr id="2148074" name="Рисунок 1075235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5164" y="4305301"/>
          <a:ext cx="725261" cy="564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285750</xdr:colOff>
      <xdr:row>24</xdr:row>
      <xdr:rowOff>9525</xdr:rowOff>
    </xdr:from>
    <xdr:to>
      <xdr:col>2</xdr:col>
      <xdr:colOff>800100</xdr:colOff>
      <xdr:row>25</xdr:row>
      <xdr:rowOff>0</xdr:rowOff>
    </xdr:to>
    <xdr:pic>
      <xdr:nvPicPr>
        <xdr:cNvPr id="2148075" name="Рисунок 107523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8677275"/>
          <a:ext cx="514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314325</xdr:colOff>
      <xdr:row>23</xdr:row>
      <xdr:rowOff>19050</xdr:rowOff>
    </xdr:from>
    <xdr:to>
      <xdr:col>2</xdr:col>
      <xdr:colOff>771525</xdr:colOff>
      <xdr:row>23</xdr:row>
      <xdr:rowOff>400050</xdr:rowOff>
    </xdr:to>
    <xdr:pic>
      <xdr:nvPicPr>
        <xdr:cNvPr id="2148078" name="Рисунок 10752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10001250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24</xdr:row>
      <xdr:rowOff>28575</xdr:rowOff>
    </xdr:from>
    <xdr:to>
      <xdr:col>2</xdr:col>
      <xdr:colOff>762000</xdr:colOff>
      <xdr:row>24</xdr:row>
      <xdr:rowOff>428625</xdr:rowOff>
    </xdr:to>
    <xdr:pic>
      <xdr:nvPicPr>
        <xdr:cNvPr id="2148081" name="Рисунок 1075256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11325225"/>
          <a:ext cx="4381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25</xdr:row>
      <xdr:rowOff>38100</xdr:rowOff>
    </xdr:from>
    <xdr:to>
      <xdr:col>2</xdr:col>
      <xdr:colOff>762000</xdr:colOff>
      <xdr:row>25</xdr:row>
      <xdr:rowOff>428625</xdr:rowOff>
    </xdr:to>
    <xdr:pic>
      <xdr:nvPicPr>
        <xdr:cNvPr id="2148082" name="Рисунок 107525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11772900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124</xdr:row>
      <xdr:rowOff>19050</xdr:rowOff>
    </xdr:from>
    <xdr:to>
      <xdr:col>2</xdr:col>
      <xdr:colOff>866775</xdr:colOff>
      <xdr:row>125</xdr:row>
      <xdr:rowOff>0</xdr:rowOff>
    </xdr:to>
    <xdr:pic>
      <xdr:nvPicPr>
        <xdr:cNvPr id="2148083" name="Рисунок 107526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61560075"/>
          <a:ext cx="638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128</xdr:row>
      <xdr:rowOff>66675</xdr:rowOff>
    </xdr:from>
    <xdr:to>
      <xdr:col>2</xdr:col>
      <xdr:colOff>819150</xdr:colOff>
      <xdr:row>128</xdr:row>
      <xdr:rowOff>266700</xdr:rowOff>
    </xdr:to>
    <xdr:pic>
      <xdr:nvPicPr>
        <xdr:cNvPr id="2148084" name="Рисунок 1075262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0475" y="44472225"/>
          <a:ext cx="561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155</xdr:row>
      <xdr:rowOff>9525</xdr:rowOff>
    </xdr:from>
    <xdr:to>
      <xdr:col>2</xdr:col>
      <xdr:colOff>819150</xdr:colOff>
      <xdr:row>155</xdr:row>
      <xdr:rowOff>381000</xdr:rowOff>
    </xdr:to>
    <xdr:pic>
      <xdr:nvPicPr>
        <xdr:cNvPr id="2148086" name="Рисунок 1075289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5" y="76333350"/>
          <a:ext cx="552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146</xdr:row>
      <xdr:rowOff>47625</xdr:rowOff>
    </xdr:from>
    <xdr:to>
      <xdr:col>2</xdr:col>
      <xdr:colOff>752475</xdr:colOff>
      <xdr:row>146</xdr:row>
      <xdr:rowOff>390525</xdr:rowOff>
    </xdr:to>
    <xdr:pic>
      <xdr:nvPicPr>
        <xdr:cNvPr id="2148088" name="Рисунок 1075266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075" y="70675500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147</xdr:row>
      <xdr:rowOff>47625</xdr:rowOff>
    </xdr:from>
    <xdr:to>
      <xdr:col>2</xdr:col>
      <xdr:colOff>800100</xdr:colOff>
      <xdr:row>147</xdr:row>
      <xdr:rowOff>390525</xdr:rowOff>
    </xdr:to>
    <xdr:pic>
      <xdr:nvPicPr>
        <xdr:cNvPr id="2148089" name="Рисунок 1075267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71085075"/>
          <a:ext cx="5048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148</xdr:row>
      <xdr:rowOff>9525</xdr:rowOff>
    </xdr:from>
    <xdr:to>
      <xdr:col>2</xdr:col>
      <xdr:colOff>885825</xdr:colOff>
      <xdr:row>148</xdr:row>
      <xdr:rowOff>352425</xdr:rowOff>
    </xdr:to>
    <xdr:pic>
      <xdr:nvPicPr>
        <xdr:cNvPr id="2148095" name="Рисунок 1075273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71456550"/>
          <a:ext cx="676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150</xdr:row>
      <xdr:rowOff>28575</xdr:rowOff>
    </xdr:from>
    <xdr:to>
      <xdr:col>2</xdr:col>
      <xdr:colOff>723900</xdr:colOff>
      <xdr:row>150</xdr:row>
      <xdr:rowOff>381000</xdr:rowOff>
    </xdr:to>
    <xdr:pic>
      <xdr:nvPicPr>
        <xdr:cNvPr id="2148096" name="Рисунок 1075274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5" y="71885175"/>
          <a:ext cx="361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151</xdr:row>
      <xdr:rowOff>28575</xdr:rowOff>
    </xdr:from>
    <xdr:to>
      <xdr:col>2</xdr:col>
      <xdr:colOff>762000</xdr:colOff>
      <xdr:row>151</xdr:row>
      <xdr:rowOff>390525</xdr:rowOff>
    </xdr:to>
    <xdr:pic>
      <xdr:nvPicPr>
        <xdr:cNvPr id="2148097" name="Рисунок 107527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722947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151</xdr:row>
      <xdr:rowOff>47625</xdr:rowOff>
    </xdr:from>
    <xdr:to>
      <xdr:col>2</xdr:col>
      <xdr:colOff>762000</xdr:colOff>
      <xdr:row>152</xdr:row>
      <xdr:rowOff>0</xdr:rowOff>
    </xdr:to>
    <xdr:pic>
      <xdr:nvPicPr>
        <xdr:cNvPr id="2148098" name="Рисунок 107527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72723375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152</xdr:row>
      <xdr:rowOff>47625</xdr:rowOff>
    </xdr:from>
    <xdr:to>
      <xdr:col>2</xdr:col>
      <xdr:colOff>762000</xdr:colOff>
      <xdr:row>152</xdr:row>
      <xdr:rowOff>400050</xdr:rowOff>
    </xdr:to>
    <xdr:pic>
      <xdr:nvPicPr>
        <xdr:cNvPr id="2148099" name="Рисунок 107527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73132950"/>
          <a:ext cx="4286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149</xdr:row>
      <xdr:rowOff>114300</xdr:rowOff>
    </xdr:from>
    <xdr:to>
      <xdr:col>2</xdr:col>
      <xdr:colOff>742950</xdr:colOff>
      <xdr:row>149</xdr:row>
      <xdr:rowOff>647700</xdr:rowOff>
    </xdr:to>
    <xdr:pic>
      <xdr:nvPicPr>
        <xdr:cNvPr id="2148100" name="Рисунок 107527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73609200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153</xdr:row>
      <xdr:rowOff>38100</xdr:rowOff>
    </xdr:from>
    <xdr:to>
      <xdr:col>2</xdr:col>
      <xdr:colOff>790575</xdr:colOff>
      <xdr:row>153</xdr:row>
      <xdr:rowOff>381000</xdr:rowOff>
    </xdr:to>
    <xdr:pic>
      <xdr:nvPicPr>
        <xdr:cNvPr id="2148104" name="Рисунок 1075284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75466575"/>
          <a:ext cx="4857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154</xdr:row>
      <xdr:rowOff>38100</xdr:rowOff>
    </xdr:from>
    <xdr:to>
      <xdr:col>2</xdr:col>
      <xdr:colOff>723900</xdr:colOff>
      <xdr:row>154</xdr:row>
      <xdr:rowOff>409575</xdr:rowOff>
    </xdr:to>
    <xdr:pic>
      <xdr:nvPicPr>
        <xdr:cNvPr id="2148105" name="Рисунок 1075287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7587615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156</xdr:row>
      <xdr:rowOff>19050</xdr:rowOff>
    </xdr:from>
    <xdr:to>
      <xdr:col>2</xdr:col>
      <xdr:colOff>809625</xdr:colOff>
      <xdr:row>156</xdr:row>
      <xdr:rowOff>390525</xdr:rowOff>
    </xdr:to>
    <xdr:pic>
      <xdr:nvPicPr>
        <xdr:cNvPr id="2148106" name="Рисунок 1075291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76752450"/>
          <a:ext cx="533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</xdr:colOff>
      <xdr:row>157</xdr:row>
      <xdr:rowOff>123825</xdr:rowOff>
    </xdr:from>
    <xdr:to>
      <xdr:col>2</xdr:col>
      <xdr:colOff>1028700</xdr:colOff>
      <xdr:row>157</xdr:row>
      <xdr:rowOff>390525</xdr:rowOff>
    </xdr:to>
    <xdr:pic>
      <xdr:nvPicPr>
        <xdr:cNvPr id="2148107" name="Рисунок 1075292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325" y="77266800"/>
          <a:ext cx="971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30</xdr:row>
      <xdr:rowOff>28575</xdr:rowOff>
    </xdr:from>
    <xdr:to>
      <xdr:col>2</xdr:col>
      <xdr:colOff>828675</xdr:colOff>
      <xdr:row>30</xdr:row>
      <xdr:rowOff>504825</xdr:rowOff>
    </xdr:to>
    <xdr:pic>
      <xdr:nvPicPr>
        <xdr:cNvPr id="2148109" name="Рисунок 107529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5" y="12392025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31</xdr:row>
      <xdr:rowOff>28575</xdr:rowOff>
    </xdr:from>
    <xdr:to>
      <xdr:col>2</xdr:col>
      <xdr:colOff>828675</xdr:colOff>
      <xdr:row>31</xdr:row>
      <xdr:rowOff>504825</xdr:rowOff>
    </xdr:to>
    <xdr:pic>
      <xdr:nvPicPr>
        <xdr:cNvPr id="2148110" name="Рисунок 10752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9875" y="13163550"/>
          <a:ext cx="561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32</xdr:row>
      <xdr:rowOff>28575</xdr:rowOff>
    </xdr:from>
    <xdr:to>
      <xdr:col>2</xdr:col>
      <xdr:colOff>790575</xdr:colOff>
      <xdr:row>32</xdr:row>
      <xdr:rowOff>504825</xdr:rowOff>
    </xdr:to>
    <xdr:pic>
      <xdr:nvPicPr>
        <xdr:cNvPr id="2148111" name="Рисунок 1075297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13477875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33</xdr:row>
      <xdr:rowOff>28575</xdr:rowOff>
    </xdr:from>
    <xdr:to>
      <xdr:col>2</xdr:col>
      <xdr:colOff>781050</xdr:colOff>
      <xdr:row>33</xdr:row>
      <xdr:rowOff>504825</xdr:rowOff>
    </xdr:to>
    <xdr:pic>
      <xdr:nvPicPr>
        <xdr:cNvPr id="2148113" name="Рисунок 1075299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1456372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228600</xdr:colOff>
      <xdr:row>34</xdr:row>
      <xdr:rowOff>28575</xdr:rowOff>
    </xdr:from>
    <xdr:to>
      <xdr:col>2</xdr:col>
      <xdr:colOff>866775</xdr:colOff>
      <xdr:row>34</xdr:row>
      <xdr:rowOff>504825</xdr:rowOff>
    </xdr:to>
    <xdr:pic>
      <xdr:nvPicPr>
        <xdr:cNvPr id="2148114" name="Рисунок 1075302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1775" y="15106650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35</xdr:row>
      <xdr:rowOff>28575</xdr:rowOff>
    </xdr:from>
    <xdr:to>
      <xdr:col>2</xdr:col>
      <xdr:colOff>676275</xdr:colOff>
      <xdr:row>36</xdr:row>
      <xdr:rowOff>1588</xdr:rowOff>
    </xdr:to>
    <xdr:pic>
      <xdr:nvPicPr>
        <xdr:cNvPr id="2148115" name="Рисунок 1075303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1800" y="15782925"/>
          <a:ext cx="247650" cy="515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36</xdr:row>
      <xdr:rowOff>28575</xdr:rowOff>
    </xdr:from>
    <xdr:to>
      <xdr:col>2</xdr:col>
      <xdr:colOff>847725</xdr:colOff>
      <xdr:row>36</xdr:row>
      <xdr:rowOff>504825</xdr:rowOff>
    </xdr:to>
    <xdr:pic>
      <xdr:nvPicPr>
        <xdr:cNvPr id="2148116" name="Рисунок 1075305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0825" y="16192500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280279</xdr:colOff>
      <xdr:row>47</xdr:row>
      <xdr:rowOff>38475</xdr:rowOff>
    </xdr:from>
    <xdr:to>
      <xdr:col>2</xdr:col>
      <xdr:colOff>733425</xdr:colOff>
      <xdr:row>47</xdr:row>
      <xdr:rowOff>447674</xdr:rowOff>
    </xdr:to>
    <xdr:pic>
      <xdr:nvPicPr>
        <xdr:cNvPr id="2148117" name="Рисунок 1075307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3454" y="15478500"/>
          <a:ext cx="453146" cy="409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55</xdr:row>
      <xdr:rowOff>28575</xdr:rowOff>
    </xdr:from>
    <xdr:to>
      <xdr:col>2</xdr:col>
      <xdr:colOff>762000</xdr:colOff>
      <xdr:row>56</xdr:row>
      <xdr:rowOff>0</xdr:rowOff>
    </xdr:to>
    <xdr:pic>
      <xdr:nvPicPr>
        <xdr:cNvPr id="2148118" name="Рисунок 1075308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23460075"/>
          <a:ext cx="4381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48</xdr:row>
      <xdr:rowOff>28575</xdr:rowOff>
    </xdr:from>
    <xdr:to>
      <xdr:col>2</xdr:col>
      <xdr:colOff>857250</xdr:colOff>
      <xdr:row>48</xdr:row>
      <xdr:rowOff>447675</xdr:rowOff>
    </xdr:to>
    <xdr:pic>
      <xdr:nvPicPr>
        <xdr:cNvPr id="2148119" name="Рисунок 107531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23926800"/>
          <a:ext cx="6191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49</xdr:row>
      <xdr:rowOff>28575</xdr:rowOff>
    </xdr:from>
    <xdr:to>
      <xdr:col>2</xdr:col>
      <xdr:colOff>723900</xdr:colOff>
      <xdr:row>49</xdr:row>
      <xdr:rowOff>419100</xdr:rowOff>
    </xdr:to>
    <xdr:pic>
      <xdr:nvPicPr>
        <xdr:cNvPr id="2148120" name="Рисунок 107531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5125" y="24393525"/>
          <a:ext cx="3619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323851</xdr:colOff>
      <xdr:row>49</xdr:row>
      <xdr:rowOff>28576</xdr:rowOff>
    </xdr:from>
    <xdr:to>
      <xdr:col>2</xdr:col>
      <xdr:colOff>826120</xdr:colOff>
      <xdr:row>50</xdr:row>
      <xdr:rowOff>0</xdr:rowOff>
    </xdr:to>
    <xdr:pic>
      <xdr:nvPicPr>
        <xdr:cNvPr id="2148121" name="Рисунок 1075315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6" y="16402051"/>
          <a:ext cx="502269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51</xdr:row>
      <xdr:rowOff>28575</xdr:rowOff>
    </xdr:from>
    <xdr:to>
      <xdr:col>2</xdr:col>
      <xdr:colOff>895350</xdr:colOff>
      <xdr:row>51</xdr:row>
      <xdr:rowOff>419100</xdr:rowOff>
    </xdr:to>
    <xdr:pic>
      <xdr:nvPicPr>
        <xdr:cNvPr id="2148122" name="Рисунок 1075316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675" y="24860250"/>
          <a:ext cx="7048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52</xdr:row>
      <xdr:rowOff>28575</xdr:rowOff>
    </xdr:from>
    <xdr:to>
      <xdr:col>2</xdr:col>
      <xdr:colOff>914400</xdr:colOff>
      <xdr:row>52</xdr:row>
      <xdr:rowOff>419100</xdr:rowOff>
    </xdr:to>
    <xdr:pic>
      <xdr:nvPicPr>
        <xdr:cNvPr id="2148123" name="Рисунок 1075317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4150" y="25326975"/>
          <a:ext cx="733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219075</xdr:colOff>
      <xdr:row>53</xdr:row>
      <xdr:rowOff>28575</xdr:rowOff>
    </xdr:from>
    <xdr:to>
      <xdr:col>2</xdr:col>
      <xdr:colOff>876300</xdr:colOff>
      <xdr:row>53</xdr:row>
      <xdr:rowOff>438150</xdr:rowOff>
    </xdr:to>
    <xdr:pic>
      <xdr:nvPicPr>
        <xdr:cNvPr id="2148124" name="Рисунок 1075318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0" y="25793700"/>
          <a:ext cx="657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247650</xdr:colOff>
      <xdr:row>54</xdr:row>
      <xdr:rowOff>28575</xdr:rowOff>
    </xdr:from>
    <xdr:to>
      <xdr:col>2</xdr:col>
      <xdr:colOff>838200</xdr:colOff>
      <xdr:row>54</xdr:row>
      <xdr:rowOff>438150</xdr:rowOff>
    </xdr:to>
    <xdr:pic>
      <xdr:nvPicPr>
        <xdr:cNvPr id="2148125" name="Рисунок 1075319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0825" y="19726275"/>
          <a:ext cx="590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323850</xdr:colOff>
      <xdr:row>55</xdr:row>
      <xdr:rowOff>28575</xdr:rowOff>
    </xdr:from>
    <xdr:to>
      <xdr:col>2</xdr:col>
      <xdr:colOff>762000</xdr:colOff>
      <xdr:row>55</xdr:row>
      <xdr:rowOff>438150</xdr:rowOff>
    </xdr:to>
    <xdr:pic>
      <xdr:nvPicPr>
        <xdr:cNvPr id="2148126" name="Рисунок 1075320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26260425"/>
          <a:ext cx="4381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56</xdr:row>
      <xdr:rowOff>28575</xdr:rowOff>
    </xdr:from>
    <xdr:to>
      <xdr:col>2</xdr:col>
      <xdr:colOff>781050</xdr:colOff>
      <xdr:row>56</xdr:row>
      <xdr:rowOff>428625</xdr:rowOff>
    </xdr:to>
    <xdr:pic>
      <xdr:nvPicPr>
        <xdr:cNvPr id="2148127" name="Рисунок 1075321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20193000"/>
          <a:ext cx="4762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69</xdr:row>
      <xdr:rowOff>28575</xdr:rowOff>
    </xdr:from>
    <xdr:to>
      <xdr:col>2</xdr:col>
      <xdr:colOff>904875</xdr:colOff>
      <xdr:row>69</xdr:row>
      <xdr:rowOff>428625</xdr:rowOff>
    </xdr:to>
    <xdr:pic>
      <xdr:nvPicPr>
        <xdr:cNvPr id="2148128" name="Рисунок 107532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675" y="26727150"/>
          <a:ext cx="7143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70</xdr:row>
      <xdr:rowOff>28575</xdr:rowOff>
    </xdr:from>
    <xdr:to>
      <xdr:col>2</xdr:col>
      <xdr:colOff>904875</xdr:colOff>
      <xdr:row>70</xdr:row>
      <xdr:rowOff>419100</xdr:rowOff>
    </xdr:to>
    <xdr:pic>
      <xdr:nvPicPr>
        <xdr:cNvPr id="2148129" name="Рисунок 1075324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675" y="27193875"/>
          <a:ext cx="714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71</xdr:row>
      <xdr:rowOff>28575</xdr:rowOff>
    </xdr:from>
    <xdr:to>
      <xdr:col>2</xdr:col>
      <xdr:colOff>876300</xdr:colOff>
      <xdr:row>71</xdr:row>
      <xdr:rowOff>419100</xdr:rowOff>
    </xdr:to>
    <xdr:pic>
      <xdr:nvPicPr>
        <xdr:cNvPr id="2148130" name="Рисунок 1075325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2725" y="20659725"/>
          <a:ext cx="666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200025</xdr:colOff>
      <xdr:row>74</xdr:row>
      <xdr:rowOff>28575</xdr:rowOff>
    </xdr:from>
    <xdr:to>
      <xdr:col>2</xdr:col>
      <xdr:colOff>895350</xdr:colOff>
      <xdr:row>74</xdr:row>
      <xdr:rowOff>438150</xdr:rowOff>
    </xdr:to>
    <xdr:pic>
      <xdr:nvPicPr>
        <xdr:cNvPr id="2148133" name="Рисунок 107532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3200" y="21126450"/>
          <a:ext cx="6953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64</xdr:row>
      <xdr:rowOff>28575</xdr:rowOff>
    </xdr:from>
    <xdr:to>
      <xdr:col>2</xdr:col>
      <xdr:colOff>942975</xdr:colOff>
      <xdr:row>65</xdr:row>
      <xdr:rowOff>0</xdr:rowOff>
    </xdr:to>
    <xdr:pic>
      <xdr:nvPicPr>
        <xdr:cNvPr id="2148138" name="Рисунок 1075338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575" y="29994225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276225</xdr:colOff>
      <xdr:row>78</xdr:row>
      <xdr:rowOff>28575</xdr:rowOff>
    </xdr:from>
    <xdr:to>
      <xdr:col>2</xdr:col>
      <xdr:colOff>809625</xdr:colOff>
      <xdr:row>78</xdr:row>
      <xdr:rowOff>447675</xdr:rowOff>
    </xdr:to>
    <xdr:pic>
      <xdr:nvPicPr>
        <xdr:cNvPr id="2148139" name="Рисунок 107533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0" y="30460950"/>
          <a:ext cx="533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79</xdr:row>
      <xdr:rowOff>28575</xdr:rowOff>
    </xdr:from>
    <xdr:to>
      <xdr:col>2</xdr:col>
      <xdr:colOff>714375</xdr:colOff>
      <xdr:row>79</xdr:row>
      <xdr:rowOff>447675</xdr:rowOff>
    </xdr:to>
    <xdr:pic>
      <xdr:nvPicPr>
        <xdr:cNvPr id="2148140" name="Рисунок 107534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18326100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57</xdr:row>
      <xdr:rowOff>28575</xdr:rowOff>
    </xdr:from>
    <xdr:to>
      <xdr:col>2</xdr:col>
      <xdr:colOff>790575</xdr:colOff>
      <xdr:row>57</xdr:row>
      <xdr:rowOff>447675</xdr:rowOff>
    </xdr:to>
    <xdr:pic>
      <xdr:nvPicPr>
        <xdr:cNvPr id="2148142" name="Рисунок 1075343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2252662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295275</xdr:colOff>
      <xdr:row>58</xdr:row>
      <xdr:rowOff>28575</xdr:rowOff>
    </xdr:from>
    <xdr:to>
      <xdr:col>2</xdr:col>
      <xdr:colOff>790575</xdr:colOff>
      <xdr:row>58</xdr:row>
      <xdr:rowOff>447675</xdr:rowOff>
    </xdr:to>
    <xdr:pic>
      <xdr:nvPicPr>
        <xdr:cNvPr id="2148143" name="Рисунок 1075344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18792825"/>
          <a:ext cx="495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59</xdr:row>
      <xdr:rowOff>28575</xdr:rowOff>
    </xdr:from>
    <xdr:to>
      <xdr:col>2</xdr:col>
      <xdr:colOff>733425</xdr:colOff>
      <xdr:row>59</xdr:row>
      <xdr:rowOff>447675</xdr:rowOff>
    </xdr:to>
    <xdr:pic>
      <xdr:nvPicPr>
        <xdr:cNvPr id="2148144" name="Рисунок 1075349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092767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60</xdr:row>
      <xdr:rowOff>28575</xdr:rowOff>
    </xdr:from>
    <xdr:to>
      <xdr:col>2</xdr:col>
      <xdr:colOff>733425</xdr:colOff>
      <xdr:row>60</xdr:row>
      <xdr:rowOff>447675</xdr:rowOff>
    </xdr:to>
    <xdr:pic>
      <xdr:nvPicPr>
        <xdr:cNvPr id="2148145" name="Рисунок 1075350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13944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61</xdr:row>
      <xdr:rowOff>28575</xdr:rowOff>
    </xdr:from>
    <xdr:to>
      <xdr:col>2</xdr:col>
      <xdr:colOff>733425</xdr:colOff>
      <xdr:row>61</xdr:row>
      <xdr:rowOff>447675</xdr:rowOff>
    </xdr:to>
    <xdr:pic>
      <xdr:nvPicPr>
        <xdr:cNvPr id="2148146" name="Рисунок 1075351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186112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62</xdr:row>
      <xdr:rowOff>28575</xdr:rowOff>
    </xdr:from>
    <xdr:to>
      <xdr:col>2</xdr:col>
      <xdr:colOff>704850</xdr:colOff>
      <xdr:row>62</xdr:row>
      <xdr:rowOff>447675</xdr:rowOff>
    </xdr:to>
    <xdr:pic>
      <xdr:nvPicPr>
        <xdr:cNvPr id="2148147" name="Рисунок 107535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4175" y="32327850"/>
          <a:ext cx="323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63</xdr:row>
      <xdr:rowOff>28575</xdr:rowOff>
    </xdr:from>
    <xdr:to>
      <xdr:col>2</xdr:col>
      <xdr:colOff>714375</xdr:colOff>
      <xdr:row>63</xdr:row>
      <xdr:rowOff>447675</xdr:rowOff>
    </xdr:to>
    <xdr:pic>
      <xdr:nvPicPr>
        <xdr:cNvPr id="2148148" name="Рисунок 1075353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327945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371475</xdr:colOff>
      <xdr:row>64</xdr:row>
      <xdr:rowOff>28575</xdr:rowOff>
    </xdr:from>
    <xdr:to>
      <xdr:col>2</xdr:col>
      <xdr:colOff>714375</xdr:colOff>
      <xdr:row>64</xdr:row>
      <xdr:rowOff>447675</xdr:rowOff>
    </xdr:to>
    <xdr:pic>
      <xdr:nvPicPr>
        <xdr:cNvPr id="2148149" name="Рисунок 1075354"/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14650" y="33261300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352425</xdr:colOff>
      <xdr:row>65</xdr:row>
      <xdr:rowOff>28575</xdr:rowOff>
    </xdr:from>
    <xdr:to>
      <xdr:col>2</xdr:col>
      <xdr:colOff>733425</xdr:colOff>
      <xdr:row>65</xdr:row>
      <xdr:rowOff>447675</xdr:rowOff>
    </xdr:to>
    <xdr:pic>
      <xdr:nvPicPr>
        <xdr:cNvPr id="2148150" name="Рисунок 107535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0" y="3372802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390525</xdr:colOff>
      <xdr:row>66</xdr:row>
      <xdr:rowOff>28575</xdr:rowOff>
    </xdr:from>
    <xdr:to>
      <xdr:col>2</xdr:col>
      <xdr:colOff>704850</xdr:colOff>
      <xdr:row>66</xdr:row>
      <xdr:rowOff>447675</xdr:rowOff>
    </xdr:to>
    <xdr:pic>
      <xdr:nvPicPr>
        <xdr:cNvPr id="2148151" name="Рисунок 1075356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3700" y="34194750"/>
          <a:ext cx="3143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314326</xdr:colOff>
      <xdr:row>67</xdr:row>
      <xdr:rowOff>57150</xdr:rowOff>
    </xdr:from>
    <xdr:to>
      <xdr:col>2</xdr:col>
      <xdr:colOff>809626</xdr:colOff>
      <xdr:row>68</xdr:row>
      <xdr:rowOff>0</xdr:rowOff>
    </xdr:to>
    <xdr:pic>
      <xdr:nvPicPr>
        <xdr:cNvPr id="2148154" name="Рисунок 1075359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1" y="25917525"/>
          <a:ext cx="495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68</xdr:row>
      <xdr:rowOff>28575</xdr:rowOff>
    </xdr:from>
    <xdr:to>
      <xdr:col>2</xdr:col>
      <xdr:colOff>942975</xdr:colOff>
      <xdr:row>68</xdr:row>
      <xdr:rowOff>438150</xdr:rowOff>
    </xdr:to>
    <xdr:pic>
      <xdr:nvPicPr>
        <xdr:cNvPr id="2148155" name="Рисунок 1075360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575" y="36061650"/>
          <a:ext cx="790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105</xdr:row>
      <xdr:rowOff>38100</xdr:rowOff>
    </xdr:from>
    <xdr:to>
      <xdr:col>2</xdr:col>
      <xdr:colOff>790575</xdr:colOff>
      <xdr:row>105</xdr:row>
      <xdr:rowOff>447675</xdr:rowOff>
    </xdr:to>
    <xdr:pic>
      <xdr:nvPicPr>
        <xdr:cNvPr id="2148157" name="Рисунок 107537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47548800"/>
          <a:ext cx="4857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257175</xdr:colOff>
      <xdr:row>106</xdr:row>
      <xdr:rowOff>28575</xdr:rowOff>
    </xdr:from>
    <xdr:to>
      <xdr:col>2</xdr:col>
      <xdr:colOff>838200</xdr:colOff>
      <xdr:row>106</xdr:row>
      <xdr:rowOff>447675</xdr:rowOff>
    </xdr:to>
    <xdr:pic>
      <xdr:nvPicPr>
        <xdr:cNvPr id="2148161" name="Рисунок 1075379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49444275"/>
          <a:ext cx="5810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171450</xdr:colOff>
      <xdr:row>107</xdr:row>
      <xdr:rowOff>104775</xdr:rowOff>
    </xdr:from>
    <xdr:to>
      <xdr:col>2</xdr:col>
      <xdr:colOff>914400</xdr:colOff>
      <xdr:row>107</xdr:row>
      <xdr:rowOff>542925</xdr:rowOff>
    </xdr:to>
    <xdr:pic>
      <xdr:nvPicPr>
        <xdr:cNvPr id="2148169" name="Рисунок 1075394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14625" y="45900975"/>
          <a:ext cx="742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109</xdr:row>
      <xdr:rowOff>104775</xdr:rowOff>
    </xdr:from>
    <xdr:to>
      <xdr:col>2</xdr:col>
      <xdr:colOff>895350</xdr:colOff>
      <xdr:row>109</xdr:row>
      <xdr:rowOff>542925</xdr:rowOff>
    </xdr:to>
    <xdr:pic>
      <xdr:nvPicPr>
        <xdr:cNvPr id="2148170" name="Рисунок 1075395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3675" y="52473225"/>
          <a:ext cx="704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110</xdr:row>
      <xdr:rowOff>38100</xdr:rowOff>
    </xdr:from>
    <xdr:to>
      <xdr:col>2</xdr:col>
      <xdr:colOff>971550</xdr:colOff>
      <xdr:row>110</xdr:row>
      <xdr:rowOff>514350</xdr:rowOff>
    </xdr:to>
    <xdr:pic>
      <xdr:nvPicPr>
        <xdr:cNvPr id="2148173" name="Рисунок 1075400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0" y="54263925"/>
          <a:ext cx="8477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342900</xdr:colOff>
      <xdr:row>132</xdr:row>
      <xdr:rowOff>19050</xdr:rowOff>
    </xdr:from>
    <xdr:to>
      <xdr:col>2</xdr:col>
      <xdr:colOff>752475</xdr:colOff>
      <xdr:row>132</xdr:row>
      <xdr:rowOff>361950</xdr:rowOff>
    </xdr:to>
    <xdr:pic>
      <xdr:nvPicPr>
        <xdr:cNvPr id="2148174" name="Рисунок 107543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86075" y="65408175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295276</xdr:colOff>
      <xdr:row>131</xdr:row>
      <xdr:rowOff>19051</xdr:rowOff>
    </xdr:from>
    <xdr:to>
      <xdr:col>2</xdr:col>
      <xdr:colOff>752476</xdr:colOff>
      <xdr:row>131</xdr:row>
      <xdr:rowOff>404533</xdr:rowOff>
    </xdr:to>
    <xdr:pic>
      <xdr:nvPicPr>
        <xdr:cNvPr id="2148178" name="Рисунок 1075428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1" y="49891951"/>
          <a:ext cx="457200" cy="385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26</xdr:row>
      <xdr:rowOff>0</xdr:rowOff>
    </xdr:from>
    <xdr:to>
      <xdr:col>2</xdr:col>
      <xdr:colOff>809625</xdr:colOff>
      <xdr:row>26</xdr:row>
      <xdr:rowOff>419100</xdr:rowOff>
    </xdr:to>
    <xdr:pic>
      <xdr:nvPicPr>
        <xdr:cNvPr id="2148184" name="Рисунок 1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700" y="9553575"/>
          <a:ext cx="561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27</xdr:row>
      <xdr:rowOff>0</xdr:rowOff>
    </xdr:from>
    <xdr:to>
      <xdr:col>2</xdr:col>
      <xdr:colOff>771525</xdr:colOff>
      <xdr:row>27</xdr:row>
      <xdr:rowOff>323850</xdr:rowOff>
    </xdr:to>
    <xdr:pic>
      <xdr:nvPicPr>
        <xdr:cNvPr id="2148185" name="Рисунок 1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4276725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27</xdr:row>
      <xdr:rowOff>9525</xdr:rowOff>
    </xdr:from>
    <xdr:to>
      <xdr:col>2</xdr:col>
      <xdr:colOff>771525</xdr:colOff>
      <xdr:row>27</xdr:row>
      <xdr:rowOff>419100</xdr:rowOff>
    </xdr:to>
    <xdr:pic>
      <xdr:nvPicPr>
        <xdr:cNvPr id="2148186" name="Рисунок 2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4686300"/>
          <a:ext cx="4572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84</xdr:row>
      <xdr:rowOff>19050</xdr:rowOff>
    </xdr:from>
    <xdr:to>
      <xdr:col>2</xdr:col>
      <xdr:colOff>819150</xdr:colOff>
      <xdr:row>85</xdr:row>
      <xdr:rowOff>2858</xdr:rowOff>
    </xdr:to>
    <xdr:pic>
      <xdr:nvPicPr>
        <xdr:cNvPr id="2148187" name="Рисунок 1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35604450"/>
          <a:ext cx="561975" cy="393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219076</xdr:colOff>
      <xdr:row>89</xdr:row>
      <xdr:rowOff>76200</xdr:rowOff>
    </xdr:from>
    <xdr:to>
      <xdr:col>2</xdr:col>
      <xdr:colOff>828676</xdr:colOff>
      <xdr:row>89</xdr:row>
      <xdr:rowOff>485775</xdr:rowOff>
    </xdr:to>
    <xdr:pic>
      <xdr:nvPicPr>
        <xdr:cNvPr id="2148188" name="Рисунок 2"/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6" y="38052375"/>
          <a:ext cx="609600" cy="417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304800</xdr:colOff>
      <xdr:row>19</xdr:row>
      <xdr:rowOff>19050</xdr:rowOff>
    </xdr:from>
    <xdr:to>
      <xdr:col>2</xdr:col>
      <xdr:colOff>819150</xdr:colOff>
      <xdr:row>19</xdr:row>
      <xdr:rowOff>409575</xdr:rowOff>
    </xdr:to>
    <xdr:pic>
      <xdr:nvPicPr>
        <xdr:cNvPr id="2148191" name="Рисунок 107522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7975" y="2628900"/>
          <a:ext cx="514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43</xdr:row>
      <xdr:rowOff>38100</xdr:rowOff>
    </xdr:from>
    <xdr:to>
      <xdr:col>2</xdr:col>
      <xdr:colOff>1047750</xdr:colOff>
      <xdr:row>46</xdr:row>
      <xdr:rowOff>228600</xdr:rowOff>
    </xdr:to>
    <xdr:pic>
      <xdr:nvPicPr>
        <xdr:cNvPr id="107" name="Рисунок 106" descr="&amp;Kcy;&amp;acy;&amp;rcy;&amp;tcy;&amp;icy;&amp;ncy;&amp;kcy;&amp;icy; &amp;pcy;&amp;ocy; &amp;zcy;&amp;acy;&amp;pcy;&amp;rcy;&amp;ocy;&amp;scy;&amp;ucy; &amp;chcy;&amp;acy;&amp;jcy;&amp;ncy;&amp;icy;&amp;kcy; &amp;vcy;&amp;acy;&amp;vcy;&amp;icy;&amp;lcy;&amp;ocy;&amp;ncy;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15478125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2333626</xdr:colOff>
      <xdr:row>26</xdr:row>
      <xdr:rowOff>38100</xdr:rowOff>
    </xdr:from>
    <xdr:to>
      <xdr:col>1</xdr:col>
      <xdr:colOff>2505075</xdr:colOff>
      <xdr:row>26</xdr:row>
      <xdr:rowOff>265019</xdr:rowOff>
    </xdr:to>
    <xdr:pic>
      <xdr:nvPicPr>
        <xdr:cNvPr id="108" name="Рисунок 1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1" y="9601200"/>
          <a:ext cx="171449" cy="226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2381249</xdr:colOff>
      <xdr:row>24</xdr:row>
      <xdr:rowOff>0</xdr:rowOff>
    </xdr:from>
    <xdr:to>
      <xdr:col>1</xdr:col>
      <xdr:colOff>2537732</xdr:colOff>
      <xdr:row>24</xdr:row>
      <xdr:rowOff>219075</xdr:rowOff>
    </xdr:to>
    <xdr:pic>
      <xdr:nvPicPr>
        <xdr:cNvPr id="109" name="Рисунок 1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7124" y="6953250"/>
          <a:ext cx="156483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2343150</xdr:colOff>
      <xdr:row>27</xdr:row>
      <xdr:rowOff>0</xdr:rowOff>
    </xdr:from>
    <xdr:to>
      <xdr:col>1</xdr:col>
      <xdr:colOff>2495550</xdr:colOff>
      <xdr:row>27</xdr:row>
      <xdr:rowOff>233170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3150" y="9963150"/>
          <a:ext cx="152400" cy="2331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2324100</xdr:colOff>
      <xdr:row>27</xdr:row>
      <xdr:rowOff>76200</xdr:rowOff>
    </xdr:from>
    <xdr:to>
      <xdr:col>1</xdr:col>
      <xdr:colOff>2486025</xdr:colOff>
      <xdr:row>27</xdr:row>
      <xdr:rowOff>314027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4100" y="10353675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29</xdr:row>
      <xdr:rowOff>19050</xdr:rowOff>
    </xdr:from>
    <xdr:to>
      <xdr:col>1</xdr:col>
      <xdr:colOff>2495550</xdr:colOff>
      <xdr:row>29</xdr:row>
      <xdr:rowOff>256877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5" y="10896600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30</xdr:row>
      <xdr:rowOff>38100</xdr:rowOff>
    </xdr:from>
    <xdr:to>
      <xdr:col>1</xdr:col>
      <xdr:colOff>2495550</xdr:colOff>
      <xdr:row>30</xdr:row>
      <xdr:rowOff>275927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5" y="11315700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2324100</xdr:colOff>
      <xdr:row>31</xdr:row>
      <xdr:rowOff>28575</xdr:rowOff>
    </xdr:from>
    <xdr:to>
      <xdr:col>1</xdr:col>
      <xdr:colOff>2486025</xdr:colOff>
      <xdr:row>31</xdr:row>
      <xdr:rowOff>266402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7100" y="11849100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32</xdr:row>
      <xdr:rowOff>19050</xdr:rowOff>
    </xdr:from>
    <xdr:to>
      <xdr:col>1</xdr:col>
      <xdr:colOff>2495550</xdr:colOff>
      <xdr:row>32</xdr:row>
      <xdr:rowOff>256877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5" y="12382500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33</xdr:row>
      <xdr:rowOff>19050</xdr:rowOff>
    </xdr:from>
    <xdr:to>
      <xdr:col>1</xdr:col>
      <xdr:colOff>2495550</xdr:colOff>
      <xdr:row>33</xdr:row>
      <xdr:rowOff>256877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5" y="12925425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34</xdr:row>
      <xdr:rowOff>19050</xdr:rowOff>
    </xdr:from>
    <xdr:to>
      <xdr:col>1</xdr:col>
      <xdr:colOff>2495550</xdr:colOff>
      <xdr:row>34</xdr:row>
      <xdr:rowOff>256877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25" y="13468350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2352675</xdr:colOff>
      <xdr:row>35</xdr:row>
      <xdr:rowOff>19050</xdr:rowOff>
    </xdr:from>
    <xdr:to>
      <xdr:col>1</xdr:col>
      <xdr:colOff>2514600</xdr:colOff>
      <xdr:row>35</xdr:row>
      <xdr:rowOff>256877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5675" y="14011275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1</xdr:col>
      <xdr:colOff>2343150</xdr:colOff>
      <xdr:row>36</xdr:row>
      <xdr:rowOff>47625</xdr:rowOff>
    </xdr:from>
    <xdr:to>
      <xdr:col>1</xdr:col>
      <xdr:colOff>2505075</xdr:colOff>
      <xdr:row>36</xdr:row>
      <xdr:rowOff>285452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6150" y="14582775"/>
          <a:ext cx="161925" cy="237827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29</xdr:row>
      <xdr:rowOff>19051</xdr:rowOff>
    </xdr:from>
    <xdr:to>
      <xdr:col>2</xdr:col>
      <xdr:colOff>771526</xdr:colOff>
      <xdr:row>29</xdr:row>
      <xdr:rowOff>495301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1" y="10896601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114300</xdr:rowOff>
    </xdr:from>
    <xdr:to>
      <xdr:col>2</xdr:col>
      <xdr:colOff>1038225</xdr:colOff>
      <xdr:row>11</xdr:row>
      <xdr:rowOff>317656</xdr:rowOff>
    </xdr:to>
    <xdr:pic>
      <xdr:nvPicPr>
        <xdr:cNvPr id="129" name="Рисунок 128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backgroundRemoval t="876" b="98978" l="654" r="98039">
                      <a14:foregroundMark x1="12854" y1="30073" x2="41068" y2="821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0950" y="2057400"/>
          <a:ext cx="1000125" cy="746281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2476501</xdr:colOff>
      <xdr:row>11</xdr:row>
      <xdr:rowOff>314326</xdr:rowOff>
    </xdr:from>
    <xdr:to>
      <xdr:col>3</xdr:col>
      <xdr:colOff>4188</xdr:colOff>
      <xdr:row>13</xdr:row>
      <xdr:rowOff>333376</xdr:rowOff>
    </xdr:to>
    <xdr:pic>
      <xdr:nvPicPr>
        <xdr:cNvPr id="130" name="Рисунок 129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backgroundRemoval t="9954" b="97703" l="9969" r="89929">
                      <a14:foregroundMark x1="12208" y1="33384" x2="40793" y2="800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6176" y="2800351"/>
          <a:ext cx="1175762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2124075</xdr:colOff>
      <xdr:row>10</xdr:row>
      <xdr:rowOff>104775</xdr:rowOff>
    </xdr:from>
    <xdr:to>
      <xdr:col>1</xdr:col>
      <xdr:colOff>2491103</xdr:colOff>
      <xdr:row>11</xdr:row>
      <xdr:rowOff>209550</xdr:rowOff>
    </xdr:to>
    <xdr:pic>
      <xdr:nvPicPr>
        <xdr:cNvPr id="131" name="Рисунок 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2209800"/>
          <a:ext cx="36702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2124075</xdr:colOff>
      <xdr:row>12</xdr:row>
      <xdr:rowOff>66675</xdr:rowOff>
    </xdr:from>
    <xdr:to>
      <xdr:col>1</xdr:col>
      <xdr:colOff>2491103</xdr:colOff>
      <xdr:row>13</xdr:row>
      <xdr:rowOff>171450</xdr:rowOff>
    </xdr:to>
    <xdr:pic>
      <xdr:nvPicPr>
        <xdr:cNvPr id="132" name="Рисунок 1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2933700"/>
          <a:ext cx="36702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42</xdr:row>
      <xdr:rowOff>28575</xdr:rowOff>
    </xdr:from>
    <xdr:to>
      <xdr:col>2</xdr:col>
      <xdr:colOff>819150</xdr:colOff>
      <xdr:row>42</xdr:row>
      <xdr:rowOff>619125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5" y="39033450"/>
          <a:ext cx="590550" cy="590550"/>
        </a:xfrm>
        <a:prstGeom prst="rect">
          <a:avLst/>
        </a:prstGeom>
      </xdr:spPr>
    </xdr:pic>
    <xdr:clientData/>
  </xdr:twoCellAnchor>
  <xdr:twoCellAnchor>
    <xdr:from>
      <xdr:col>1</xdr:col>
      <xdr:colOff>2228850</xdr:colOff>
      <xdr:row>42</xdr:row>
      <xdr:rowOff>9525</xdr:rowOff>
    </xdr:from>
    <xdr:to>
      <xdr:col>1</xdr:col>
      <xdr:colOff>2511782</xdr:colOff>
      <xdr:row>42</xdr:row>
      <xdr:rowOff>138131</xdr:rowOff>
    </xdr:to>
    <xdr:pic>
      <xdr:nvPicPr>
        <xdr:cNvPr id="116" name="Рисунок 11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28850" y="163163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2238375</xdr:colOff>
      <xdr:row>103</xdr:row>
      <xdr:rowOff>9525</xdr:rowOff>
    </xdr:from>
    <xdr:to>
      <xdr:col>1</xdr:col>
      <xdr:colOff>2521307</xdr:colOff>
      <xdr:row>103</xdr:row>
      <xdr:rowOff>138131</xdr:rowOff>
    </xdr:to>
    <xdr:pic>
      <xdr:nvPicPr>
        <xdr:cNvPr id="125" name="Рисунок 12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38375" y="396430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104</xdr:row>
      <xdr:rowOff>9525</xdr:rowOff>
    </xdr:from>
    <xdr:to>
      <xdr:col>1</xdr:col>
      <xdr:colOff>2530832</xdr:colOff>
      <xdr:row>104</xdr:row>
      <xdr:rowOff>138131</xdr:rowOff>
    </xdr:to>
    <xdr:pic>
      <xdr:nvPicPr>
        <xdr:cNvPr id="126" name="Рисунок 12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47900" y="402717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19051</xdr:colOff>
      <xdr:row>14</xdr:row>
      <xdr:rowOff>342901</xdr:rowOff>
    </xdr:from>
    <xdr:ext cx="1085850" cy="680123"/>
    <xdr:pic>
      <xdr:nvPicPr>
        <xdr:cNvPr id="137" name="Рисунок 136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0051" y="9734551"/>
          <a:ext cx="1085850" cy="680123"/>
        </a:xfrm>
        <a:prstGeom prst="rect">
          <a:avLst/>
        </a:prstGeom>
      </xdr:spPr>
    </xdr:pic>
    <xdr:clientData/>
  </xdr:oneCellAnchor>
  <xdr:twoCellAnchor>
    <xdr:from>
      <xdr:col>1</xdr:col>
      <xdr:colOff>2228850</xdr:colOff>
      <xdr:row>14</xdr:row>
      <xdr:rowOff>19050</xdr:rowOff>
    </xdr:from>
    <xdr:to>
      <xdr:col>1</xdr:col>
      <xdr:colOff>2511782</xdr:colOff>
      <xdr:row>14</xdr:row>
      <xdr:rowOff>147656</xdr:rowOff>
    </xdr:to>
    <xdr:pic>
      <xdr:nvPicPr>
        <xdr:cNvPr id="138" name="Рисунок 13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76675" y="94107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2228850</xdr:colOff>
      <xdr:row>15</xdr:row>
      <xdr:rowOff>19050</xdr:rowOff>
    </xdr:from>
    <xdr:to>
      <xdr:col>1</xdr:col>
      <xdr:colOff>2511782</xdr:colOff>
      <xdr:row>15</xdr:row>
      <xdr:rowOff>147656</xdr:rowOff>
    </xdr:to>
    <xdr:pic>
      <xdr:nvPicPr>
        <xdr:cNvPr id="139" name="Рисунок 13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76675" y="98488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2238375</xdr:colOff>
      <xdr:row>16</xdr:row>
      <xdr:rowOff>19050</xdr:rowOff>
    </xdr:from>
    <xdr:to>
      <xdr:col>1</xdr:col>
      <xdr:colOff>2521307</xdr:colOff>
      <xdr:row>16</xdr:row>
      <xdr:rowOff>147656</xdr:rowOff>
    </xdr:to>
    <xdr:pic>
      <xdr:nvPicPr>
        <xdr:cNvPr id="140" name="Рисунок 13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886200" y="102870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103</xdr:row>
      <xdr:rowOff>19050</xdr:rowOff>
    </xdr:from>
    <xdr:to>
      <xdr:col>2</xdr:col>
      <xdr:colOff>923925</xdr:colOff>
      <xdr:row>103</xdr:row>
      <xdr:rowOff>713423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39652575"/>
          <a:ext cx="771525" cy="69437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104</xdr:row>
      <xdr:rowOff>19050</xdr:rowOff>
    </xdr:from>
    <xdr:to>
      <xdr:col>2</xdr:col>
      <xdr:colOff>904875</xdr:colOff>
      <xdr:row>104</xdr:row>
      <xdr:rowOff>704850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40357425"/>
          <a:ext cx="762000" cy="685800"/>
        </a:xfrm>
        <a:prstGeom prst="rect">
          <a:avLst/>
        </a:prstGeom>
      </xdr:spPr>
    </xdr:pic>
    <xdr:clientData/>
  </xdr:twoCellAnchor>
  <xdr:twoCellAnchor>
    <xdr:from>
      <xdr:col>1</xdr:col>
      <xdr:colOff>2247900</xdr:colOff>
      <xdr:row>96</xdr:row>
      <xdr:rowOff>19050</xdr:rowOff>
    </xdr:from>
    <xdr:to>
      <xdr:col>1</xdr:col>
      <xdr:colOff>2530832</xdr:colOff>
      <xdr:row>96</xdr:row>
      <xdr:rowOff>147656</xdr:rowOff>
    </xdr:to>
    <xdr:pic>
      <xdr:nvPicPr>
        <xdr:cNvPr id="127" name="Рисунок 12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397764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97</xdr:row>
      <xdr:rowOff>19050</xdr:rowOff>
    </xdr:from>
    <xdr:to>
      <xdr:col>1</xdr:col>
      <xdr:colOff>2530832</xdr:colOff>
      <xdr:row>97</xdr:row>
      <xdr:rowOff>147656</xdr:rowOff>
    </xdr:to>
    <xdr:pic>
      <xdr:nvPicPr>
        <xdr:cNvPr id="128" name="Рисунок 12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05193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98</xdr:row>
      <xdr:rowOff>19050</xdr:rowOff>
    </xdr:from>
    <xdr:to>
      <xdr:col>1</xdr:col>
      <xdr:colOff>2530832</xdr:colOff>
      <xdr:row>98</xdr:row>
      <xdr:rowOff>147656</xdr:rowOff>
    </xdr:to>
    <xdr:pic>
      <xdr:nvPicPr>
        <xdr:cNvPr id="133" name="Рисунок 132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12623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99</xdr:row>
      <xdr:rowOff>19050</xdr:rowOff>
    </xdr:from>
    <xdr:to>
      <xdr:col>1</xdr:col>
      <xdr:colOff>2530832</xdr:colOff>
      <xdr:row>99</xdr:row>
      <xdr:rowOff>147656</xdr:rowOff>
    </xdr:to>
    <xdr:pic>
      <xdr:nvPicPr>
        <xdr:cNvPr id="134" name="Рисунок 13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20052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100</xdr:row>
      <xdr:rowOff>19050</xdr:rowOff>
    </xdr:from>
    <xdr:to>
      <xdr:col>1</xdr:col>
      <xdr:colOff>2530832</xdr:colOff>
      <xdr:row>100</xdr:row>
      <xdr:rowOff>147656</xdr:rowOff>
    </xdr:to>
    <xdr:pic>
      <xdr:nvPicPr>
        <xdr:cNvPr id="135" name="Рисунок 13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27482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101</xdr:row>
      <xdr:rowOff>19050</xdr:rowOff>
    </xdr:from>
    <xdr:to>
      <xdr:col>1</xdr:col>
      <xdr:colOff>2530832</xdr:colOff>
      <xdr:row>101</xdr:row>
      <xdr:rowOff>147656</xdr:rowOff>
    </xdr:to>
    <xdr:pic>
      <xdr:nvPicPr>
        <xdr:cNvPr id="144" name="Рисунок 143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34911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102</xdr:row>
      <xdr:rowOff>19050</xdr:rowOff>
    </xdr:from>
    <xdr:to>
      <xdr:col>1</xdr:col>
      <xdr:colOff>2530832</xdr:colOff>
      <xdr:row>102</xdr:row>
      <xdr:rowOff>147656</xdr:rowOff>
    </xdr:to>
    <xdr:pic>
      <xdr:nvPicPr>
        <xdr:cNvPr id="145" name="Рисунок 144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81450" y="442341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38100</xdr:colOff>
      <xdr:row>96</xdr:row>
      <xdr:rowOff>38100</xdr:rowOff>
    </xdr:from>
    <xdr:to>
      <xdr:col>2</xdr:col>
      <xdr:colOff>561975</xdr:colOff>
      <xdr:row>96</xdr:row>
      <xdr:rowOff>509588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825" y="39795450"/>
          <a:ext cx="523875" cy="471488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542924</xdr:colOff>
      <xdr:row>96</xdr:row>
      <xdr:rowOff>47624</xdr:rowOff>
    </xdr:from>
    <xdr:to>
      <xdr:col>2</xdr:col>
      <xdr:colOff>1093258</xdr:colOff>
      <xdr:row>96</xdr:row>
      <xdr:rowOff>542925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9649" y="39804974"/>
          <a:ext cx="550334" cy="49530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97</xdr:row>
      <xdr:rowOff>85725</xdr:rowOff>
    </xdr:from>
    <xdr:to>
      <xdr:col>2</xdr:col>
      <xdr:colOff>562333</xdr:colOff>
      <xdr:row>97</xdr:row>
      <xdr:rowOff>609600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299" y="40586025"/>
          <a:ext cx="533759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97</xdr:row>
      <xdr:rowOff>85725</xdr:rowOff>
    </xdr:from>
    <xdr:to>
      <xdr:col>3</xdr:col>
      <xdr:colOff>0</xdr:colOff>
      <xdr:row>97</xdr:row>
      <xdr:rowOff>600075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0125" y="40586025"/>
          <a:ext cx="571500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98</xdr:row>
      <xdr:rowOff>19050</xdr:rowOff>
    </xdr:from>
    <xdr:to>
      <xdr:col>2</xdr:col>
      <xdr:colOff>457201</xdr:colOff>
      <xdr:row>98</xdr:row>
      <xdr:rowOff>819149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876" y="41262300"/>
          <a:ext cx="400050" cy="800099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98</xdr:row>
      <xdr:rowOff>9525</xdr:rowOff>
    </xdr:from>
    <xdr:to>
      <xdr:col>2</xdr:col>
      <xdr:colOff>942975</xdr:colOff>
      <xdr:row>98</xdr:row>
      <xdr:rowOff>828675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0125" y="41252775"/>
          <a:ext cx="409575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99</xdr:row>
      <xdr:rowOff>38100</xdr:rowOff>
    </xdr:from>
    <xdr:to>
      <xdr:col>2</xdr:col>
      <xdr:colOff>542926</xdr:colOff>
      <xdr:row>99</xdr:row>
      <xdr:rowOff>809625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5301" y="42157650"/>
          <a:ext cx="514350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99</xdr:row>
      <xdr:rowOff>47625</xdr:rowOff>
    </xdr:from>
    <xdr:to>
      <xdr:col>2</xdr:col>
      <xdr:colOff>1031876</xdr:colOff>
      <xdr:row>99</xdr:row>
      <xdr:rowOff>809625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1" y="42167175"/>
          <a:ext cx="50800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100</xdr:row>
      <xdr:rowOff>104775</xdr:rowOff>
    </xdr:from>
    <xdr:to>
      <xdr:col>2</xdr:col>
      <xdr:colOff>571500</xdr:colOff>
      <xdr:row>100</xdr:row>
      <xdr:rowOff>582454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0" y="43043475"/>
          <a:ext cx="561975" cy="477679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100</xdr:row>
      <xdr:rowOff>85725</xdr:rowOff>
    </xdr:from>
    <xdr:to>
      <xdr:col>2</xdr:col>
      <xdr:colOff>1085850</xdr:colOff>
      <xdr:row>100</xdr:row>
      <xdr:rowOff>571500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1075" y="43024425"/>
          <a:ext cx="571500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101</xdr:row>
      <xdr:rowOff>209551</xdr:rowOff>
    </xdr:from>
    <xdr:to>
      <xdr:col>2</xdr:col>
      <xdr:colOff>485775</xdr:colOff>
      <xdr:row>101</xdr:row>
      <xdr:rowOff>559595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5775" y="43891201"/>
          <a:ext cx="466725" cy="35004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101</xdr:row>
      <xdr:rowOff>219075</xdr:rowOff>
    </xdr:from>
    <xdr:to>
      <xdr:col>2</xdr:col>
      <xdr:colOff>989239</xdr:colOff>
      <xdr:row>101</xdr:row>
      <xdr:rowOff>571500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0" y="43900725"/>
          <a:ext cx="503464" cy="3524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102</xdr:row>
      <xdr:rowOff>142875</xdr:rowOff>
    </xdr:from>
    <xdr:to>
      <xdr:col>2</xdr:col>
      <xdr:colOff>570442</xdr:colOff>
      <xdr:row>102</xdr:row>
      <xdr:rowOff>647700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1" y="44567475"/>
          <a:ext cx="560916" cy="5048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102</xdr:row>
      <xdr:rowOff>152400</xdr:rowOff>
    </xdr:from>
    <xdr:to>
      <xdr:col>2</xdr:col>
      <xdr:colOff>1085850</xdr:colOff>
      <xdr:row>102</xdr:row>
      <xdr:rowOff>658176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0601" y="44577000"/>
          <a:ext cx="561974" cy="505776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41</xdr:row>
      <xdr:rowOff>19051</xdr:rowOff>
    </xdr:from>
    <xdr:to>
      <xdr:col>2</xdr:col>
      <xdr:colOff>933450</xdr:colOff>
      <xdr:row>41</xdr:row>
      <xdr:rowOff>677450</xdr:rowOff>
    </xdr:to>
    <xdr:pic>
      <xdr:nvPicPr>
        <xdr:cNvPr id="7" name="Рисунок 6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0" y="16449676"/>
          <a:ext cx="828675" cy="658399"/>
        </a:xfrm>
        <a:prstGeom prst="rect">
          <a:avLst/>
        </a:prstGeom>
      </xdr:spPr>
    </xdr:pic>
    <xdr:clientData/>
  </xdr:twoCellAnchor>
  <xdr:twoCellAnchor>
    <xdr:from>
      <xdr:col>1</xdr:col>
      <xdr:colOff>2238375</xdr:colOff>
      <xdr:row>41</xdr:row>
      <xdr:rowOff>9525</xdr:rowOff>
    </xdr:from>
    <xdr:to>
      <xdr:col>1</xdr:col>
      <xdr:colOff>2521307</xdr:colOff>
      <xdr:row>41</xdr:row>
      <xdr:rowOff>138131</xdr:rowOff>
    </xdr:to>
    <xdr:pic>
      <xdr:nvPicPr>
        <xdr:cNvPr id="146" name="Рисунок 145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71925" y="164401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228600</xdr:colOff>
      <xdr:row>82</xdr:row>
      <xdr:rowOff>19051</xdr:rowOff>
    </xdr:from>
    <xdr:to>
      <xdr:col>2</xdr:col>
      <xdr:colOff>771525</xdr:colOff>
      <xdr:row>82</xdr:row>
      <xdr:rowOff>371953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2850" y="34451926"/>
          <a:ext cx="542925" cy="352902"/>
        </a:xfrm>
        <a:prstGeom prst="rect">
          <a:avLst/>
        </a:prstGeom>
      </xdr:spPr>
    </xdr:pic>
    <xdr:clientData/>
  </xdr:twoCellAnchor>
  <xdr:twoCellAnchor>
    <xdr:from>
      <xdr:col>1</xdr:col>
      <xdr:colOff>2257425</xdr:colOff>
      <xdr:row>82</xdr:row>
      <xdr:rowOff>9525</xdr:rowOff>
    </xdr:from>
    <xdr:to>
      <xdr:col>1</xdr:col>
      <xdr:colOff>2540357</xdr:colOff>
      <xdr:row>82</xdr:row>
      <xdr:rowOff>138131</xdr:rowOff>
    </xdr:to>
    <xdr:pic>
      <xdr:nvPicPr>
        <xdr:cNvPr id="147" name="Рисунок 146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38500" y="344424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2257425</xdr:colOff>
      <xdr:row>81</xdr:row>
      <xdr:rowOff>9525</xdr:rowOff>
    </xdr:from>
    <xdr:to>
      <xdr:col>1</xdr:col>
      <xdr:colOff>2540357</xdr:colOff>
      <xdr:row>81</xdr:row>
      <xdr:rowOff>138131</xdr:rowOff>
    </xdr:to>
    <xdr:pic>
      <xdr:nvPicPr>
        <xdr:cNvPr id="148" name="Рисунок 147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38500" y="344424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200025</xdr:colOff>
      <xdr:row>81</xdr:row>
      <xdr:rowOff>38100</xdr:rowOff>
    </xdr:from>
    <xdr:to>
      <xdr:col>2</xdr:col>
      <xdr:colOff>819150</xdr:colOff>
      <xdr:row>81</xdr:row>
      <xdr:rowOff>378619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4275" y="34470975"/>
          <a:ext cx="619125" cy="340519"/>
        </a:xfrm>
        <a:prstGeom prst="rect">
          <a:avLst/>
        </a:prstGeom>
      </xdr:spPr>
    </xdr:pic>
    <xdr:clientData/>
  </xdr:twoCellAnchor>
  <xdr:twoCellAnchor>
    <xdr:from>
      <xdr:col>1</xdr:col>
      <xdr:colOff>2257425</xdr:colOff>
      <xdr:row>121</xdr:row>
      <xdr:rowOff>247650</xdr:rowOff>
    </xdr:from>
    <xdr:to>
      <xdr:col>1</xdr:col>
      <xdr:colOff>2540357</xdr:colOff>
      <xdr:row>121</xdr:row>
      <xdr:rowOff>376256</xdr:rowOff>
    </xdr:to>
    <xdr:pic>
      <xdr:nvPicPr>
        <xdr:cNvPr id="149" name="Рисунок 14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38500" y="5495925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2247900</xdr:colOff>
      <xdr:row>122</xdr:row>
      <xdr:rowOff>247650</xdr:rowOff>
    </xdr:from>
    <xdr:to>
      <xdr:col>1</xdr:col>
      <xdr:colOff>2530832</xdr:colOff>
      <xdr:row>122</xdr:row>
      <xdr:rowOff>376256</xdr:rowOff>
    </xdr:to>
    <xdr:pic>
      <xdr:nvPicPr>
        <xdr:cNvPr id="150" name="Рисунок 14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28975" y="553497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2257425</xdr:colOff>
      <xdr:row>123</xdr:row>
      <xdr:rowOff>238125</xdr:rowOff>
    </xdr:from>
    <xdr:to>
      <xdr:col>1</xdr:col>
      <xdr:colOff>2540357</xdr:colOff>
      <xdr:row>123</xdr:row>
      <xdr:rowOff>366731</xdr:rowOff>
    </xdr:to>
    <xdr:pic>
      <xdr:nvPicPr>
        <xdr:cNvPr id="151" name="Рисунок 150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238500" y="5573077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276225</xdr:colOff>
      <xdr:row>121</xdr:row>
      <xdr:rowOff>9525</xdr:rowOff>
    </xdr:from>
    <xdr:to>
      <xdr:col>2</xdr:col>
      <xdr:colOff>800100</xdr:colOff>
      <xdr:row>121</xdr:row>
      <xdr:rowOff>519430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0475" y="54721125"/>
          <a:ext cx="523875" cy="509905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295276</xdr:colOff>
      <xdr:row>122</xdr:row>
      <xdr:rowOff>28575</xdr:rowOff>
    </xdr:from>
    <xdr:to>
      <xdr:col>2</xdr:col>
      <xdr:colOff>812348</xdr:colOff>
      <xdr:row>122</xdr:row>
      <xdr:rowOff>504825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9526" y="55273575"/>
          <a:ext cx="517072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141</xdr:row>
      <xdr:rowOff>38100</xdr:rowOff>
    </xdr:from>
    <xdr:to>
      <xdr:col>2</xdr:col>
      <xdr:colOff>923925</xdr:colOff>
      <xdr:row>141</xdr:row>
      <xdr:rowOff>438150</xdr:rowOff>
    </xdr:to>
    <xdr:pic>
      <xdr:nvPicPr>
        <xdr:cNvPr id="214940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5" y="30546675"/>
          <a:ext cx="266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657225</xdr:colOff>
      <xdr:row>142</xdr:row>
      <xdr:rowOff>57150</xdr:rowOff>
    </xdr:from>
    <xdr:to>
      <xdr:col>2</xdr:col>
      <xdr:colOff>923925</xdr:colOff>
      <xdr:row>142</xdr:row>
      <xdr:rowOff>457200</xdr:rowOff>
    </xdr:to>
    <xdr:pic>
      <xdr:nvPicPr>
        <xdr:cNvPr id="2149405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76625" y="31051500"/>
          <a:ext cx="266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73</xdr:row>
      <xdr:rowOff>9525</xdr:rowOff>
    </xdr:from>
    <xdr:to>
      <xdr:col>2</xdr:col>
      <xdr:colOff>952500</xdr:colOff>
      <xdr:row>73</xdr:row>
      <xdr:rowOff>333375</xdr:rowOff>
    </xdr:to>
    <xdr:pic>
      <xdr:nvPicPr>
        <xdr:cNvPr id="2149408" name="Рисунок 2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2534900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742950</xdr:colOff>
      <xdr:row>134</xdr:row>
      <xdr:rowOff>19050</xdr:rowOff>
    </xdr:from>
    <xdr:to>
      <xdr:col>2</xdr:col>
      <xdr:colOff>923925</xdr:colOff>
      <xdr:row>134</xdr:row>
      <xdr:rowOff>342900</xdr:rowOff>
    </xdr:to>
    <xdr:pic>
      <xdr:nvPicPr>
        <xdr:cNvPr id="2149414" name="Рисунок 106082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2350" y="28489275"/>
          <a:ext cx="180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704850</xdr:colOff>
      <xdr:row>32</xdr:row>
      <xdr:rowOff>76200</xdr:rowOff>
    </xdr:from>
    <xdr:to>
      <xdr:col>3</xdr:col>
      <xdr:colOff>0</xdr:colOff>
      <xdr:row>35</xdr:row>
      <xdr:rowOff>9525</xdr:rowOff>
    </xdr:to>
    <xdr:pic>
      <xdr:nvPicPr>
        <xdr:cNvPr id="2149415" name="Picture 10164" descr="поддон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0" y="5353050"/>
          <a:ext cx="638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31</xdr:row>
      <xdr:rowOff>19052</xdr:rowOff>
    </xdr:from>
    <xdr:to>
      <xdr:col>2</xdr:col>
      <xdr:colOff>733425</xdr:colOff>
      <xdr:row>33</xdr:row>
      <xdr:rowOff>96427</xdr:rowOff>
    </xdr:to>
    <xdr:pic>
      <xdr:nvPicPr>
        <xdr:cNvPr id="2149416" name="Рисунок 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38450" y="5133977"/>
          <a:ext cx="714375" cy="40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24</xdr:row>
      <xdr:rowOff>19050</xdr:rowOff>
    </xdr:from>
    <xdr:to>
      <xdr:col>2</xdr:col>
      <xdr:colOff>561975</xdr:colOff>
      <xdr:row>25</xdr:row>
      <xdr:rowOff>159544</xdr:rowOff>
    </xdr:to>
    <xdr:pic>
      <xdr:nvPicPr>
        <xdr:cNvPr id="2149417" name="Picture 7884" descr="Коробка горох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67025" y="1762125"/>
          <a:ext cx="514350" cy="435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638175</xdr:colOff>
      <xdr:row>25</xdr:row>
      <xdr:rowOff>0</xdr:rowOff>
    </xdr:from>
    <xdr:to>
      <xdr:col>2</xdr:col>
      <xdr:colOff>1228725</xdr:colOff>
      <xdr:row>27</xdr:row>
      <xdr:rowOff>0</xdr:rowOff>
    </xdr:to>
    <xdr:pic>
      <xdr:nvPicPr>
        <xdr:cNvPr id="2149418" name="Picture 10163" descr="Копия IMG_327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7575" y="2266950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266700</xdr:colOff>
      <xdr:row>27</xdr:row>
      <xdr:rowOff>19050</xdr:rowOff>
    </xdr:from>
    <xdr:to>
      <xdr:col>2</xdr:col>
      <xdr:colOff>981075</xdr:colOff>
      <xdr:row>30</xdr:row>
      <xdr:rowOff>19050</xdr:rowOff>
    </xdr:to>
    <xdr:pic>
      <xdr:nvPicPr>
        <xdr:cNvPr id="2149419" name="Picture 2178" descr="коробка винтаж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6100" y="310515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47</xdr:row>
      <xdr:rowOff>47625</xdr:rowOff>
    </xdr:from>
    <xdr:to>
      <xdr:col>2</xdr:col>
      <xdr:colOff>1333500</xdr:colOff>
      <xdr:row>53</xdr:row>
      <xdr:rowOff>9525</xdr:rowOff>
    </xdr:to>
    <xdr:pic>
      <xdr:nvPicPr>
        <xdr:cNvPr id="2149421" name="Рисунок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8572500"/>
          <a:ext cx="12954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82</xdr:row>
      <xdr:rowOff>9525</xdr:rowOff>
    </xdr:from>
    <xdr:to>
      <xdr:col>2</xdr:col>
      <xdr:colOff>904875</xdr:colOff>
      <xdr:row>83</xdr:row>
      <xdr:rowOff>28575</xdr:rowOff>
    </xdr:to>
    <xdr:pic>
      <xdr:nvPicPr>
        <xdr:cNvPr id="2149422" name="Picture 321" descr="лента атласн винтаж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5" y="15544800"/>
          <a:ext cx="609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91</xdr:row>
      <xdr:rowOff>38100</xdr:rowOff>
    </xdr:from>
    <xdr:to>
      <xdr:col>2</xdr:col>
      <xdr:colOff>876300</xdr:colOff>
      <xdr:row>93</xdr:row>
      <xdr:rowOff>295275</xdr:rowOff>
    </xdr:to>
    <xdr:pic>
      <xdr:nvPicPr>
        <xdr:cNvPr id="2149423" name="Рисунок 1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5" y="1932622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676275</xdr:colOff>
      <xdr:row>122</xdr:row>
      <xdr:rowOff>114300</xdr:rowOff>
    </xdr:from>
    <xdr:to>
      <xdr:col>2</xdr:col>
      <xdr:colOff>1266825</xdr:colOff>
      <xdr:row>125</xdr:row>
      <xdr:rowOff>85725</xdr:rowOff>
    </xdr:to>
    <xdr:pic>
      <xdr:nvPicPr>
        <xdr:cNvPr id="2149424" name="Picture 981" descr="пластик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5675" y="26298525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129</xdr:row>
      <xdr:rowOff>171450</xdr:rowOff>
    </xdr:from>
    <xdr:to>
      <xdr:col>2</xdr:col>
      <xdr:colOff>857250</xdr:colOff>
      <xdr:row>132</xdr:row>
      <xdr:rowOff>104775</xdr:rowOff>
    </xdr:to>
    <xdr:pic>
      <xdr:nvPicPr>
        <xdr:cNvPr id="2149425" name="Picture 980" descr="100 гр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0" y="27689175"/>
          <a:ext cx="552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990600</xdr:colOff>
      <xdr:row>127</xdr:row>
      <xdr:rowOff>9525</xdr:rowOff>
    </xdr:from>
    <xdr:to>
      <xdr:col>2</xdr:col>
      <xdr:colOff>1247775</xdr:colOff>
      <xdr:row>130</xdr:row>
      <xdr:rowOff>57150</xdr:rowOff>
    </xdr:to>
    <xdr:pic>
      <xdr:nvPicPr>
        <xdr:cNvPr id="2149426" name="Picture 29" descr="листовка винт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0" y="27146250"/>
          <a:ext cx="257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125</xdr:row>
      <xdr:rowOff>171450</xdr:rowOff>
    </xdr:from>
    <xdr:to>
      <xdr:col>2</xdr:col>
      <xdr:colOff>923925</xdr:colOff>
      <xdr:row>127</xdr:row>
      <xdr:rowOff>66675</xdr:rowOff>
    </xdr:to>
    <xdr:pic>
      <xdr:nvPicPr>
        <xdr:cNvPr id="2149427" name="Picture 28" descr="клип лента винтаж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475" y="26927175"/>
          <a:ext cx="704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76</xdr:row>
      <xdr:rowOff>123825</xdr:rowOff>
    </xdr:from>
    <xdr:to>
      <xdr:col>2</xdr:col>
      <xdr:colOff>962025</xdr:colOff>
      <xdr:row>79</xdr:row>
      <xdr:rowOff>85725</xdr:rowOff>
    </xdr:to>
    <xdr:pic>
      <xdr:nvPicPr>
        <xdr:cNvPr id="2149429" name="Picture 1122" descr="лента джунгли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1825" y="14516100"/>
          <a:ext cx="6096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121</xdr:row>
      <xdr:rowOff>9525</xdr:rowOff>
    </xdr:from>
    <xdr:to>
      <xdr:col>2</xdr:col>
      <xdr:colOff>552450</xdr:colOff>
      <xdr:row>124</xdr:row>
      <xdr:rowOff>123825</xdr:rowOff>
    </xdr:to>
    <xdr:pic>
      <xdr:nvPicPr>
        <xdr:cNvPr id="2149430" name="Рисунок 7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28925" y="26003250"/>
          <a:ext cx="542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9</xdr:row>
      <xdr:rowOff>47626</xdr:rowOff>
    </xdr:from>
    <xdr:to>
      <xdr:col>2</xdr:col>
      <xdr:colOff>352425</xdr:colOff>
      <xdr:row>11</xdr:row>
      <xdr:rowOff>1367</xdr:rowOff>
    </xdr:to>
    <xdr:pic>
      <xdr:nvPicPr>
        <xdr:cNvPr id="27" name="Рисунок 26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5" y="1543051"/>
          <a:ext cx="342900" cy="458566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10</xdr:row>
      <xdr:rowOff>190500</xdr:rowOff>
    </xdr:from>
    <xdr:to>
      <xdr:col>2</xdr:col>
      <xdr:colOff>802802</xdr:colOff>
      <xdr:row>11</xdr:row>
      <xdr:rowOff>317075</xdr:rowOff>
    </xdr:to>
    <xdr:pic>
      <xdr:nvPicPr>
        <xdr:cNvPr id="28" name="Рисунок 27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0525" y="1857375"/>
          <a:ext cx="431327" cy="459950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819151</xdr:colOff>
      <xdr:row>11</xdr:row>
      <xdr:rowOff>228601</xdr:rowOff>
    </xdr:from>
    <xdr:to>
      <xdr:col>2</xdr:col>
      <xdr:colOff>1143001</xdr:colOff>
      <xdr:row>12</xdr:row>
      <xdr:rowOff>318791</xdr:rowOff>
    </xdr:to>
    <xdr:pic>
      <xdr:nvPicPr>
        <xdr:cNvPr id="29" name="Рисунок 28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1" y="2228851"/>
          <a:ext cx="323850" cy="43309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12</xdr:row>
      <xdr:rowOff>190501</xdr:rowOff>
    </xdr:from>
    <xdr:to>
      <xdr:col>2</xdr:col>
      <xdr:colOff>352425</xdr:colOff>
      <xdr:row>13</xdr:row>
      <xdr:rowOff>312479</xdr:rowOff>
    </xdr:to>
    <xdr:pic>
      <xdr:nvPicPr>
        <xdr:cNvPr id="30" name="Рисунок 29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0" y="2533651"/>
          <a:ext cx="333375" cy="44582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</xdr:row>
      <xdr:rowOff>151437</xdr:rowOff>
    </xdr:from>
    <xdr:to>
      <xdr:col>2</xdr:col>
      <xdr:colOff>762000</xdr:colOff>
      <xdr:row>14</xdr:row>
      <xdr:rowOff>323850</xdr:rowOff>
    </xdr:to>
    <xdr:pic>
      <xdr:nvPicPr>
        <xdr:cNvPr id="31" name="Рисунок 30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00400" y="3056562"/>
          <a:ext cx="381000" cy="496263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14</xdr:row>
      <xdr:rowOff>95250</xdr:rowOff>
    </xdr:from>
    <xdr:to>
      <xdr:col>2</xdr:col>
      <xdr:colOff>1236605</xdr:colOff>
      <xdr:row>15</xdr:row>
      <xdr:rowOff>319721</xdr:rowOff>
    </xdr:to>
    <xdr:pic>
      <xdr:nvPicPr>
        <xdr:cNvPr id="32" name="Рисунок 3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8675" y="3086100"/>
          <a:ext cx="426980" cy="557846"/>
        </a:xfrm>
        <a:prstGeom prst="rect">
          <a:avLst/>
        </a:prstGeom>
      </xdr:spPr>
    </xdr:pic>
    <xdr:clientData/>
  </xdr:twoCellAnchor>
  <xdr:twoCellAnchor editAs="oneCell">
    <xdr:from>
      <xdr:col>2</xdr:col>
      <xdr:colOff>12829</xdr:colOff>
      <xdr:row>15</xdr:row>
      <xdr:rowOff>114300</xdr:rowOff>
    </xdr:from>
    <xdr:to>
      <xdr:col>2</xdr:col>
      <xdr:colOff>411613</xdr:colOff>
      <xdr:row>17</xdr:row>
      <xdr:rowOff>0</xdr:rowOff>
    </xdr:to>
    <xdr:pic>
      <xdr:nvPicPr>
        <xdr:cNvPr id="2" name="Рисунок 1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3841879" y="3486150"/>
          <a:ext cx="398784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16</xdr:row>
      <xdr:rowOff>104775</xdr:rowOff>
    </xdr:from>
    <xdr:to>
      <xdr:col>2</xdr:col>
      <xdr:colOff>819150</xdr:colOff>
      <xdr:row>17</xdr:row>
      <xdr:rowOff>330866</xdr:rowOff>
    </xdr:to>
    <xdr:pic>
      <xdr:nvPicPr>
        <xdr:cNvPr id="3" name="Рисунок 2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675" y="3829050"/>
          <a:ext cx="390525" cy="568991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866775</xdr:colOff>
      <xdr:row>17</xdr:row>
      <xdr:rowOff>116195</xdr:rowOff>
    </xdr:from>
    <xdr:to>
      <xdr:col>2</xdr:col>
      <xdr:colOff>1266825</xdr:colOff>
      <xdr:row>18</xdr:row>
      <xdr:rowOff>365688</xdr:rowOff>
    </xdr:to>
    <xdr:pic>
      <xdr:nvPicPr>
        <xdr:cNvPr id="4" name="Рисунок 3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5825" y="4183370"/>
          <a:ext cx="400050" cy="582868"/>
        </a:xfrm>
        <a:prstGeom prst="rect">
          <a:avLst/>
        </a:prstGeom>
      </xdr:spPr>
    </xdr:pic>
    <xdr:clientData/>
  </xdr:twoCellAnchor>
  <xdr:twoCellAnchor editAs="oneCell">
    <xdr:from>
      <xdr:col>1</xdr:col>
      <xdr:colOff>2609850</xdr:colOff>
      <xdr:row>20</xdr:row>
      <xdr:rowOff>47625</xdr:rowOff>
    </xdr:from>
    <xdr:to>
      <xdr:col>1</xdr:col>
      <xdr:colOff>2800645</xdr:colOff>
      <xdr:row>20</xdr:row>
      <xdr:rowOff>238125</xdr:rowOff>
    </xdr:to>
    <xdr:pic>
      <xdr:nvPicPr>
        <xdr:cNvPr id="38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1900" y="509587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21</xdr:row>
      <xdr:rowOff>9525</xdr:rowOff>
    </xdr:from>
    <xdr:to>
      <xdr:col>1</xdr:col>
      <xdr:colOff>2810170</xdr:colOff>
      <xdr:row>21</xdr:row>
      <xdr:rowOff>200025</xdr:rowOff>
    </xdr:to>
    <xdr:pic>
      <xdr:nvPicPr>
        <xdr:cNvPr id="39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53816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2628900</xdr:colOff>
      <xdr:row>22</xdr:row>
      <xdr:rowOff>19050</xdr:rowOff>
    </xdr:from>
    <xdr:to>
      <xdr:col>2</xdr:col>
      <xdr:colOff>295</xdr:colOff>
      <xdr:row>22</xdr:row>
      <xdr:rowOff>209550</xdr:rowOff>
    </xdr:to>
    <xdr:pic>
      <xdr:nvPicPr>
        <xdr:cNvPr id="40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90950" y="5753100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23</xdr:row>
      <xdr:rowOff>28575</xdr:rowOff>
    </xdr:from>
    <xdr:to>
      <xdr:col>1</xdr:col>
      <xdr:colOff>2810170</xdr:colOff>
      <xdr:row>23</xdr:row>
      <xdr:rowOff>219075</xdr:rowOff>
    </xdr:to>
    <xdr:pic>
      <xdr:nvPicPr>
        <xdr:cNvPr id="41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5" y="6019800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10</xdr:row>
      <xdr:rowOff>47625</xdr:rowOff>
    </xdr:from>
    <xdr:to>
      <xdr:col>1</xdr:col>
      <xdr:colOff>2810170</xdr:colOff>
      <xdr:row>10</xdr:row>
      <xdr:rowOff>238125</xdr:rowOff>
    </xdr:to>
    <xdr:pic>
      <xdr:nvPicPr>
        <xdr:cNvPr id="43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1714500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2609850</xdr:colOff>
      <xdr:row>11</xdr:row>
      <xdr:rowOff>47625</xdr:rowOff>
    </xdr:from>
    <xdr:to>
      <xdr:col>1</xdr:col>
      <xdr:colOff>2800645</xdr:colOff>
      <xdr:row>11</xdr:row>
      <xdr:rowOff>238125</xdr:rowOff>
    </xdr:to>
    <xdr:pic>
      <xdr:nvPicPr>
        <xdr:cNvPr id="44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9850" y="204787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12</xdr:row>
      <xdr:rowOff>123825</xdr:rowOff>
    </xdr:from>
    <xdr:to>
      <xdr:col>1</xdr:col>
      <xdr:colOff>2810170</xdr:colOff>
      <xdr:row>12</xdr:row>
      <xdr:rowOff>314325</xdr:rowOff>
    </xdr:to>
    <xdr:pic>
      <xdr:nvPicPr>
        <xdr:cNvPr id="45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246697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13</xdr:row>
      <xdr:rowOff>38100</xdr:rowOff>
    </xdr:from>
    <xdr:to>
      <xdr:col>1</xdr:col>
      <xdr:colOff>2810170</xdr:colOff>
      <xdr:row>13</xdr:row>
      <xdr:rowOff>228600</xdr:rowOff>
    </xdr:to>
    <xdr:pic>
      <xdr:nvPicPr>
        <xdr:cNvPr id="46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2705100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2619375</xdr:colOff>
      <xdr:row>14</xdr:row>
      <xdr:rowOff>28575</xdr:rowOff>
    </xdr:from>
    <xdr:to>
      <xdr:col>1</xdr:col>
      <xdr:colOff>2810170</xdr:colOff>
      <xdr:row>14</xdr:row>
      <xdr:rowOff>219075</xdr:rowOff>
    </xdr:to>
    <xdr:pic>
      <xdr:nvPicPr>
        <xdr:cNvPr id="47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5" y="30194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2590800</xdr:colOff>
      <xdr:row>15</xdr:row>
      <xdr:rowOff>38100</xdr:rowOff>
    </xdr:from>
    <xdr:to>
      <xdr:col>1</xdr:col>
      <xdr:colOff>2781595</xdr:colOff>
      <xdr:row>15</xdr:row>
      <xdr:rowOff>228600</xdr:rowOff>
    </xdr:to>
    <xdr:pic>
      <xdr:nvPicPr>
        <xdr:cNvPr id="48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33623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2581275</xdr:colOff>
      <xdr:row>16</xdr:row>
      <xdr:rowOff>28575</xdr:rowOff>
    </xdr:from>
    <xdr:to>
      <xdr:col>1</xdr:col>
      <xdr:colOff>2772070</xdr:colOff>
      <xdr:row>16</xdr:row>
      <xdr:rowOff>219075</xdr:rowOff>
    </xdr:to>
    <xdr:pic>
      <xdr:nvPicPr>
        <xdr:cNvPr id="49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275" y="37052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2590800</xdr:colOff>
      <xdr:row>17</xdr:row>
      <xdr:rowOff>104775</xdr:rowOff>
    </xdr:from>
    <xdr:to>
      <xdr:col>1</xdr:col>
      <xdr:colOff>2781595</xdr:colOff>
      <xdr:row>17</xdr:row>
      <xdr:rowOff>295275</xdr:rowOff>
    </xdr:to>
    <xdr:pic>
      <xdr:nvPicPr>
        <xdr:cNvPr id="50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0800" y="41243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2600325</xdr:colOff>
      <xdr:row>18</xdr:row>
      <xdr:rowOff>38100</xdr:rowOff>
    </xdr:from>
    <xdr:to>
      <xdr:col>1</xdr:col>
      <xdr:colOff>2791120</xdr:colOff>
      <xdr:row>18</xdr:row>
      <xdr:rowOff>228600</xdr:rowOff>
    </xdr:to>
    <xdr:pic>
      <xdr:nvPicPr>
        <xdr:cNvPr id="51" name="Рисунок 1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325" y="4391025"/>
          <a:ext cx="19079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2590800</xdr:colOff>
      <xdr:row>120</xdr:row>
      <xdr:rowOff>38100</xdr:rowOff>
    </xdr:from>
    <xdr:to>
      <xdr:col>1</xdr:col>
      <xdr:colOff>2779792</xdr:colOff>
      <xdr:row>120</xdr:row>
      <xdr:rowOff>227092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0925" y="27346275"/>
          <a:ext cx="188992" cy="18899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2619375</xdr:colOff>
      <xdr:row>58</xdr:row>
      <xdr:rowOff>133350</xdr:rowOff>
    </xdr:from>
    <xdr:to>
      <xdr:col>1</xdr:col>
      <xdr:colOff>2808367</xdr:colOff>
      <xdr:row>59</xdr:row>
      <xdr:rowOff>160417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9975" y="13430250"/>
          <a:ext cx="188992" cy="188992"/>
        </a:xfrm>
        <a:prstGeom prst="rect">
          <a:avLst/>
        </a:prstGeom>
      </xdr:spPr>
    </xdr:pic>
    <xdr:clientData/>
  </xdr:twoCellAnchor>
  <xdr:twoCellAnchor editAs="oneCell">
    <xdr:from>
      <xdr:col>1</xdr:col>
      <xdr:colOff>2438400</xdr:colOff>
      <xdr:row>70</xdr:row>
      <xdr:rowOff>180975</xdr:rowOff>
    </xdr:from>
    <xdr:to>
      <xdr:col>1</xdr:col>
      <xdr:colOff>2800350</xdr:colOff>
      <xdr:row>71</xdr:row>
      <xdr:rowOff>200025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62350" y="155638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70</xdr:row>
      <xdr:rowOff>47626</xdr:rowOff>
    </xdr:from>
    <xdr:to>
      <xdr:col>2</xdr:col>
      <xdr:colOff>1064244</xdr:colOff>
      <xdr:row>71</xdr:row>
      <xdr:rowOff>333376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7175" y="15430501"/>
          <a:ext cx="940419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2619375</xdr:colOff>
      <xdr:row>59</xdr:row>
      <xdr:rowOff>190500</xdr:rowOff>
    </xdr:from>
    <xdr:to>
      <xdr:col>1</xdr:col>
      <xdr:colOff>2808367</xdr:colOff>
      <xdr:row>60</xdr:row>
      <xdr:rowOff>150892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9975" y="13649325"/>
          <a:ext cx="188992" cy="188992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118</xdr:row>
      <xdr:rowOff>9525</xdr:rowOff>
    </xdr:from>
    <xdr:to>
      <xdr:col>2</xdr:col>
      <xdr:colOff>1028701</xdr:colOff>
      <xdr:row>122</xdr:row>
      <xdr:rowOff>19051</xdr:rowOff>
    </xdr:to>
    <xdr:pic>
      <xdr:nvPicPr>
        <xdr:cNvPr id="59" name="Рисунок 58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7550" y="27727275"/>
          <a:ext cx="590551" cy="885826"/>
        </a:xfrm>
        <a:prstGeom prst="rect">
          <a:avLst/>
        </a:prstGeom>
      </xdr:spPr>
    </xdr:pic>
    <xdr:clientData/>
  </xdr:twoCellAnchor>
  <xdr:twoCellAnchor editAs="oneCell">
    <xdr:from>
      <xdr:col>1</xdr:col>
      <xdr:colOff>2714624</xdr:colOff>
      <xdr:row>17</xdr:row>
      <xdr:rowOff>328612</xdr:rowOff>
    </xdr:from>
    <xdr:to>
      <xdr:col>2</xdr:col>
      <xdr:colOff>723899</xdr:colOff>
      <xdr:row>22</xdr:row>
      <xdr:rowOff>19050</xdr:rowOff>
    </xdr:to>
    <xdr:pic>
      <xdr:nvPicPr>
        <xdr:cNvPr id="5" name="Рисунок 4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4" y="4586287"/>
          <a:ext cx="828675" cy="124301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18</xdr:row>
      <xdr:rowOff>209550</xdr:rowOff>
    </xdr:from>
    <xdr:to>
      <xdr:col>2</xdr:col>
      <xdr:colOff>1168399</xdr:colOff>
      <xdr:row>23</xdr:row>
      <xdr:rowOff>85724</xdr:rowOff>
    </xdr:to>
    <xdr:pic>
      <xdr:nvPicPr>
        <xdr:cNvPr id="9" name="Рисунок 8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100" y="4800600"/>
          <a:ext cx="901699" cy="13525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21</xdr:row>
      <xdr:rowOff>142875</xdr:rowOff>
    </xdr:from>
    <xdr:to>
      <xdr:col>2</xdr:col>
      <xdr:colOff>628650</xdr:colOff>
      <xdr:row>22</xdr:row>
      <xdr:rowOff>180975</xdr:rowOff>
    </xdr:to>
    <xdr:pic>
      <xdr:nvPicPr>
        <xdr:cNvPr id="5" name="Рисунок 107528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0975" y="3209925"/>
          <a:ext cx="523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5949</xdr:colOff>
      <xdr:row>23</xdr:row>
      <xdr:rowOff>57150</xdr:rowOff>
    </xdr:from>
    <xdr:to>
      <xdr:col>2</xdr:col>
      <xdr:colOff>752475</xdr:colOff>
      <xdr:row>23</xdr:row>
      <xdr:rowOff>238126</xdr:rowOff>
    </xdr:to>
    <xdr:pic>
      <xdr:nvPicPr>
        <xdr:cNvPr id="6" name="Рисунок 107528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2149" y="7467600"/>
          <a:ext cx="746526" cy="180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138113</xdr:colOff>
      <xdr:row>10</xdr:row>
      <xdr:rowOff>19050</xdr:rowOff>
    </xdr:from>
    <xdr:to>
      <xdr:col>2</xdr:col>
      <xdr:colOff>604838</xdr:colOff>
      <xdr:row>10</xdr:row>
      <xdr:rowOff>414751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4313" y="2381250"/>
          <a:ext cx="466725" cy="395701"/>
        </a:xfrm>
        <a:prstGeom prst="rect">
          <a:avLst/>
        </a:prstGeom>
      </xdr:spPr>
    </xdr:pic>
    <xdr:clientData/>
  </xdr:twoCellAnchor>
  <xdr:twoCellAnchor>
    <xdr:from>
      <xdr:col>2</xdr:col>
      <xdr:colOff>128588</xdr:colOff>
      <xdr:row>11</xdr:row>
      <xdr:rowOff>28575</xdr:rowOff>
    </xdr:from>
    <xdr:to>
      <xdr:col>2</xdr:col>
      <xdr:colOff>614363</xdr:colOff>
      <xdr:row>11</xdr:row>
      <xdr:rowOff>440249</xdr:rowOff>
    </xdr:to>
    <xdr:pic>
      <xdr:nvPicPr>
        <xdr:cNvPr id="9" name="Рисунок 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788" y="2847975"/>
          <a:ext cx="485775" cy="411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18</xdr:row>
      <xdr:rowOff>95250</xdr:rowOff>
    </xdr:from>
    <xdr:to>
      <xdr:col>2</xdr:col>
      <xdr:colOff>733425</xdr:colOff>
      <xdr:row>18</xdr:row>
      <xdr:rowOff>411745</xdr:rowOff>
    </xdr:to>
    <xdr:pic>
      <xdr:nvPicPr>
        <xdr:cNvPr id="10" name="Рисунок 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0" y="5667375"/>
          <a:ext cx="714375" cy="316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9</xdr:row>
      <xdr:rowOff>38100</xdr:rowOff>
    </xdr:from>
    <xdr:to>
      <xdr:col>2</xdr:col>
      <xdr:colOff>552450</xdr:colOff>
      <xdr:row>9</xdr:row>
      <xdr:rowOff>381000</xdr:rowOff>
    </xdr:to>
    <xdr:pic>
      <xdr:nvPicPr>
        <xdr:cNvPr id="11" name="Рисунок 107526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6143625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13</xdr:row>
      <xdr:rowOff>19050</xdr:rowOff>
    </xdr:from>
    <xdr:to>
      <xdr:col>2</xdr:col>
      <xdr:colOff>542925</xdr:colOff>
      <xdr:row>13</xdr:row>
      <xdr:rowOff>361950</xdr:rowOff>
    </xdr:to>
    <xdr:pic>
      <xdr:nvPicPr>
        <xdr:cNvPr id="12" name="Рисунок 107526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6534150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14</xdr:row>
      <xdr:rowOff>38100</xdr:rowOff>
    </xdr:from>
    <xdr:to>
      <xdr:col>2</xdr:col>
      <xdr:colOff>552450</xdr:colOff>
      <xdr:row>14</xdr:row>
      <xdr:rowOff>371475</xdr:rowOff>
    </xdr:to>
    <xdr:pic>
      <xdr:nvPicPr>
        <xdr:cNvPr id="14" name="Рисунок 1075269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6962775"/>
          <a:ext cx="409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15</xdr:row>
      <xdr:rowOff>38100</xdr:rowOff>
    </xdr:from>
    <xdr:to>
      <xdr:col>2</xdr:col>
      <xdr:colOff>542925</xdr:colOff>
      <xdr:row>15</xdr:row>
      <xdr:rowOff>381000</xdr:rowOff>
    </xdr:to>
    <xdr:pic>
      <xdr:nvPicPr>
        <xdr:cNvPr id="15" name="Рисунок 1075270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0" y="7372350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16</xdr:row>
      <xdr:rowOff>47625</xdr:rowOff>
    </xdr:from>
    <xdr:to>
      <xdr:col>2</xdr:col>
      <xdr:colOff>552450</xdr:colOff>
      <xdr:row>16</xdr:row>
      <xdr:rowOff>381000</xdr:rowOff>
    </xdr:to>
    <xdr:pic>
      <xdr:nvPicPr>
        <xdr:cNvPr id="16" name="Рисунок 1075271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7791450"/>
          <a:ext cx="409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17</xdr:row>
      <xdr:rowOff>47625</xdr:rowOff>
    </xdr:from>
    <xdr:to>
      <xdr:col>2</xdr:col>
      <xdr:colOff>552450</xdr:colOff>
      <xdr:row>17</xdr:row>
      <xdr:rowOff>390525</xdr:rowOff>
    </xdr:to>
    <xdr:pic>
      <xdr:nvPicPr>
        <xdr:cNvPr id="17" name="Рисунок 1075272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9075" y="8201025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100013</xdr:colOff>
      <xdr:row>19</xdr:row>
      <xdr:rowOff>504825</xdr:rowOff>
    </xdr:from>
    <xdr:to>
      <xdr:col>2</xdr:col>
      <xdr:colOff>666751</xdr:colOff>
      <xdr:row>21</xdr:row>
      <xdr:rowOff>3984</xdr:rowOff>
    </xdr:to>
    <xdr:pic>
      <xdr:nvPicPr>
        <xdr:cNvPr id="2" name="Рисунок 1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3588" b="98785" l="4830" r="9636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5113" y="6781800"/>
          <a:ext cx="566738" cy="55643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</xdr:row>
      <xdr:rowOff>392257</xdr:rowOff>
    </xdr:from>
    <xdr:to>
      <xdr:col>2</xdr:col>
      <xdr:colOff>685800</xdr:colOff>
      <xdr:row>20</xdr:row>
      <xdr:rowOff>38620</xdr:rowOff>
    </xdr:to>
    <xdr:pic>
      <xdr:nvPicPr>
        <xdr:cNvPr id="3" name="Рисунок 2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637" b="100000" l="3182" r="9670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00350" y="6259657"/>
          <a:ext cx="590550" cy="579813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19</xdr:row>
      <xdr:rowOff>57150</xdr:rowOff>
    </xdr:from>
    <xdr:to>
      <xdr:col>1</xdr:col>
      <xdr:colOff>2664182</xdr:colOff>
      <xdr:row>19</xdr:row>
      <xdr:rowOff>185756</xdr:rowOff>
    </xdr:to>
    <xdr:pic>
      <xdr:nvPicPr>
        <xdr:cNvPr id="19" name="Рисунок 18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50" y="6334125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2390775</xdr:colOff>
      <xdr:row>20</xdr:row>
      <xdr:rowOff>57150</xdr:rowOff>
    </xdr:from>
    <xdr:to>
      <xdr:col>1</xdr:col>
      <xdr:colOff>2673707</xdr:colOff>
      <xdr:row>20</xdr:row>
      <xdr:rowOff>185756</xdr:rowOff>
    </xdr:to>
    <xdr:pic>
      <xdr:nvPicPr>
        <xdr:cNvPr id="20" name="Рисунок 19" descr="\\fserver\Общая для Хранения\брендинг Журавлёва\!Программа ЧАЙ\sprite.png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90775" y="6858000"/>
          <a:ext cx="282932" cy="12860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123824</xdr:colOff>
      <xdr:row>12</xdr:row>
      <xdr:rowOff>47624</xdr:rowOff>
    </xdr:from>
    <xdr:to>
      <xdr:col>2</xdr:col>
      <xdr:colOff>609599</xdr:colOff>
      <xdr:row>12</xdr:row>
      <xdr:rowOff>533399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8924" y="3333749"/>
          <a:ext cx="485775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tea-coffee.info/catalog_list62.html" TargetMode="External"/><Relationship Id="rId13" Type="http://schemas.openxmlformats.org/officeDocument/2006/relationships/hyperlink" Target="http://tea-coffee.info/catalog_list60.html" TargetMode="External"/><Relationship Id="rId18" Type="http://schemas.openxmlformats.org/officeDocument/2006/relationships/hyperlink" Target="http://tea-coffee.info/catalog_list50.html" TargetMode="External"/><Relationship Id="rId26" Type="http://schemas.openxmlformats.org/officeDocument/2006/relationships/vmlDrawing" Target="../drawings/vmlDrawing1.vml"/><Relationship Id="rId3" Type="http://schemas.openxmlformats.org/officeDocument/2006/relationships/hyperlink" Target="http://tea-coffee.info/catalog/chay/?SPECIAL=1" TargetMode="External"/><Relationship Id="rId21" Type="http://schemas.openxmlformats.org/officeDocument/2006/relationships/hyperlink" Target="http://tea-coffee.info/catalog_list43.html" TargetMode="External"/><Relationship Id="rId7" Type="http://schemas.openxmlformats.org/officeDocument/2006/relationships/hyperlink" Target="http://tea-coffee.info/catalog_list62.html" TargetMode="External"/><Relationship Id="rId12" Type="http://schemas.openxmlformats.org/officeDocument/2006/relationships/hyperlink" Target="http://tea-coffee.info/catalog_list60.html" TargetMode="External"/><Relationship Id="rId17" Type="http://schemas.openxmlformats.org/officeDocument/2006/relationships/hyperlink" Target="http://tea-coffee.info/catalog_list13.html" TargetMode="External"/><Relationship Id="rId25" Type="http://schemas.openxmlformats.org/officeDocument/2006/relationships/drawing" Target="../drawings/drawing1.xml"/><Relationship Id="rId2" Type="http://schemas.openxmlformats.org/officeDocument/2006/relationships/hyperlink" Target="http://tea-coffee.info/catalog/chay/?NEW=1" TargetMode="External"/><Relationship Id="rId16" Type="http://schemas.openxmlformats.org/officeDocument/2006/relationships/hyperlink" Target="http://tea-coffee.info/catalog_list14.html" TargetMode="External"/><Relationship Id="rId20" Type="http://schemas.openxmlformats.org/officeDocument/2006/relationships/hyperlink" Target="http://tea-coffee.info/catalog_list12.html" TargetMode="External"/><Relationship Id="rId1" Type="http://schemas.openxmlformats.org/officeDocument/2006/relationships/hyperlink" Target="http://tea-coffee.info/catalog/chay/?MEDAL=1" TargetMode="External"/><Relationship Id="rId6" Type="http://schemas.openxmlformats.org/officeDocument/2006/relationships/hyperlink" Target="http://tea-coffee.info/catalog/chay/?EXCL=1" TargetMode="External"/><Relationship Id="rId11" Type="http://schemas.openxmlformats.org/officeDocument/2006/relationships/hyperlink" Target="http://tea-coffee.info/catalog_list61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tea-coffee.info/catalog/chay/?LIDER=1" TargetMode="External"/><Relationship Id="rId15" Type="http://schemas.openxmlformats.org/officeDocument/2006/relationships/hyperlink" Target="http://tea-coffee.info/catalog_list49.html" TargetMode="External"/><Relationship Id="rId23" Type="http://schemas.openxmlformats.org/officeDocument/2006/relationships/hyperlink" Target="http://tea-coffee.info/catalog_list43.html" TargetMode="External"/><Relationship Id="rId10" Type="http://schemas.openxmlformats.org/officeDocument/2006/relationships/hyperlink" Target="http://tea-coffee.info/catalog_list62.html" TargetMode="External"/><Relationship Id="rId19" Type="http://schemas.openxmlformats.org/officeDocument/2006/relationships/hyperlink" Target="http://tea-coffee.info/catalog_list43.html" TargetMode="External"/><Relationship Id="rId4" Type="http://schemas.openxmlformats.org/officeDocument/2006/relationships/hyperlink" Target="http://tea-coffee.info/catalog/chay/?HIT=1" TargetMode="External"/><Relationship Id="rId9" Type="http://schemas.openxmlformats.org/officeDocument/2006/relationships/hyperlink" Target="http://tea-coffee.info/catalog_list62.html" TargetMode="External"/><Relationship Id="rId14" Type="http://schemas.openxmlformats.org/officeDocument/2006/relationships/hyperlink" Target="http://tea-coffee.info/catalog_list59.html" TargetMode="External"/><Relationship Id="rId22" Type="http://schemas.openxmlformats.org/officeDocument/2006/relationships/hyperlink" Target="http://tea-coffee.info/catalog_list12.html" TargetMode="External"/><Relationship Id="rId27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printerSettings" Target="../printerSettings/printerSettings11.bin"/><Relationship Id="rId7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printerSettings" Target="../printerSettings/printerSettings14.bin"/><Relationship Id="rId5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A06F7E"/>
    <outlinePr summaryBelow="0" summaryRight="0"/>
    <pageSetUpPr fitToPage="1"/>
  </sheetPr>
  <dimension ref="A1:BL382"/>
  <sheetViews>
    <sheetView tabSelected="1" topLeftCell="B1" zoomScaleNormal="100" zoomScaleSheetLayoutView="55" workbookViewId="0">
      <pane ySplit="2" topLeftCell="A3" activePane="bottomLeft" state="frozen"/>
      <selection activeCell="B1" sqref="B1"/>
      <selection pane="bottomLeft" activeCell="B1" sqref="B1"/>
    </sheetView>
  </sheetViews>
  <sheetFormatPr defaultColWidth="18.85546875" defaultRowHeight="12.75" x14ac:dyDescent="0.2"/>
  <cols>
    <col min="1" max="1" width="21.5703125" style="18" hidden="1" customWidth="1"/>
    <col min="2" max="2" width="38" style="4" customWidth="1"/>
    <col min="3" max="3" width="3.85546875" style="19" customWidth="1"/>
    <col min="4" max="4" width="2.5703125" style="4" customWidth="1"/>
    <col min="5" max="5" width="4.7109375" style="4" customWidth="1"/>
    <col min="6" max="6" width="26.85546875" style="4" customWidth="1"/>
    <col min="7" max="7" width="4.85546875" style="4" hidden="1" customWidth="1"/>
    <col min="8" max="8" width="15.28515625" style="4" hidden="1" customWidth="1"/>
    <col min="9" max="9" width="9.28515625" style="23" hidden="1" customWidth="1"/>
    <col min="10" max="10" width="10.7109375" style="23" hidden="1" customWidth="1"/>
    <col min="11" max="11" width="9.140625" style="22" customWidth="1"/>
    <col min="12" max="12" width="11.7109375" style="24" customWidth="1"/>
    <col min="13" max="13" width="11.7109375" style="18" customWidth="1"/>
    <col min="14" max="14" width="10.42578125" style="4" customWidth="1"/>
    <col min="15" max="15" width="11" style="25" customWidth="1"/>
    <col min="16" max="16" width="3.140625" style="408" customWidth="1"/>
    <col min="17" max="17" width="10.7109375" style="453" customWidth="1"/>
    <col min="18" max="18" width="10.7109375" style="453" hidden="1" customWidth="1"/>
    <col min="19" max="21" width="18" style="17" customWidth="1"/>
    <col min="22" max="61" width="18.85546875" style="17" customWidth="1"/>
    <col min="62" max="16384" width="18.85546875" style="18"/>
  </cols>
  <sheetData>
    <row r="1" spans="1:61" s="8" customFormat="1" ht="35.25" customHeight="1" collapsed="1" x14ac:dyDescent="0.2">
      <c r="A1" s="17"/>
      <c r="B1" s="378"/>
      <c r="C1" s="379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408"/>
      <c r="Q1" s="449"/>
      <c r="R1" s="449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</row>
    <row r="2" spans="1:61" s="13" customFormat="1" ht="36" customHeight="1" x14ac:dyDescent="0.2">
      <c r="A2" s="185" t="s">
        <v>8</v>
      </c>
      <c r="B2" s="388" t="s">
        <v>1447</v>
      </c>
      <c r="C2" s="551" t="s">
        <v>1453</v>
      </c>
      <c r="D2" s="552"/>
      <c r="E2" s="553"/>
      <c r="F2" s="186" t="s">
        <v>2033</v>
      </c>
      <c r="G2" s="403" t="s">
        <v>1528</v>
      </c>
      <c r="H2" s="62" t="s">
        <v>1078</v>
      </c>
      <c r="I2" s="62" t="s">
        <v>49</v>
      </c>
      <c r="J2" s="406" t="s">
        <v>51</v>
      </c>
      <c r="K2" s="96" t="s">
        <v>1448</v>
      </c>
      <c r="L2" s="186" t="s">
        <v>1451</v>
      </c>
      <c r="M2" s="186" t="s">
        <v>1452</v>
      </c>
      <c r="N2" s="186" t="s">
        <v>48</v>
      </c>
      <c r="O2" s="186" t="s">
        <v>1449</v>
      </c>
      <c r="P2" s="408"/>
      <c r="Q2" s="486" t="s">
        <v>2159</v>
      </c>
      <c r="R2" s="486" t="s">
        <v>2378</v>
      </c>
      <c r="S2" s="7"/>
    </row>
    <row r="3" spans="1:61" s="6" customFormat="1" ht="12" customHeight="1" thickBot="1" x14ac:dyDescent="0.25">
      <c r="B3" s="45" t="s">
        <v>1462</v>
      </c>
      <c r="C3" s="45" t="s">
        <v>1459</v>
      </c>
      <c r="E3" s="45"/>
      <c r="F3" s="45"/>
      <c r="G3" s="45"/>
      <c r="H3" s="2">
        <v>40000</v>
      </c>
      <c r="I3" s="3">
        <v>0.02</v>
      </c>
      <c r="J3" s="3">
        <v>0.03</v>
      </c>
      <c r="K3" s="14"/>
      <c r="P3" s="408"/>
      <c r="Q3" s="450"/>
      <c r="R3" s="450"/>
    </row>
    <row r="4" spans="1:61" s="6" customFormat="1" ht="12" customHeight="1" thickBot="1" x14ac:dyDescent="0.25">
      <c r="B4" s="46" t="s">
        <v>898</v>
      </c>
      <c r="C4" s="46"/>
      <c r="D4" s="46" t="s">
        <v>902</v>
      </c>
      <c r="E4" s="46"/>
      <c r="F4" s="46"/>
      <c r="G4" s="46"/>
      <c r="H4" s="2">
        <v>60000</v>
      </c>
      <c r="I4" s="3">
        <v>0.03</v>
      </c>
      <c r="J4" s="3">
        <v>0.04</v>
      </c>
      <c r="K4" s="560" t="s">
        <v>1460</v>
      </c>
      <c r="L4" s="561"/>
      <c r="M4" s="561"/>
      <c r="N4" s="562"/>
      <c r="P4" s="408"/>
      <c r="Q4" s="451"/>
      <c r="R4" s="451"/>
    </row>
    <row r="5" spans="1:61" s="6" customFormat="1" ht="12" customHeight="1" x14ac:dyDescent="0.2">
      <c r="B5" s="46" t="s">
        <v>899</v>
      </c>
      <c r="C5" s="46"/>
      <c r="D5" s="46" t="s">
        <v>1978</v>
      </c>
      <c r="E5" s="46"/>
      <c r="F5" s="46"/>
      <c r="G5" s="46"/>
      <c r="H5" s="2">
        <v>80000</v>
      </c>
      <c r="I5" s="3">
        <v>0.04</v>
      </c>
      <c r="J5" s="3">
        <v>0.05</v>
      </c>
      <c r="K5" s="556" t="str">
        <f>IF(_КОМ.УСЛ.="","Напишите ДА напротив нужного условия:","Вы выбрали:")</f>
        <v>Напишите ДА напротив нужного условия:</v>
      </c>
      <c r="L5" s="557"/>
      <c r="M5" s="563" t="str">
        <f>IFERROR(IF(MATCH("да",N7:N8,0)=1,"Предоплата",IF(MATCH("да",N7:N8,0)=2,K8,"")),"")</f>
        <v/>
      </c>
      <c r="N5" s="564"/>
      <c r="P5" s="408"/>
      <c r="Q5" s="451"/>
      <c r="R5" s="451"/>
    </row>
    <row r="6" spans="1:61" s="6" customFormat="1" ht="12" customHeight="1" thickBot="1" x14ac:dyDescent="0.25">
      <c r="B6" s="46" t="s">
        <v>1</v>
      </c>
      <c r="C6" s="46"/>
      <c r="D6" s="46" t="s">
        <v>905</v>
      </c>
      <c r="E6" s="46"/>
      <c r="F6" s="46"/>
      <c r="G6" s="46"/>
      <c r="H6" s="2">
        <v>100000</v>
      </c>
      <c r="I6" s="3">
        <v>0.05</v>
      </c>
      <c r="J6" s="3">
        <v>0.06</v>
      </c>
      <c r="K6" s="558"/>
      <c r="L6" s="559"/>
      <c r="M6" s="565"/>
      <c r="N6" s="566"/>
      <c r="P6" s="408"/>
      <c r="Q6" s="451"/>
      <c r="R6" s="451"/>
    </row>
    <row r="7" spans="1:61" s="6" customFormat="1" ht="12" customHeight="1" thickBot="1" x14ac:dyDescent="0.25">
      <c r="B7" s="46" t="s">
        <v>13</v>
      </c>
      <c r="C7" s="46"/>
      <c r="D7" s="46" t="s">
        <v>1450</v>
      </c>
      <c r="E7" s="46"/>
      <c r="F7" s="46"/>
      <c r="G7" s="46"/>
      <c r="H7" s="2">
        <v>150000</v>
      </c>
      <c r="I7" s="3">
        <v>0.06</v>
      </c>
      <c r="J7" s="3">
        <v>7.0000000000000007E-2</v>
      </c>
      <c r="K7" s="493" t="str">
        <f>"предоплата (скидка "&amp;I8*100&amp;"%)"</f>
        <v>предоплата (скидка 7%)</v>
      </c>
      <c r="L7" s="494"/>
      <c r="M7" s="495"/>
      <c r="N7" s="53"/>
      <c r="P7" s="408"/>
      <c r="Q7" s="451"/>
      <c r="R7" s="451"/>
    </row>
    <row r="8" spans="1:61" s="6" customFormat="1" ht="12" customHeight="1" thickBot="1" x14ac:dyDescent="0.25">
      <c r="B8" s="46" t="s">
        <v>7</v>
      </c>
      <c r="C8" s="46"/>
      <c r="D8" s="46" t="s">
        <v>903</v>
      </c>
      <c r="E8" s="46"/>
      <c r="F8" s="46"/>
      <c r="G8" s="46"/>
      <c r="H8" s="2">
        <v>200000</v>
      </c>
      <c r="I8" s="380">
        <v>7.0000000000000007E-2</v>
      </c>
      <c r="J8" s="3">
        <v>0.08</v>
      </c>
      <c r="K8" s="493" t="s">
        <v>1461</v>
      </c>
      <c r="L8" s="494"/>
      <c r="M8" s="495"/>
      <c r="N8" s="94"/>
      <c r="P8" s="408"/>
      <c r="Q8" s="451"/>
      <c r="R8" s="451"/>
    </row>
    <row r="9" spans="1:61" s="6" customFormat="1" ht="11.25" customHeight="1" x14ac:dyDescent="0.2">
      <c r="B9" s="46" t="s">
        <v>853</v>
      </c>
      <c r="C9" s="46"/>
      <c r="D9" s="46" t="s">
        <v>904</v>
      </c>
      <c r="E9" s="46"/>
      <c r="F9" s="46"/>
      <c r="G9" s="46"/>
      <c r="H9" s="95" t="s">
        <v>9</v>
      </c>
      <c r="I9" s="5" t="s">
        <v>11</v>
      </c>
      <c r="J9" s="5" t="s">
        <v>10</v>
      </c>
      <c r="K9" s="1"/>
      <c r="L9" s="46"/>
      <c r="M9" s="46"/>
      <c r="N9" s="46"/>
      <c r="O9" s="46"/>
      <c r="P9" s="408"/>
      <c r="Q9" s="451"/>
      <c r="R9" s="451"/>
    </row>
    <row r="10" spans="1:61" s="6" customFormat="1" ht="12.75" customHeight="1" x14ac:dyDescent="0.2">
      <c r="B10" s="46"/>
      <c r="C10" s="46"/>
      <c r="D10" s="46" t="s">
        <v>2341</v>
      </c>
      <c r="E10" s="46"/>
      <c r="F10" s="46"/>
      <c r="G10" s="46"/>
      <c r="H10" s="95"/>
      <c r="I10" s="5"/>
      <c r="J10" s="5"/>
      <c r="K10" s="1"/>
      <c r="L10" s="46"/>
      <c r="M10" s="46"/>
      <c r="N10" s="46"/>
      <c r="O10" s="46"/>
      <c r="P10" s="408"/>
      <c r="Q10" s="451"/>
      <c r="R10" s="451"/>
    </row>
    <row r="11" spans="1:61" s="4" customFormat="1" ht="15" customHeight="1" x14ac:dyDescent="0.2">
      <c r="B11" s="544" t="s">
        <v>2200</v>
      </c>
      <c r="C11" s="536"/>
      <c r="D11" s="537"/>
      <c r="E11" s="538"/>
      <c r="F11" s="538"/>
      <c r="G11" s="539"/>
      <c r="H11" s="540"/>
      <c r="I11" s="540"/>
      <c r="J11" s="540"/>
      <c r="K11" s="540"/>
      <c r="L11" s="541"/>
      <c r="M11" s="542"/>
      <c r="N11" s="543"/>
      <c r="O11" s="542"/>
      <c r="P11" s="408"/>
      <c r="Q11" s="452"/>
      <c r="R11" s="452"/>
      <c r="S11" s="502"/>
    </row>
    <row r="12" spans="1:61" s="4" customFormat="1" ht="12.75" customHeight="1" x14ac:dyDescent="0.2">
      <c r="A12" s="97" t="s">
        <v>2201</v>
      </c>
      <c r="B12" s="529" t="s">
        <v>2202</v>
      </c>
      <c r="C12" s="368" t="s">
        <v>2199</v>
      </c>
      <c r="D12" s="369"/>
      <c r="E12" s="369"/>
      <c r="F12" s="125" t="s">
        <v>2211</v>
      </c>
      <c r="G12" s="125"/>
      <c r="H12" s="120">
        <v>500</v>
      </c>
      <c r="I12" s="115" t="s">
        <v>9</v>
      </c>
      <c r="J12" s="61" t="s">
        <v>15</v>
      </c>
      <c r="K12" s="121">
        <v>14.5</v>
      </c>
      <c r="L12" s="122">
        <f t="shared" ref="L12:L17" si="0">M12*(1-$I$8)</f>
        <v>455.39721524999999</v>
      </c>
      <c r="M12" s="123">
        <f>IF(J12=ИТОГО!$F$1,ИТОГО!$F$2*K12,IF(J12=ИТОГО!$G$1,ИТОГО!$G$2*K12,IF(J12=ИТОГО!$H$1,ИТОГО!$H$2*K12,K12)))/2</f>
        <v>489.67442500000004</v>
      </c>
      <c r="N12" s="436"/>
      <c r="O12" s="124">
        <f t="shared" ref="O12:O17" si="1">IF(MOD(N12,0.5)=0,IF(_КОМ.УСЛ.=$K$8,M12*2*N12,N12*L12*2),"заказ не кратен 0,5 кг")</f>
        <v>0</v>
      </c>
      <c r="P12" s="408"/>
      <c r="Q12" s="452"/>
      <c r="R12" s="452"/>
      <c r="S12" s="502"/>
    </row>
    <row r="13" spans="1:61" s="4" customFormat="1" ht="12.75" customHeight="1" x14ac:dyDescent="0.2">
      <c r="A13" s="97" t="s">
        <v>2203</v>
      </c>
      <c r="B13" s="528" t="s">
        <v>2204</v>
      </c>
      <c r="C13" s="178" t="s">
        <v>2199</v>
      </c>
      <c r="D13" s="179"/>
      <c r="E13" s="179"/>
      <c r="F13" s="381" t="s">
        <v>2212</v>
      </c>
      <c r="G13" s="125"/>
      <c r="H13" s="120">
        <v>500</v>
      </c>
      <c r="I13" s="115" t="s">
        <v>9</v>
      </c>
      <c r="J13" s="62" t="s">
        <v>15</v>
      </c>
      <c r="K13" s="121">
        <v>15.5</v>
      </c>
      <c r="L13" s="122">
        <f t="shared" si="0"/>
        <v>486.80391975000003</v>
      </c>
      <c r="M13" s="123">
        <f>IF(J13=ИТОГО!$F$1,ИТОГО!$F$2*K13,IF(J13=ИТОГО!$G$1,ИТОГО!$G$2*K13,IF(J13=ИТОГО!$H$1,ИТОГО!$H$2*K13,K13)))/2</f>
        <v>523.44507500000009</v>
      </c>
      <c r="N13" s="436"/>
      <c r="O13" s="124">
        <f t="shared" si="1"/>
        <v>0</v>
      </c>
      <c r="P13" s="408"/>
      <c r="Q13" s="452"/>
      <c r="R13" s="452"/>
      <c r="S13" s="502"/>
    </row>
    <row r="14" spans="1:61" s="4" customFormat="1" ht="12.75" customHeight="1" x14ac:dyDescent="0.2">
      <c r="A14" s="97" t="s">
        <v>2205</v>
      </c>
      <c r="B14" s="528" t="s">
        <v>2206</v>
      </c>
      <c r="C14" s="178" t="s">
        <v>2199</v>
      </c>
      <c r="D14" s="179"/>
      <c r="E14" s="179"/>
      <c r="F14" s="125" t="s">
        <v>2214</v>
      </c>
      <c r="G14" s="125"/>
      <c r="H14" s="120">
        <v>500</v>
      </c>
      <c r="I14" s="115" t="s">
        <v>9</v>
      </c>
      <c r="J14" s="61" t="s">
        <v>15</v>
      </c>
      <c r="K14" s="121">
        <v>14</v>
      </c>
      <c r="L14" s="122">
        <f t="shared" si="0"/>
        <v>439.69386300000002</v>
      </c>
      <c r="M14" s="123">
        <f>IF(J14=ИТОГО!$F$1,ИТОГО!$F$2*K14,IF(J14=ИТОГО!$G$1,ИТОГО!$G$2*K14,IF(J14=ИТОГО!$H$1,ИТОГО!$H$2*K14,K14)))/2</f>
        <v>472.78910000000008</v>
      </c>
      <c r="N14" s="436"/>
      <c r="O14" s="124">
        <f t="shared" si="1"/>
        <v>0</v>
      </c>
      <c r="P14" s="408"/>
      <c r="Q14" s="452"/>
      <c r="R14" s="452"/>
      <c r="S14" s="502"/>
    </row>
    <row r="15" spans="1:61" s="4" customFormat="1" ht="12.75" customHeight="1" x14ac:dyDescent="0.2">
      <c r="A15" s="97" t="s">
        <v>2207</v>
      </c>
      <c r="B15" s="528" t="s">
        <v>2208</v>
      </c>
      <c r="C15" s="178" t="s">
        <v>2199</v>
      </c>
      <c r="D15" s="179"/>
      <c r="E15" s="179"/>
      <c r="F15" s="125" t="s">
        <v>2215</v>
      </c>
      <c r="G15" s="125"/>
      <c r="H15" s="530">
        <v>500</v>
      </c>
      <c r="I15" s="115" t="s">
        <v>9</v>
      </c>
      <c r="J15" s="61" t="s">
        <v>15</v>
      </c>
      <c r="K15" s="121">
        <v>16.5</v>
      </c>
      <c r="L15" s="122">
        <f t="shared" si="0"/>
        <v>518.21062425000002</v>
      </c>
      <c r="M15" s="123">
        <f>IF(J15=ИТОГО!$F$1,ИТОГО!$F$2*K15,IF(J15=ИТОГО!$G$1,ИТОГО!$G$2*K15,IF(J15=ИТОГО!$H$1,ИТОГО!$H$2*K15,K15)))/2</f>
        <v>557.21572500000002</v>
      </c>
      <c r="N15" s="436"/>
      <c r="O15" s="124">
        <f t="shared" si="1"/>
        <v>0</v>
      </c>
      <c r="P15" s="408"/>
      <c r="Q15" s="452"/>
      <c r="R15" s="452"/>
      <c r="S15" s="502"/>
    </row>
    <row r="16" spans="1:61" s="4" customFormat="1" ht="12.75" customHeight="1" x14ac:dyDescent="0.2">
      <c r="A16" s="97" t="s">
        <v>2209</v>
      </c>
      <c r="B16" s="528" t="s">
        <v>2210</v>
      </c>
      <c r="C16" s="366" t="s">
        <v>2199</v>
      </c>
      <c r="D16" s="367"/>
      <c r="E16" s="367"/>
      <c r="F16" s="125" t="s">
        <v>2213</v>
      </c>
      <c r="G16" s="125"/>
      <c r="H16" s="120">
        <v>500</v>
      </c>
      <c r="I16" s="115" t="s">
        <v>9</v>
      </c>
      <c r="J16" s="61" t="s">
        <v>15</v>
      </c>
      <c r="K16" s="121">
        <v>15</v>
      </c>
      <c r="L16" s="122">
        <f t="shared" ref="L16" si="2">M16*(1-$I$8)</f>
        <v>471.10056750000001</v>
      </c>
      <c r="M16" s="123">
        <f>IF(J16=ИТОГО!$F$1,ИТОГО!$F$2*K16,IF(J16=ИТОГО!$G$1,ИТОГО!$G$2*K16,IF(J16=ИТОГО!$H$1,ИТОГО!$H$2*K16,K16)))/2</f>
        <v>506.55975000000007</v>
      </c>
      <c r="N16" s="436"/>
      <c r="O16" s="124">
        <f t="shared" ref="O16" si="3">IF(MOD(N16,0.5)=0,IF(_КОМ.УСЛ.=$K$8,M16*2*N16,N16*L16*2),"заказ не кратен 0,5 кг")</f>
        <v>0</v>
      </c>
      <c r="P16" s="408"/>
      <c r="Q16" s="452"/>
      <c r="R16" s="452"/>
      <c r="S16" s="502"/>
    </row>
    <row r="17" spans="1:19" s="4" customFormat="1" ht="12.75" customHeight="1" x14ac:dyDescent="0.2">
      <c r="A17" s="97" t="s">
        <v>2337</v>
      </c>
      <c r="B17" s="528" t="s">
        <v>2336</v>
      </c>
      <c r="C17" s="366" t="s">
        <v>2199</v>
      </c>
      <c r="D17" s="367"/>
      <c r="E17" s="367"/>
      <c r="F17" s="125" t="s">
        <v>2338</v>
      </c>
      <c r="G17" s="125"/>
      <c r="H17" s="120">
        <v>500</v>
      </c>
      <c r="I17" s="115" t="s">
        <v>9</v>
      </c>
      <c r="J17" s="61" t="s">
        <v>15</v>
      </c>
      <c r="K17" s="121">
        <v>15</v>
      </c>
      <c r="L17" s="122">
        <f t="shared" si="0"/>
        <v>471.10056750000001</v>
      </c>
      <c r="M17" s="123">
        <f>IF(J17=ИТОГО!$F$1,ИТОГО!$F$2*K17,IF(J17=ИТОГО!$G$1,ИТОГО!$G$2*K17,IF(J17=ИТОГО!$H$1,ИТОГО!$H$2*K17,K17)))/2</f>
        <v>506.55975000000007</v>
      </c>
      <c r="N17" s="436"/>
      <c r="O17" s="124">
        <f t="shared" si="1"/>
        <v>0</v>
      </c>
      <c r="P17" s="408"/>
      <c r="Q17" s="452"/>
      <c r="R17" s="452"/>
      <c r="S17" s="502"/>
    </row>
    <row r="18" spans="1:19" s="288" customFormat="1" ht="42.75" customHeight="1" x14ac:dyDescent="0.2">
      <c r="A18" s="534"/>
      <c r="B18" s="531" t="s">
        <v>2216</v>
      </c>
      <c r="C18" s="532"/>
      <c r="D18" s="532"/>
      <c r="E18" s="532"/>
      <c r="F18" s="532"/>
      <c r="G18" s="532"/>
      <c r="H18" s="532"/>
      <c r="I18" s="532"/>
      <c r="J18" s="532"/>
      <c r="K18" s="532"/>
      <c r="L18" s="532"/>
      <c r="M18" s="532"/>
      <c r="N18" s="532"/>
      <c r="O18" s="533"/>
      <c r="P18" s="535"/>
      <c r="Q18" s="452"/>
      <c r="R18" s="452"/>
    </row>
    <row r="19" spans="1:19" s="4" customFormat="1" ht="12.75" customHeight="1" x14ac:dyDescent="0.2">
      <c r="A19" s="97" t="s">
        <v>185</v>
      </c>
      <c r="B19" s="389" t="s">
        <v>1234</v>
      </c>
      <c r="C19" s="93" t="s">
        <v>2288</v>
      </c>
      <c r="D19" s="93"/>
      <c r="E19" s="93"/>
      <c r="F19" s="125" t="s">
        <v>2186</v>
      </c>
      <c r="G19" s="125" t="s">
        <v>1722</v>
      </c>
      <c r="H19" s="120">
        <v>500</v>
      </c>
      <c r="I19" s="115" t="s">
        <v>10</v>
      </c>
      <c r="J19" s="61" t="s">
        <v>15</v>
      </c>
      <c r="K19" s="121">
        <v>28.05</v>
      </c>
      <c r="L19" s="122">
        <f t="shared" ref="L19:L25" si="4">M19*(1-$I$8)</f>
        <v>880.95806122500005</v>
      </c>
      <c r="M19" s="123">
        <f>IF(J19=ИТОГО!$F$1,ИТОГО!$F$2*K19,IF(J19=ИТОГО!$G$1,ИТОГО!$G$2*K19,IF(J19=ИТОГО!$H$1,ИТОГО!$H$2*K19,K19)))/2</f>
        <v>947.2667325000001</v>
      </c>
      <c r="N19" s="436"/>
      <c r="O19" s="124">
        <f>IF(MOD(N19,0.5)=0,IF(_КОМ.УСЛ.=$K$8,M19*2*N19,N19*L19*2),"заказ не кратен 0,5 кг")*IF(N19&gt;29.5,0.65,IF(N19&gt;19.5,0.75,IF(N19&gt;9.5,0.85,1)))</f>
        <v>0</v>
      </c>
      <c r="P19" s="408"/>
      <c r="Q19" s="452"/>
      <c r="R19" s="452"/>
      <c r="S19" s="502" t="str">
        <f t="shared" ref="S19:S25" si="5">IF(N19&gt;29.5,"скидка на этот сорт 35%",IF(N19&gt;19.5,"скидка на этот сорт 25%",IF(N19&gt;9.5,"скидка на этот сорт 15%","скидка до 35%")))</f>
        <v>скидка до 35%</v>
      </c>
    </row>
    <row r="20" spans="1:19" s="4" customFormat="1" ht="12.75" customHeight="1" x14ac:dyDescent="0.2">
      <c r="A20" s="97" t="s">
        <v>87</v>
      </c>
      <c r="B20" s="389" t="s">
        <v>1276</v>
      </c>
      <c r="C20" s="93" t="s">
        <v>2289</v>
      </c>
      <c r="D20" s="93"/>
      <c r="E20" s="93"/>
      <c r="F20" s="125" t="s">
        <v>2187</v>
      </c>
      <c r="G20" s="125" t="s">
        <v>1772</v>
      </c>
      <c r="H20" s="120">
        <v>500</v>
      </c>
      <c r="I20" s="115" t="s">
        <v>10</v>
      </c>
      <c r="J20" s="61" t="s">
        <v>15</v>
      </c>
      <c r="K20" s="121">
        <v>30.06</v>
      </c>
      <c r="L20" s="122">
        <f t="shared" si="4"/>
        <v>944.08553727000003</v>
      </c>
      <c r="M20" s="123">
        <f>IF(J20=ИТОГО!$F$1,ИТОГО!$F$2*K20,IF(J20=ИТОГО!$G$1,ИТОГО!$G$2*K20,IF(J20=ИТОГО!$H$1,ИТОГО!$H$2*K20,K20)))/2</f>
        <v>1015.145739</v>
      </c>
      <c r="N20" s="436"/>
      <c r="O20" s="124">
        <f t="shared" ref="O20:O25" si="6">IF(MOD(N20,0.5)=0,IF(_КОМ.УСЛ.=$K$8,M20*2*N20,N20*L20*2),"заказ не кратен 0,5 кг")*IF(N20&gt;29.5,0.65,IF(N20&gt;19.5,0.75,IF(N20&gt;9.5,0.85,1)))</f>
        <v>0</v>
      </c>
      <c r="P20" s="408"/>
      <c r="Q20" s="452"/>
      <c r="R20" s="452"/>
      <c r="S20" s="502" t="str">
        <f t="shared" si="5"/>
        <v>скидка до 35%</v>
      </c>
    </row>
    <row r="21" spans="1:19" s="4" customFormat="1" ht="12.75" customHeight="1" x14ac:dyDescent="0.2">
      <c r="A21" s="4" t="s">
        <v>244</v>
      </c>
      <c r="B21" s="389" t="s">
        <v>1111</v>
      </c>
      <c r="C21" s="93" t="s">
        <v>2184</v>
      </c>
      <c r="D21" s="93"/>
      <c r="E21" s="93"/>
      <c r="F21" s="125" t="s">
        <v>2188</v>
      </c>
      <c r="G21" s="125" t="s">
        <v>1849</v>
      </c>
      <c r="H21" s="120">
        <v>500</v>
      </c>
      <c r="I21" s="115" t="s">
        <v>11</v>
      </c>
      <c r="J21" s="61" t="s">
        <v>14</v>
      </c>
      <c r="K21" s="156">
        <v>55.6</v>
      </c>
      <c r="L21" s="122">
        <f t="shared" si="4"/>
        <v>1645.0434828</v>
      </c>
      <c r="M21" s="123">
        <f>IF(J21=ИТОГО!$F$1,ИТОГО!$F$2*K21,IF(J21=ИТОГО!$G$1,ИТОГО!$G$2*K21,IF(J21=ИТОГО!$H$1,ИТОГО!$H$2*K21,K21)))/2</f>
        <v>1768.8639600000001</v>
      </c>
      <c r="N21" s="436"/>
      <c r="O21" s="124">
        <f t="shared" si="6"/>
        <v>0</v>
      </c>
      <c r="P21" s="408"/>
      <c r="Q21" s="452"/>
      <c r="R21" s="452"/>
      <c r="S21" s="502" t="str">
        <f t="shared" si="5"/>
        <v>скидка до 35%</v>
      </c>
    </row>
    <row r="22" spans="1:19" s="4" customFormat="1" ht="12.75" customHeight="1" x14ac:dyDescent="0.2">
      <c r="A22" s="4" t="s">
        <v>247</v>
      </c>
      <c r="B22" s="71" t="s">
        <v>1098</v>
      </c>
      <c r="C22" s="93" t="s">
        <v>2184</v>
      </c>
      <c r="D22" s="93"/>
      <c r="E22" s="93"/>
      <c r="F22" s="381" t="s">
        <v>1347</v>
      </c>
      <c r="G22" s="381" t="s">
        <v>1835</v>
      </c>
      <c r="H22" s="382">
        <v>500</v>
      </c>
      <c r="I22" s="71" t="s">
        <v>11</v>
      </c>
      <c r="J22" s="62" t="s">
        <v>14</v>
      </c>
      <c r="K22" s="383">
        <v>12.02</v>
      </c>
      <c r="L22" s="122">
        <f t="shared" si="4"/>
        <v>355.63709825999996</v>
      </c>
      <c r="M22" s="401">
        <f>IF(J22=ИТОГО!$F$1,ИТОГО!$F$2*K22,IF(J22=ИТОГО!$G$1,ИТОГО!$G$2*K22,IF(J22=ИТОГО!$H$1,ИТОГО!$H$2*K22,K22)))/2</f>
        <v>382.40548200000001</v>
      </c>
      <c r="N22" s="436"/>
      <c r="O22" s="124">
        <f t="shared" si="6"/>
        <v>0</v>
      </c>
      <c r="P22" s="408"/>
      <c r="Q22" s="452"/>
      <c r="R22" s="452"/>
      <c r="S22" s="502" t="str">
        <f t="shared" si="5"/>
        <v>скидка до 35%</v>
      </c>
    </row>
    <row r="23" spans="1:19" s="4" customFormat="1" ht="12.75" customHeight="1" x14ac:dyDescent="0.2">
      <c r="A23" s="4" t="s">
        <v>250</v>
      </c>
      <c r="B23" s="389" t="s">
        <v>1122</v>
      </c>
      <c r="C23" s="93" t="s">
        <v>2296</v>
      </c>
      <c r="D23" s="93"/>
      <c r="E23" s="93"/>
      <c r="F23" s="125" t="s">
        <v>1364</v>
      </c>
      <c r="G23" s="125" t="s">
        <v>1861</v>
      </c>
      <c r="H23" s="120">
        <v>500</v>
      </c>
      <c r="I23" s="115" t="s">
        <v>11</v>
      </c>
      <c r="J23" s="61" t="s">
        <v>14</v>
      </c>
      <c r="K23" s="156">
        <v>60.66</v>
      </c>
      <c r="L23" s="122">
        <f t="shared" si="4"/>
        <v>1794.7542745799999</v>
      </c>
      <c r="M23" s="123">
        <f>IF(J23=ИТОГО!$F$1,ИТОГО!$F$2*K23,IF(J23=ИТОГО!$G$1,ИТОГО!$G$2*K23,IF(J23=ИТОГО!$H$1,ИТОГО!$H$2*K23,K23)))/2</f>
        <v>1929.843306</v>
      </c>
      <c r="N23" s="436"/>
      <c r="O23" s="124">
        <f t="shared" si="6"/>
        <v>0</v>
      </c>
      <c r="P23" s="408"/>
      <c r="Q23" s="452"/>
      <c r="R23" s="452"/>
      <c r="S23" s="502" t="str">
        <f t="shared" si="5"/>
        <v>скидка до 35%</v>
      </c>
    </row>
    <row r="24" spans="1:19" s="4" customFormat="1" ht="12.75" customHeight="1" x14ac:dyDescent="0.2">
      <c r="A24" s="4" t="s">
        <v>341</v>
      </c>
      <c r="B24" s="389" t="s">
        <v>1150</v>
      </c>
      <c r="C24" s="93" t="s">
        <v>2185</v>
      </c>
      <c r="D24" s="93"/>
      <c r="E24" s="93"/>
      <c r="F24" s="125" t="s">
        <v>1401</v>
      </c>
      <c r="G24" s="125" t="s">
        <v>1893</v>
      </c>
      <c r="H24" s="120">
        <v>500</v>
      </c>
      <c r="I24" s="115" t="s">
        <v>11</v>
      </c>
      <c r="J24" s="61" t="s">
        <v>14</v>
      </c>
      <c r="K24" s="156">
        <v>32.86</v>
      </c>
      <c r="L24" s="122">
        <f t="shared" si="4"/>
        <v>972.2325331799999</v>
      </c>
      <c r="M24" s="123">
        <f>IF(J24=ИТОГО!$F$1,ИТОГО!$F$2*K24,IF(J24=ИТОГО!$G$1,ИТОГО!$G$2*K24,IF(J24=ИТОГО!$H$1,ИТОГО!$H$2*K24,K24)))/2</f>
        <v>1045.4113259999999</v>
      </c>
      <c r="N24" s="436"/>
      <c r="O24" s="124">
        <f t="shared" si="6"/>
        <v>0</v>
      </c>
      <c r="P24" s="408"/>
      <c r="Q24" s="452"/>
      <c r="R24" s="452"/>
      <c r="S24" s="502" t="str">
        <f t="shared" si="5"/>
        <v>скидка до 35%</v>
      </c>
    </row>
    <row r="25" spans="1:19" s="4" customFormat="1" ht="12.75" customHeight="1" x14ac:dyDescent="0.2">
      <c r="A25" s="4" t="s">
        <v>282</v>
      </c>
      <c r="B25" s="389" t="s">
        <v>1505</v>
      </c>
      <c r="C25" s="93" t="s">
        <v>2315</v>
      </c>
      <c r="D25" s="93"/>
      <c r="E25" s="93"/>
      <c r="F25" s="125" t="s">
        <v>1379</v>
      </c>
      <c r="G25" s="125" t="s">
        <v>1906</v>
      </c>
      <c r="H25" s="120">
        <v>500</v>
      </c>
      <c r="I25" s="115" t="s">
        <v>9</v>
      </c>
      <c r="J25" s="61" t="s">
        <v>14</v>
      </c>
      <c r="K25" s="156">
        <v>56.11</v>
      </c>
      <c r="L25" s="122">
        <f t="shared" si="4"/>
        <v>1660.1329104299998</v>
      </c>
      <c r="M25" s="123">
        <f>IF(J25=ИТОГО!$F$1,ИТОГО!$F$2*K25,IF(J25=ИТОГО!$G$1,ИТОГО!$G$2*K25,IF(J25=ИТОГО!$H$1,ИТОГО!$H$2*K25,K25)))/2</f>
        <v>1785.0891509999999</v>
      </c>
      <c r="N25" s="436"/>
      <c r="O25" s="124">
        <f t="shared" si="6"/>
        <v>0</v>
      </c>
      <c r="P25" s="408"/>
      <c r="Q25" s="452"/>
      <c r="R25" s="452"/>
      <c r="S25" s="502" t="str">
        <f t="shared" si="5"/>
        <v>скидка до 35%</v>
      </c>
    </row>
    <row r="26" spans="1:19" s="4" customFormat="1" ht="15" customHeight="1" x14ac:dyDescent="0.2">
      <c r="A26" s="97" t="s">
        <v>55</v>
      </c>
      <c r="B26" s="390" t="s">
        <v>19</v>
      </c>
      <c r="C26" s="362"/>
      <c r="D26" s="370"/>
      <c r="E26" s="370"/>
      <c r="F26" s="364" t="s">
        <v>27</v>
      </c>
      <c r="G26" s="99"/>
      <c r="H26" s="99"/>
      <c r="I26" s="99"/>
      <c r="J26" s="99"/>
      <c r="K26" s="99"/>
      <c r="L26" s="99"/>
      <c r="M26" s="99"/>
      <c r="N26" s="99"/>
      <c r="O26" s="101"/>
      <c r="P26" s="408"/>
      <c r="Q26" s="487"/>
      <c r="R26" s="487"/>
    </row>
    <row r="27" spans="1:19" s="4" customFormat="1" ht="15" customHeight="1" x14ac:dyDescent="0.2">
      <c r="A27" s="97" t="s">
        <v>112</v>
      </c>
      <c r="B27" s="391" t="s">
        <v>890</v>
      </c>
      <c r="C27" s="363"/>
      <c r="D27" s="371"/>
      <c r="E27" s="371"/>
      <c r="F27" s="365" t="s">
        <v>906</v>
      </c>
      <c r="G27" s="102"/>
      <c r="H27" s="102"/>
      <c r="I27" s="102"/>
      <c r="J27" s="102"/>
      <c r="K27" s="102"/>
      <c r="L27" s="102"/>
      <c r="M27" s="102"/>
      <c r="N27" s="102"/>
      <c r="O27" s="106"/>
      <c r="P27" s="408"/>
      <c r="Q27" s="452"/>
      <c r="R27" s="452"/>
    </row>
    <row r="28" spans="1:19" s="4" customFormat="1" ht="12.75" customHeight="1" x14ac:dyDescent="0.2">
      <c r="A28" s="97" t="s">
        <v>174</v>
      </c>
      <c r="B28" s="389" t="s">
        <v>1226</v>
      </c>
      <c r="C28" s="178"/>
      <c r="D28" s="179"/>
      <c r="E28" s="179"/>
      <c r="F28" s="125" t="s">
        <v>1587</v>
      </c>
      <c r="G28" s="125" t="s">
        <v>1712</v>
      </c>
      <c r="H28" s="120">
        <v>500</v>
      </c>
      <c r="I28" s="115" t="s">
        <v>9</v>
      </c>
      <c r="J28" s="61" t="s">
        <v>15</v>
      </c>
      <c r="K28" s="121">
        <v>21.23</v>
      </c>
      <c r="L28" s="122">
        <f t="shared" ref="L28:L55" si="7">M28*(1-$I$8)</f>
        <v>666.7643365350001</v>
      </c>
      <c r="M28" s="123">
        <f>IF(J28=ИТОГО!$F$1,ИТОГО!$F$2*K28,IF(J28=ИТОГО!$G$1,ИТОГО!$G$2*K28,IF(J28=ИТОГО!$H$1,ИТОГО!$H$2*K28,K28)))/2</f>
        <v>716.95089950000011</v>
      </c>
      <c r="N28" s="436"/>
      <c r="O28" s="124">
        <f t="shared" ref="O28:O55" si="8">IF(MOD(N28,0.5)=0,IF(_КОМ.УСЛ.=$K$8,M28*2*N28,N28*L28*2),"заказ не кратен 0,5 кг")</f>
        <v>0</v>
      </c>
      <c r="P28" s="408"/>
      <c r="Q28" s="452"/>
      <c r="R28" s="452"/>
    </row>
    <row r="29" spans="1:19" s="4" customFormat="1" ht="12.75" customHeight="1" x14ac:dyDescent="0.2">
      <c r="A29" s="97" t="s">
        <v>175</v>
      </c>
      <c r="B29" s="71" t="s">
        <v>2042</v>
      </c>
      <c r="C29" s="481"/>
      <c r="D29" s="93"/>
      <c r="E29" s="93"/>
      <c r="F29" s="381" t="s">
        <v>1579</v>
      </c>
      <c r="G29" s="381" t="s">
        <v>1702</v>
      </c>
      <c r="H29" s="382">
        <v>500</v>
      </c>
      <c r="I29" s="71" t="s">
        <v>9</v>
      </c>
      <c r="J29" s="62" t="s">
        <v>15</v>
      </c>
      <c r="K29" s="399">
        <v>12.1</v>
      </c>
      <c r="L29" s="405">
        <f t="shared" si="7"/>
        <v>380.02112445</v>
      </c>
      <c r="M29" s="405">
        <f>IF(J29=ИТОГО!$F$1,ИТОГО!$F$2*K29,IF(J29=ИТОГО!$G$1,ИТОГО!$G$2*K29,IF(J29=ИТОГО!$H$1,ИТОГО!$H$2*K29,K29)))/2</f>
        <v>408.62486500000006</v>
      </c>
      <c r="N29" s="436"/>
      <c r="O29" s="241">
        <f t="shared" si="8"/>
        <v>0</v>
      </c>
      <c r="P29" s="408"/>
      <c r="Q29" s="452"/>
      <c r="R29" s="452"/>
    </row>
    <row r="30" spans="1:19" s="4" customFormat="1" ht="12.75" customHeight="1" x14ac:dyDescent="0.2">
      <c r="A30" s="97" t="s">
        <v>176</v>
      </c>
      <c r="B30" s="389" t="s">
        <v>1220</v>
      </c>
      <c r="C30" s="93" t="s">
        <v>1092</v>
      </c>
      <c r="D30" s="93"/>
      <c r="E30" s="93"/>
      <c r="F30" s="125" t="s">
        <v>1580</v>
      </c>
      <c r="G30" s="125" t="s">
        <v>1705</v>
      </c>
      <c r="H30" s="120">
        <v>500</v>
      </c>
      <c r="I30" s="115" t="s">
        <v>9</v>
      </c>
      <c r="J30" s="61" t="s">
        <v>15</v>
      </c>
      <c r="K30" s="121">
        <v>19.21</v>
      </c>
      <c r="L30" s="122">
        <f t="shared" si="7"/>
        <v>603.322793445</v>
      </c>
      <c r="M30" s="123">
        <f>IF(J30=ИТОГО!$F$1,ИТОГО!$F$2*K30,IF(J30=ИТОГО!$G$1,ИТОГО!$G$2*K30,IF(J30=ИТОГО!$H$1,ИТОГО!$H$2*K30,K30)))/2</f>
        <v>648.73418650000008</v>
      </c>
      <c r="N30" s="436"/>
      <c r="O30" s="124">
        <f t="shared" si="8"/>
        <v>0</v>
      </c>
      <c r="P30" s="408"/>
      <c r="Q30" s="452"/>
      <c r="R30" s="452"/>
    </row>
    <row r="31" spans="1:19" s="4" customFormat="1" ht="12.75" customHeight="1" x14ac:dyDescent="0.2">
      <c r="A31" s="97" t="s">
        <v>177</v>
      </c>
      <c r="B31" s="389" t="s">
        <v>1202</v>
      </c>
      <c r="C31" s="398"/>
      <c r="D31" s="447"/>
      <c r="E31" s="447"/>
      <c r="F31" s="125" t="s">
        <v>1564</v>
      </c>
      <c r="G31" s="125" t="s">
        <v>1683</v>
      </c>
      <c r="H31" s="120">
        <v>500</v>
      </c>
      <c r="I31" s="115" t="s">
        <v>9</v>
      </c>
      <c r="J31" s="61" t="s">
        <v>15</v>
      </c>
      <c r="K31" s="121">
        <v>16.18</v>
      </c>
      <c r="L31" s="122">
        <f t="shared" si="7"/>
        <v>508.16047881000003</v>
      </c>
      <c r="M31" s="123">
        <f>IF(J31=ИТОГО!$F$1,ИТОГО!$F$2*K31,IF(J31=ИТОГО!$G$1,ИТОГО!$G$2*K31,IF(J31=ИТОГО!$H$1,ИТОГО!$H$2*K31,K31)))/2</f>
        <v>546.40911700000004</v>
      </c>
      <c r="N31" s="436"/>
      <c r="O31" s="124">
        <f t="shared" si="8"/>
        <v>0</v>
      </c>
      <c r="P31" s="408"/>
      <c r="Q31" s="452"/>
      <c r="R31" s="452"/>
    </row>
    <row r="32" spans="1:19" s="4" customFormat="1" ht="12.75" customHeight="1" x14ac:dyDescent="0.2">
      <c r="A32" s="97" t="s">
        <v>178</v>
      </c>
      <c r="B32" s="389" t="s">
        <v>1237</v>
      </c>
      <c r="C32" s="368" t="s">
        <v>2295</v>
      </c>
      <c r="D32" s="372"/>
      <c r="E32" s="369"/>
      <c r="F32" s="125" t="s">
        <v>1599</v>
      </c>
      <c r="G32" s="125" t="s">
        <v>1725</v>
      </c>
      <c r="H32" s="120">
        <v>500</v>
      </c>
      <c r="I32" s="115" t="s">
        <v>10</v>
      </c>
      <c r="J32" s="61" t="s">
        <v>15</v>
      </c>
      <c r="K32" s="121">
        <v>33.36</v>
      </c>
      <c r="L32" s="181">
        <f t="shared" si="7"/>
        <v>1047.7276621199999</v>
      </c>
      <c r="M32" s="123">
        <f>IF(J32=ИТОГО!$F$1,ИТОГО!$F$2*K32,IF(J32=ИТОГО!$G$1,ИТОГО!$G$2*K32,IF(J32=ИТОГО!$H$1,ИТОГО!$H$2*K32,K32)))/2</f>
        <v>1126.588884</v>
      </c>
      <c r="N32" s="436"/>
      <c r="O32" s="124">
        <f t="shared" si="8"/>
        <v>0</v>
      </c>
      <c r="P32" s="408"/>
      <c r="Q32" s="452"/>
      <c r="R32" s="452"/>
    </row>
    <row r="33" spans="1:18" s="4" customFormat="1" ht="12.75" customHeight="1" x14ac:dyDescent="0.2">
      <c r="A33" s="97" t="s">
        <v>179</v>
      </c>
      <c r="B33" s="389" t="s">
        <v>1231</v>
      </c>
      <c r="C33" s="368"/>
      <c r="D33" s="93"/>
      <c r="E33" s="93"/>
      <c r="F33" s="125" t="s">
        <v>1593</v>
      </c>
      <c r="G33" s="125" t="s">
        <v>1718</v>
      </c>
      <c r="H33" s="120">
        <v>500</v>
      </c>
      <c r="I33" s="115" t="s">
        <v>10</v>
      </c>
      <c r="J33" s="61" t="s">
        <v>15</v>
      </c>
      <c r="K33" s="121">
        <v>23.04</v>
      </c>
      <c r="L33" s="122">
        <f t="shared" si="7"/>
        <v>723.61047167999993</v>
      </c>
      <c r="M33" s="123">
        <f>IF(J33=ИТОГО!$F$1,ИТОГО!$F$2*K33,IF(J33=ИТОГО!$G$1,ИТОГО!$G$2*K33,IF(J33=ИТОГО!$H$1,ИТОГО!$H$2*K33,K33)))/2</f>
        <v>778.07577600000002</v>
      </c>
      <c r="N33" s="436"/>
      <c r="O33" s="124">
        <f t="shared" si="8"/>
        <v>0</v>
      </c>
      <c r="P33" s="408"/>
      <c r="Q33" s="452"/>
      <c r="R33" s="452"/>
    </row>
    <row r="34" spans="1:18" s="4" customFormat="1" ht="12.75" customHeight="1" x14ac:dyDescent="0.2">
      <c r="A34" s="97" t="s">
        <v>114</v>
      </c>
      <c r="B34" s="389" t="s">
        <v>1201</v>
      </c>
      <c r="C34" s="368"/>
      <c r="D34" s="93"/>
      <c r="E34" s="93"/>
      <c r="F34" s="125" t="s">
        <v>1563</v>
      </c>
      <c r="G34" s="125" t="s">
        <v>1682</v>
      </c>
      <c r="H34" s="120">
        <v>500</v>
      </c>
      <c r="I34" s="115" t="s">
        <v>9</v>
      </c>
      <c r="J34" s="61" t="s">
        <v>15</v>
      </c>
      <c r="K34" s="121">
        <v>15.5</v>
      </c>
      <c r="L34" s="122">
        <f t="shared" si="7"/>
        <v>486.80391975000003</v>
      </c>
      <c r="M34" s="123">
        <f>IF(J34=ИТОГО!$F$1,ИТОГО!$F$2*K34,IF(J34=ИТОГО!$G$1,ИТОГО!$G$2*K34,IF(J34=ИТОГО!$H$1,ИТОГО!$H$2*K34,K34)))/2</f>
        <v>523.44507500000009</v>
      </c>
      <c r="N34" s="436"/>
      <c r="O34" s="124">
        <f t="shared" si="8"/>
        <v>0</v>
      </c>
      <c r="P34" s="408"/>
      <c r="Q34" s="452"/>
      <c r="R34" s="452"/>
    </row>
    <row r="35" spans="1:18" s="4" customFormat="1" ht="12.75" customHeight="1" x14ac:dyDescent="0.2">
      <c r="A35" s="97" t="s">
        <v>180</v>
      </c>
      <c r="B35" s="397" t="s">
        <v>1221</v>
      </c>
      <c r="C35" s="368"/>
      <c r="D35" s="446"/>
      <c r="E35" s="446"/>
      <c r="F35" s="125" t="s">
        <v>1581</v>
      </c>
      <c r="G35" s="125" t="s">
        <v>1706</v>
      </c>
      <c r="H35" s="120">
        <v>500</v>
      </c>
      <c r="I35" s="115" t="s">
        <v>9</v>
      </c>
      <c r="J35" s="61" t="s">
        <v>15</v>
      </c>
      <c r="K35" s="121">
        <v>19.21</v>
      </c>
      <c r="L35" s="122">
        <f t="shared" si="7"/>
        <v>603.322793445</v>
      </c>
      <c r="M35" s="123">
        <f>IF(J35=ИТОГО!$F$1,ИТОГО!$F$2*K35,IF(J35=ИТОГО!$G$1,ИТОГО!$G$2*K35,IF(J35=ИТОГО!$H$1,ИТОГО!$H$2*K35,K35)))/2</f>
        <v>648.73418650000008</v>
      </c>
      <c r="N35" s="436"/>
      <c r="O35" s="124">
        <f t="shared" si="8"/>
        <v>0</v>
      </c>
      <c r="P35" s="408"/>
      <c r="Q35" s="452"/>
      <c r="R35" s="452"/>
    </row>
    <row r="36" spans="1:18" s="4" customFormat="1" ht="12.75" customHeight="1" x14ac:dyDescent="0.2">
      <c r="A36" s="97" t="s">
        <v>135</v>
      </c>
      <c r="B36" s="389" t="s">
        <v>1513</v>
      </c>
      <c r="C36" s="93"/>
      <c r="D36" s="93"/>
      <c r="E36" s="93"/>
      <c r="F36" s="125" t="s">
        <v>1600</v>
      </c>
      <c r="G36" s="125" t="s">
        <v>1726</v>
      </c>
      <c r="H36" s="120">
        <v>500</v>
      </c>
      <c r="I36" s="115" t="s">
        <v>10</v>
      </c>
      <c r="J36" s="61" t="s">
        <v>15</v>
      </c>
      <c r="K36" s="121">
        <v>33.869999999999997</v>
      </c>
      <c r="L36" s="181">
        <f t="shared" si="7"/>
        <v>1063.745081415</v>
      </c>
      <c r="M36" s="123">
        <f>IF(J36=ИТОГО!$F$1,ИТОГО!$F$2*K36,IF(J36=ИТОГО!$G$1,ИТОГО!$G$2*K36,IF(J36=ИТОГО!$H$1,ИТОГО!$H$2*K36,K36)))/2</f>
        <v>1143.8119154999999</v>
      </c>
      <c r="N36" s="436"/>
      <c r="O36" s="124">
        <f t="shared" si="8"/>
        <v>0</v>
      </c>
      <c r="P36" s="408"/>
      <c r="Q36" s="452"/>
      <c r="R36" s="452"/>
    </row>
    <row r="37" spans="1:18" s="4" customFormat="1" ht="12.75" customHeight="1" x14ac:dyDescent="0.2">
      <c r="A37" s="97" t="s">
        <v>181</v>
      </c>
      <c r="B37" s="389" t="s">
        <v>1512</v>
      </c>
      <c r="C37" s="178"/>
      <c r="D37" s="179"/>
      <c r="E37" s="179"/>
      <c r="F37" s="125" t="s">
        <v>1596</v>
      </c>
      <c r="G37" s="125" t="s">
        <v>1721</v>
      </c>
      <c r="H37" s="120">
        <v>500</v>
      </c>
      <c r="I37" s="115" t="s">
        <v>10</v>
      </c>
      <c r="J37" s="61" t="s">
        <v>15</v>
      </c>
      <c r="K37" s="121">
        <v>28.05</v>
      </c>
      <c r="L37" s="122">
        <f t="shared" si="7"/>
        <v>880.95806122500005</v>
      </c>
      <c r="M37" s="123">
        <f>IF(J37=ИТОГО!$F$1,ИТОГО!$F$2*K37,IF(J37=ИТОГО!$G$1,ИТОГО!$G$2*K37,IF(J37=ИТОГО!$H$1,ИТОГО!$H$2*K37,K37)))/2</f>
        <v>947.2667325000001</v>
      </c>
      <c r="N37" s="436"/>
      <c r="O37" s="124">
        <f t="shared" si="8"/>
        <v>0</v>
      </c>
      <c r="P37" s="408"/>
      <c r="Q37" s="452"/>
      <c r="R37" s="452"/>
    </row>
    <row r="38" spans="1:18" s="4" customFormat="1" ht="12.75" customHeight="1" x14ac:dyDescent="0.2">
      <c r="A38" s="97" t="s">
        <v>115</v>
      </c>
      <c r="B38" s="389" t="s">
        <v>1219</v>
      </c>
      <c r="C38" s="93"/>
      <c r="D38" s="93"/>
      <c r="E38" s="93"/>
      <c r="F38" s="125" t="s">
        <v>1335</v>
      </c>
      <c r="G38" s="125" t="s">
        <v>1704</v>
      </c>
      <c r="H38" s="120">
        <v>500</v>
      </c>
      <c r="I38" s="115" t="s">
        <v>9</v>
      </c>
      <c r="J38" s="61" t="s">
        <v>15</v>
      </c>
      <c r="K38" s="121">
        <v>19.21</v>
      </c>
      <c r="L38" s="122">
        <f t="shared" si="7"/>
        <v>603.322793445</v>
      </c>
      <c r="M38" s="123">
        <f>IF(J38=ИТОГО!$F$1,ИТОГО!$F$2*K38,IF(J38=ИТОГО!$G$1,ИТОГО!$G$2*K38,IF(J38=ИТОГО!$H$1,ИТОГО!$H$2*K38,K38)))/2</f>
        <v>648.73418650000008</v>
      </c>
      <c r="N38" s="436"/>
      <c r="O38" s="124">
        <f t="shared" si="8"/>
        <v>0</v>
      </c>
      <c r="P38" s="408"/>
      <c r="Q38" s="452"/>
      <c r="R38" s="452"/>
    </row>
    <row r="39" spans="1:18" s="4" customFormat="1" ht="12.75" customHeight="1" x14ac:dyDescent="0.2">
      <c r="A39" s="97" t="s">
        <v>116</v>
      </c>
      <c r="B39" s="389" t="s">
        <v>1205</v>
      </c>
      <c r="C39" s="396" t="s">
        <v>1091</v>
      </c>
      <c r="D39" s="396"/>
      <c r="E39" s="396"/>
      <c r="F39" s="125" t="s">
        <v>1490</v>
      </c>
      <c r="G39" s="125" t="s">
        <v>1687</v>
      </c>
      <c r="H39" s="120">
        <v>500</v>
      </c>
      <c r="I39" s="115" t="s">
        <v>9</v>
      </c>
      <c r="J39" s="61" t="s">
        <v>15</v>
      </c>
      <c r="K39" s="121">
        <v>16.68</v>
      </c>
      <c r="L39" s="122">
        <f t="shared" si="7"/>
        <v>523.86383105999994</v>
      </c>
      <c r="M39" s="123">
        <f>IF(J39=ИТОГО!$F$1,ИТОГО!$F$2*K39,IF(J39=ИТОГО!$G$1,ИТОГО!$G$2*K39,IF(J39=ИТОГО!$H$1,ИТОГО!$H$2*K39,K39)))/2</f>
        <v>563.294442</v>
      </c>
      <c r="N39" s="436"/>
      <c r="O39" s="124">
        <f t="shared" si="8"/>
        <v>0</v>
      </c>
      <c r="P39" s="408"/>
      <c r="Q39" s="452"/>
      <c r="R39" s="452"/>
    </row>
    <row r="40" spans="1:18" s="4" customFormat="1" ht="12.75" customHeight="1" x14ac:dyDescent="0.2">
      <c r="A40" s="97" t="s">
        <v>182</v>
      </c>
      <c r="B40" s="389" t="s">
        <v>1213</v>
      </c>
      <c r="C40" s="396"/>
      <c r="D40" s="396"/>
      <c r="E40" s="396"/>
      <c r="F40" s="125" t="s">
        <v>1573</v>
      </c>
      <c r="G40" s="125" t="s">
        <v>1695</v>
      </c>
      <c r="H40" s="120">
        <v>500</v>
      </c>
      <c r="I40" s="115" t="s">
        <v>9</v>
      </c>
      <c r="J40" s="61" t="s">
        <v>15</v>
      </c>
      <c r="K40" s="121">
        <v>17.329999999999998</v>
      </c>
      <c r="L40" s="122">
        <f t="shared" si="7"/>
        <v>544.27818898500004</v>
      </c>
      <c r="M40" s="123">
        <f>IF(J40=ИТОГО!$F$1,ИТОГО!$F$2*K40,IF(J40=ИТОГО!$G$1,ИТОГО!$G$2*K40,IF(J40=ИТОГО!$H$1,ИТОГО!$H$2*K40,K40)))/2</f>
        <v>585.24536450000005</v>
      </c>
      <c r="N40" s="436"/>
      <c r="O40" s="124">
        <f t="shared" si="8"/>
        <v>0</v>
      </c>
      <c r="P40" s="408"/>
      <c r="Q40" s="452"/>
      <c r="R40" s="452"/>
    </row>
    <row r="41" spans="1:18" s="4" customFormat="1" ht="12.75" customHeight="1" x14ac:dyDescent="0.2">
      <c r="A41" s="97" t="s">
        <v>183</v>
      </c>
      <c r="B41" s="62" t="s">
        <v>1198</v>
      </c>
      <c r="C41" s="93"/>
      <c r="D41" s="93"/>
      <c r="E41" s="93"/>
      <c r="F41" s="125" t="s">
        <v>1560</v>
      </c>
      <c r="G41" s="125" t="s">
        <v>1679</v>
      </c>
      <c r="H41" s="120">
        <v>500</v>
      </c>
      <c r="I41" s="115" t="s">
        <v>9</v>
      </c>
      <c r="J41" s="61" t="s">
        <v>15</v>
      </c>
      <c r="K41" s="121">
        <v>14.03</v>
      </c>
      <c r="L41" s="122">
        <f t="shared" si="7"/>
        <v>440.63606413500003</v>
      </c>
      <c r="M41" s="123">
        <f>IF(J41=ИТОГО!$F$1,ИТОГО!$F$2*K41,IF(J41=ИТОГО!$G$1,ИТОГО!$G$2*K41,IF(J41=ИТОГО!$H$1,ИТОГО!$H$2*K41,K41)))/2</f>
        <v>473.80221950000004</v>
      </c>
      <c r="N41" s="436"/>
      <c r="O41" s="124">
        <f t="shared" si="8"/>
        <v>0</v>
      </c>
      <c r="P41" s="408"/>
      <c r="Q41" s="452"/>
      <c r="R41" s="452"/>
    </row>
    <row r="42" spans="1:18" s="4" customFormat="1" ht="12.75" customHeight="1" x14ac:dyDescent="0.2">
      <c r="A42" s="97" t="s">
        <v>117</v>
      </c>
      <c r="B42" s="389" t="s">
        <v>1228</v>
      </c>
      <c r="C42" s="93"/>
      <c r="D42" s="93"/>
      <c r="E42" s="93"/>
      <c r="F42" s="125" t="s">
        <v>1590</v>
      </c>
      <c r="G42" s="125" t="s">
        <v>1715</v>
      </c>
      <c r="H42" s="120">
        <v>500</v>
      </c>
      <c r="I42" s="71" t="s">
        <v>9</v>
      </c>
      <c r="J42" s="62" t="s">
        <v>15</v>
      </c>
      <c r="K42" s="121">
        <v>24.26</v>
      </c>
      <c r="L42" s="122">
        <f t="shared" si="7"/>
        <v>761.92665117000013</v>
      </c>
      <c r="M42" s="123">
        <f>IF(J42=ИТОГО!$F$1,ИТОГО!$F$2*K42,IF(J42=ИТОГО!$G$1,ИТОГО!$G$2*K42,IF(J42=ИТОГО!$H$1,ИТОГО!$H$2*K42,K42)))/2</f>
        <v>819.27596900000015</v>
      </c>
      <c r="N42" s="436"/>
      <c r="O42" s="124">
        <f t="shared" si="8"/>
        <v>0</v>
      </c>
      <c r="P42" s="408"/>
      <c r="Q42" s="452"/>
      <c r="R42" s="452"/>
    </row>
    <row r="43" spans="1:18" s="4" customFormat="1" ht="12.75" customHeight="1" x14ac:dyDescent="0.2">
      <c r="A43" s="97" t="s">
        <v>184</v>
      </c>
      <c r="B43" s="389" t="s">
        <v>1511</v>
      </c>
      <c r="C43" s="93" t="s">
        <v>2301</v>
      </c>
      <c r="D43" s="93"/>
      <c r="E43" s="93"/>
      <c r="F43" s="125" t="s">
        <v>1592</v>
      </c>
      <c r="G43" s="125" t="s">
        <v>1717</v>
      </c>
      <c r="H43" s="120">
        <v>500</v>
      </c>
      <c r="I43" s="115" t="s">
        <v>9</v>
      </c>
      <c r="J43" s="61" t="s">
        <v>15</v>
      </c>
      <c r="K43" s="121">
        <v>25.27</v>
      </c>
      <c r="L43" s="122">
        <f t="shared" si="7"/>
        <v>793.64742271499995</v>
      </c>
      <c r="M43" s="123">
        <f>IF(J43=ИТОГО!$F$1,ИТОГО!$F$2*K43,IF(J43=ИТОГО!$G$1,ИТОГО!$G$2*K43,IF(J43=ИТОГО!$H$1,ИТОГО!$H$2*K43,K43)))/2</f>
        <v>853.38432550000005</v>
      </c>
      <c r="N43" s="436"/>
      <c r="O43" s="124">
        <f t="shared" si="8"/>
        <v>0</v>
      </c>
      <c r="P43" s="408"/>
      <c r="Q43" s="452"/>
      <c r="R43" s="452"/>
    </row>
    <row r="44" spans="1:18" s="4" customFormat="1" ht="12.75" customHeight="1" x14ac:dyDescent="0.2">
      <c r="A44" s="97" t="s">
        <v>1971</v>
      </c>
      <c r="B44" s="389" t="s">
        <v>1975</v>
      </c>
      <c r="C44" s="93"/>
      <c r="D44" s="93"/>
      <c r="E44" s="93"/>
      <c r="F44" s="125" t="s">
        <v>1979</v>
      </c>
      <c r="G44" s="125"/>
      <c r="H44" s="120">
        <v>500</v>
      </c>
      <c r="I44" s="115" t="s">
        <v>9</v>
      </c>
      <c r="J44" s="61" t="s">
        <v>15</v>
      </c>
      <c r="K44" s="121">
        <v>17.5</v>
      </c>
      <c r="L44" s="122">
        <f t="shared" si="7"/>
        <v>549.61732875000007</v>
      </c>
      <c r="M44" s="123">
        <f>IF(J44=ИТОГО!$F$1,ИТОГО!$F$2*K44,IF(J44=ИТОГО!$G$1,ИТОГО!$G$2*K44,IF(J44=ИТОГО!$H$1,ИТОГО!$H$2*K44,K44)))/2</f>
        <v>590.98637500000007</v>
      </c>
      <c r="N44" s="436"/>
      <c r="O44" s="124">
        <f t="shared" si="8"/>
        <v>0</v>
      </c>
      <c r="P44" s="408"/>
      <c r="Q44" s="452"/>
      <c r="R44" s="452"/>
    </row>
    <row r="45" spans="1:18" s="4" customFormat="1" ht="12.75" customHeight="1" x14ac:dyDescent="0.2">
      <c r="A45" s="97" t="s">
        <v>118</v>
      </c>
      <c r="B45" s="389" t="s">
        <v>1206</v>
      </c>
      <c r="C45" s="396" t="s">
        <v>1091</v>
      </c>
      <c r="D45" s="396"/>
      <c r="E45" s="396"/>
      <c r="F45" s="125" t="s">
        <v>1491</v>
      </c>
      <c r="G45" s="125" t="s">
        <v>1688</v>
      </c>
      <c r="H45" s="120">
        <v>500</v>
      </c>
      <c r="I45" s="115" t="s">
        <v>9</v>
      </c>
      <c r="J45" s="61" t="s">
        <v>15</v>
      </c>
      <c r="K45" s="121">
        <v>16.68</v>
      </c>
      <c r="L45" s="122">
        <f t="shared" si="7"/>
        <v>523.86383105999994</v>
      </c>
      <c r="M45" s="123">
        <f>IF(J45=ИТОГО!$F$1,ИТОГО!$F$2*K45,IF(J45=ИТОГО!$G$1,ИТОГО!$G$2*K45,IF(J45=ИТОГО!$H$1,ИТОГО!$H$2*K45,K45)))/2</f>
        <v>563.294442</v>
      </c>
      <c r="N45" s="436"/>
      <c r="O45" s="124">
        <f t="shared" si="8"/>
        <v>0</v>
      </c>
      <c r="P45" s="408"/>
      <c r="Q45" s="452"/>
      <c r="R45" s="452"/>
    </row>
    <row r="46" spans="1:18" s="4" customFormat="1" ht="12.75" customHeight="1" x14ac:dyDescent="0.2">
      <c r="A46" s="97" t="s">
        <v>186</v>
      </c>
      <c r="B46" s="389" t="s">
        <v>2039</v>
      </c>
      <c r="C46" s="93"/>
      <c r="D46" s="93"/>
      <c r="E46" s="93"/>
      <c r="F46" s="125" t="s">
        <v>2040</v>
      </c>
      <c r="G46" s="125"/>
      <c r="H46" s="120">
        <v>500</v>
      </c>
      <c r="I46" s="115" t="s">
        <v>10</v>
      </c>
      <c r="J46" s="61" t="s">
        <v>15</v>
      </c>
      <c r="K46" s="121">
        <v>33.36</v>
      </c>
      <c r="L46" s="181">
        <f t="shared" si="7"/>
        <v>1047.7276621199999</v>
      </c>
      <c r="M46" s="123">
        <f>IF(J46=ИТОГО!$F$1,ИТОГО!$F$2*K46,IF(J46=ИТОГО!$G$1,ИТОГО!$G$2*K46,IF(J46=ИТОГО!$H$1,ИТОГО!$H$2*K46,K46)))/2</f>
        <v>1126.588884</v>
      </c>
      <c r="N46" s="436"/>
      <c r="O46" s="124">
        <f t="shared" si="8"/>
        <v>0</v>
      </c>
      <c r="P46" s="408"/>
      <c r="Q46" s="452"/>
      <c r="R46" s="452"/>
    </row>
    <row r="47" spans="1:18" s="4" customFormat="1" ht="12.75" customHeight="1" x14ac:dyDescent="0.2">
      <c r="A47" s="97" t="s">
        <v>187</v>
      </c>
      <c r="B47" s="389" t="s">
        <v>1214</v>
      </c>
      <c r="C47" s="396"/>
      <c r="D47" s="396"/>
      <c r="E47" s="396"/>
      <c r="F47" s="125" t="s">
        <v>1574</v>
      </c>
      <c r="G47" s="125" t="s">
        <v>1696</v>
      </c>
      <c r="H47" s="120">
        <v>500</v>
      </c>
      <c r="I47" s="115" t="s">
        <v>9</v>
      </c>
      <c r="J47" s="61" t="s">
        <v>15</v>
      </c>
      <c r="K47" s="121">
        <v>17.329999999999998</v>
      </c>
      <c r="L47" s="122">
        <f t="shared" si="7"/>
        <v>544.27818898500004</v>
      </c>
      <c r="M47" s="123">
        <f>IF(J47=ИТОГО!$F$1,ИТОГО!$F$2*K47,IF(J47=ИТОГО!$G$1,ИТОГО!$G$2*K47,IF(J47=ИТОГО!$H$1,ИТОГО!$H$2*K47,K47)))/2</f>
        <v>585.24536450000005</v>
      </c>
      <c r="N47" s="436"/>
      <c r="O47" s="124">
        <f t="shared" si="8"/>
        <v>0</v>
      </c>
      <c r="P47" s="408"/>
      <c r="Q47" s="452"/>
      <c r="R47" s="452"/>
    </row>
    <row r="48" spans="1:18" s="4" customFormat="1" ht="12.75" customHeight="1" x14ac:dyDescent="0.2">
      <c r="A48" s="97" t="s">
        <v>188</v>
      </c>
      <c r="B48" s="389" t="s">
        <v>1507</v>
      </c>
      <c r="C48" s="445"/>
      <c r="D48" s="445"/>
      <c r="E48" s="445"/>
      <c r="F48" s="125" t="s">
        <v>1566</v>
      </c>
      <c r="G48" s="125" t="s">
        <v>1686</v>
      </c>
      <c r="H48" s="120">
        <v>500</v>
      </c>
      <c r="I48" s="115" t="s">
        <v>9</v>
      </c>
      <c r="J48" s="61" t="s">
        <v>15</v>
      </c>
      <c r="K48" s="121">
        <v>16.670000000000002</v>
      </c>
      <c r="L48" s="122">
        <f t="shared" si="7"/>
        <v>523.54976401500005</v>
      </c>
      <c r="M48" s="123">
        <f>IF(J48=ИТОГО!$F$1,ИТОГО!$F$2*K48,IF(J48=ИТОГО!$G$1,ИТОГО!$G$2*K48,IF(J48=ИТОГО!$H$1,ИТОГО!$H$2*K48,K48)))/2</f>
        <v>562.95673550000015</v>
      </c>
      <c r="N48" s="436"/>
      <c r="O48" s="124">
        <f t="shared" si="8"/>
        <v>0</v>
      </c>
      <c r="P48" s="408"/>
      <c r="Q48" s="452"/>
      <c r="R48" s="452"/>
    </row>
    <row r="49" spans="1:64" s="4" customFormat="1" ht="12.75" customHeight="1" x14ac:dyDescent="0.2">
      <c r="A49" s="97" t="s">
        <v>119</v>
      </c>
      <c r="B49" s="389" t="s">
        <v>1222</v>
      </c>
      <c r="C49" s="93" t="s">
        <v>1091</v>
      </c>
      <c r="D49" s="93"/>
      <c r="E49" s="93"/>
      <c r="F49" s="125" t="s">
        <v>1582</v>
      </c>
      <c r="G49" s="125" t="s">
        <v>1707</v>
      </c>
      <c r="H49" s="120">
        <v>500</v>
      </c>
      <c r="I49" s="115" t="s">
        <v>9</v>
      </c>
      <c r="J49" s="61" t="s">
        <v>15</v>
      </c>
      <c r="K49" s="121">
        <v>19.21</v>
      </c>
      <c r="L49" s="122">
        <f t="shared" si="7"/>
        <v>603.322793445</v>
      </c>
      <c r="M49" s="123">
        <f>IF(J49=ИТОГО!$F$1,ИТОГО!$F$2*K49,IF(J49=ИТОГО!$G$1,ИТОГО!$G$2*K49,IF(J49=ИТОГО!$H$1,ИТОГО!$H$2*K49,K49)))/2</f>
        <v>648.73418650000008</v>
      </c>
      <c r="N49" s="436"/>
      <c r="O49" s="124">
        <f t="shared" si="8"/>
        <v>0</v>
      </c>
      <c r="P49" s="408"/>
      <c r="Q49" s="452"/>
      <c r="R49" s="452"/>
    </row>
    <row r="50" spans="1:64" s="4" customFormat="1" ht="12.75" customHeight="1" x14ac:dyDescent="0.2">
      <c r="A50" s="97" t="s">
        <v>190</v>
      </c>
      <c r="B50" s="389" t="s">
        <v>1227</v>
      </c>
      <c r="C50" s="368"/>
      <c r="D50" s="93"/>
      <c r="E50" s="93"/>
      <c r="F50" s="125" t="s">
        <v>1588</v>
      </c>
      <c r="G50" s="125" t="s">
        <v>1713</v>
      </c>
      <c r="H50" s="120">
        <v>500</v>
      </c>
      <c r="I50" s="115" t="s">
        <v>9</v>
      </c>
      <c r="J50" s="61" t="s">
        <v>15</v>
      </c>
      <c r="K50" s="121">
        <v>23.25</v>
      </c>
      <c r="L50" s="122">
        <f t="shared" si="7"/>
        <v>730.20587962500008</v>
      </c>
      <c r="M50" s="123">
        <f>IF(J50=ИТОГО!$F$1,ИТОГО!$F$2*K50,IF(J50=ИТОГО!$G$1,ИТОГО!$G$2*K50,IF(J50=ИТОГО!$H$1,ИТОГО!$H$2*K50,K50)))/2</f>
        <v>785.16761250000013</v>
      </c>
      <c r="N50" s="436"/>
      <c r="O50" s="124">
        <f t="shared" si="8"/>
        <v>0</v>
      </c>
      <c r="P50" s="408"/>
      <c r="Q50" s="452"/>
      <c r="R50" s="452"/>
    </row>
    <row r="51" spans="1:64" s="4" customFormat="1" ht="12.75" customHeight="1" x14ac:dyDescent="0.2">
      <c r="A51" s="97" t="s">
        <v>120</v>
      </c>
      <c r="B51" s="389" t="s">
        <v>1223</v>
      </c>
      <c r="C51" s="93"/>
      <c r="D51" s="93"/>
      <c r="E51" s="93"/>
      <c r="F51" s="125" t="s">
        <v>1583</v>
      </c>
      <c r="G51" s="125" t="s">
        <v>1708</v>
      </c>
      <c r="H51" s="120">
        <v>500</v>
      </c>
      <c r="I51" s="115" t="s">
        <v>9</v>
      </c>
      <c r="J51" s="61" t="s">
        <v>15</v>
      </c>
      <c r="K51" s="121">
        <v>19.21</v>
      </c>
      <c r="L51" s="122">
        <f t="shared" si="7"/>
        <v>603.322793445</v>
      </c>
      <c r="M51" s="123">
        <f>IF(J51=ИТОГО!$F$1,ИТОГО!$F$2*K51,IF(J51=ИТОГО!$G$1,ИТОГО!$G$2*K51,IF(J51=ИТОГО!$H$1,ИТОГО!$H$2*K51,K51)))/2</f>
        <v>648.73418650000008</v>
      </c>
      <c r="N51" s="436"/>
      <c r="O51" s="124">
        <f t="shared" si="8"/>
        <v>0</v>
      </c>
      <c r="P51" s="408"/>
      <c r="Q51" s="452"/>
      <c r="R51" s="452"/>
    </row>
    <row r="52" spans="1:64" s="4" customFormat="1" ht="12.75" customHeight="1" x14ac:dyDescent="0.2">
      <c r="A52" s="97" t="s">
        <v>191</v>
      </c>
      <c r="B52" s="389" t="s">
        <v>1235</v>
      </c>
      <c r="C52" s="93"/>
      <c r="D52" s="93"/>
      <c r="E52" s="93"/>
      <c r="F52" s="125" t="s">
        <v>1597</v>
      </c>
      <c r="G52" s="125" t="s">
        <v>1723</v>
      </c>
      <c r="H52" s="120">
        <v>500</v>
      </c>
      <c r="I52" s="115" t="s">
        <v>10</v>
      </c>
      <c r="J52" s="61" t="s">
        <v>15</v>
      </c>
      <c r="K52" s="121">
        <v>30.66</v>
      </c>
      <c r="L52" s="181">
        <f t="shared" si="7"/>
        <v>962.92955997000001</v>
      </c>
      <c r="M52" s="123">
        <f>IF(J52=ИТОГО!$F$1,ИТОГО!$F$2*K52,IF(J52=ИТОГО!$G$1,ИТОГО!$G$2*K52,IF(J52=ИТОГО!$H$1,ИТОГО!$H$2*K52,K52)))/2</f>
        <v>1035.4081290000001</v>
      </c>
      <c r="N52" s="436"/>
      <c r="O52" s="124">
        <f t="shared" si="8"/>
        <v>0</v>
      </c>
      <c r="P52" s="408"/>
      <c r="Q52" s="452"/>
      <c r="R52" s="452"/>
    </row>
    <row r="53" spans="1:64" s="4" customFormat="1" ht="12.75" customHeight="1" x14ac:dyDescent="0.2">
      <c r="A53" s="97" t="s">
        <v>140</v>
      </c>
      <c r="B53" s="389" t="s">
        <v>1514</v>
      </c>
      <c r="C53" s="481"/>
      <c r="D53" s="93"/>
      <c r="E53" s="93"/>
      <c r="F53" s="125" t="s">
        <v>1602</v>
      </c>
      <c r="G53" s="125" t="s">
        <v>1728</v>
      </c>
      <c r="H53" s="120">
        <v>500</v>
      </c>
      <c r="I53" s="115" t="s">
        <v>10</v>
      </c>
      <c r="J53" s="61" t="s">
        <v>15</v>
      </c>
      <c r="K53" s="121">
        <v>29.65</v>
      </c>
      <c r="L53" s="405">
        <f t="shared" si="7"/>
        <v>931.20878842499997</v>
      </c>
      <c r="M53" s="405">
        <f>IF(J53=ИТОГО!$F$1,ИТОГО!$F$2*K53,IF(J53=ИТОГО!$G$1,ИТОГО!$G$2*K53,IF(J53=ИТОГО!$H$1,ИТОГО!$H$2*K53,K53)))/2</f>
        <v>1001.2997725</v>
      </c>
      <c r="N53" s="436"/>
      <c r="O53" s="124">
        <f t="shared" si="8"/>
        <v>0</v>
      </c>
      <c r="P53" s="408"/>
      <c r="Q53" s="452"/>
      <c r="R53" s="452"/>
    </row>
    <row r="54" spans="1:64" s="4" customFormat="1" ht="12.75" customHeight="1" x14ac:dyDescent="0.2">
      <c r="A54" s="97" t="s">
        <v>141</v>
      </c>
      <c r="B54" s="389" t="s">
        <v>1232</v>
      </c>
      <c r="C54" s="93"/>
      <c r="D54" s="93"/>
      <c r="E54" s="93"/>
      <c r="F54" s="125" t="s">
        <v>1594</v>
      </c>
      <c r="G54" s="125" t="s">
        <v>1719</v>
      </c>
      <c r="H54" s="120">
        <v>500</v>
      </c>
      <c r="I54" s="115" t="s">
        <v>10</v>
      </c>
      <c r="J54" s="61" t="s">
        <v>15</v>
      </c>
      <c r="K54" s="121">
        <v>24.26</v>
      </c>
      <c r="L54" s="122">
        <f t="shared" si="7"/>
        <v>761.92665117000013</v>
      </c>
      <c r="M54" s="123">
        <f>IF(J54=ИТОГО!$F$1,ИТОГО!$F$2*K54,IF(J54=ИТОГО!$G$1,ИТОГО!$G$2*K54,IF(J54=ИТОГО!$H$1,ИТОГО!$H$2*K54,K54)))/2</f>
        <v>819.27596900000015</v>
      </c>
      <c r="N54" s="436"/>
      <c r="O54" s="124">
        <f t="shared" si="8"/>
        <v>0</v>
      </c>
      <c r="P54" s="408"/>
      <c r="Q54" s="452"/>
      <c r="R54" s="452"/>
    </row>
    <row r="55" spans="1:64" s="4" customFormat="1" ht="12.75" customHeight="1" x14ac:dyDescent="0.2">
      <c r="A55" s="97" t="s">
        <v>192</v>
      </c>
      <c r="B55" s="389" t="s">
        <v>1233</v>
      </c>
      <c r="C55" s="93"/>
      <c r="D55" s="93"/>
      <c r="E55" s="93"/>
      <c r="F55" s="125" t="s">
        <v>1595</v>
      </c>
      <c r="G55" s="125" t="s">
        <v>1720</v>
      </c>
      <c r="H55" s="120">
        <v>500</v>
      </c>
      <c r="I55" s="115" t="s">
        <v>10</v>
      </c>
      <c r="J55" s="61" t="s">
        <v>15</v>
      </c>
      <c r="K55" s="121">
        <v>24.92</v>
      </c>
      <c r="L55" s="122">
        <f t="shared" si="7"/>
        <v>782.65507614000012</v>
      </c>
      <c r="M55" s="123">
        <f>IF(J55=ИТОГО!$F$1,ИТОГО!$F$2*K55,IF(J55=ИТОГО!$G$1,ИТОГО!$G$2*K55,IF(J55=ИТОГО!$H$1,ИТОГО!$H$2*K55,K55)))/2</f>
        <v>841.56459800000016</v>
      </c>
      <c r="N55" s="436"/>
      <c r="O55" s="124">
        <f t="shared" si="8"/>
        <v>0</v>
      </c>
      <c r="P55" s="408"/>
      <c r="Q55" s="452"/>
      <c r="R55" s="452"/>
    </row>
    <row r="56" spans="1:64" s="4" customFormat="1" ht="12.75" customHeight="1" x14ac:dyDescent="0.2">
      <c r="A56" s="97" t="s">
        <v>193</v>
      </c>
      <c r="B56" s="389" t="s">
        <v>1209</v>
      </c>
      <c r="C56" s="445"/>
      <c r="D56" s="445"/>
      <c r="E56" s="445"/>
      <c r="F56" s="125" t="s">
        <v>1569</v>
      </c>
      <c r="G56" s="125" t="s">
        <v>1691</v>
      </c>
      <c r="H56" s="120">
        <v>500</v>
      </c>
      <c r="I56" s="115" t="s">
        <v>9</v>
      </c>
      <c r="J56" s="61" t="s">
        <v>15</v>
      </c>
      <c r="K56" s="121">
        <v>17.03</v>
      </c>
      <c r="L56" s="122">
        <f t="shared" ref="L56:L80" si="9">M56*(1-$I$8)</f>
        <v>534.85617763500011</v>
      </c>
      <c r="M56" s="123">
        <f>IF(J56=ИТОГО!$F$1,ИТОГО!$F$2*K56,IF(J56=ИТОГО!$G$1,ИТОГО!$G$2*K56,IF(J56=ИТОГО!$H$1,ИТОГО!$H$2*K56,K56)))/2</f>
        <v>575.11416950000012</v>
      </c>
      <c r="N56" s="436"/>
      <c r="O56" s="124">
        <f t="shared" ref="O56:O80" si="10">IF(MOD(N56,0.5)=0,IF(_КОМ.УСЛ.=$K$8,M56*2*N56,N56*L56*2),"заказ не кратен 0,5 кг")</f>
        <v>0</v>
      </c>
      <c r="P56" s="408"/>
      <c r="Q56" s="452"/>
      <c r="R56" s="452"/>
    </row>
    <row r="57" spans="1:64" s="4" customFormat="1" ht="12.75" customHeight="1" x14ac:dyDescent="0.2">
      <c r="A57" s="97" t="s">
        <v>121</v>
      </c>
      <c r="B57" s="389" t="s">
        <v>1210</v>
      </c>
      <c r="C57" s="445"/>
      <c r="D57" s="445"/>
      <c r="E57" s="445"/>
      <c r="F57" s="125" t="s">
        <v>1570</v>
      </c>
      <c r="G57" s="125" t="s">
        <v>1692</v>
      </c>
      <c r="H57" s="120">
        <v>500</v>
      </c>
      <c r="I57" s="115" t="s">
        <v>9</v>
      </c>
      <c r="J57" s="61" t="s">
        <v>15</v>
      </c>
      <c r="K57" s="121">
        <v>17.13</v>
      </c>
      <c r="L57" s="122">
        <f t="shared" si="9"/>
        <v>537.99684808500001</v>
      </c>
      <c r="M57" s="123">
        <f>IF(J57=ИТОГО!$F$1,ИТОГО!$F$2*K57,IF(J57=ИТОГО!$G$1,ИТОГО!$G$2*K57,IF(J57=ИТОГО!$H$1,ИТОГО!$H$2*K57,K57)))/2</f>
        <v>578.49123450000002</v>
      </c>
      <c r="N57" s="436"/>
      <c r="O57" s="124">
        <f t="shared" si="10"/>
        <v>0</v>
      </c>
      <c r="P57" s="408"/>
      <c r="Q57" s="452"/>
      <c r="R57" s="452"/>
    </row>
    <row r="58" spans="1:64" s="4" customFormat="1" ht="12.75" customHeight="1" x14ac:dyDescent="0.2">
      <c r="A58" s="97" t="s">
        <v>194</v>
      </c>
      <c r="B58" s="389" t="s">
        <v>1224</v>
      </c>
      <c r="C58" s="93"/>
      <c r="D58" s="93"/>
      <c r="E58" s="93"/>
      <c r="F58" s="125" t="s">
        <v>1584</v>
      </c>
      <c r="G58" s="125" t="s">
        <v>1709</v>
      </c>
      <c r="H58" s="120">
        <v>500</v>
      </c>
      <c r="I58" s="115" t="s">
        <v>9</v>
      </c>
      <c r="J58" s="61" t="s">
        <v>15</v>
      </c>
      <c r="K58" s="121">
        <v>19.21</v>
      </c>
      <c r="L58" s="122">
        <f t="shared" si="9"/>
        <v>603.322793445</v>
      </c>
      <c r="M58" s="123">
        <f>IF(J58=ИТОГО!$F$1,ИТОГО!$F$2*K58,IF(J58=ИТОГО!$G$1,ИТОГО!$G$2*K58,IF(J58=ИТОГО!$H$1,ИТОГО!$H$2*K58,K58)))/2</f>
        <v>648.73418650000008</v>
      </c>
      <c r="N58" s="436"/>
      <c r="O58" s="124">
        <f t="shared" si="10"/>
        <v>0</v>
      </c>
      <c r="P58" s="408"/>
      <c r="Q58" s="452"/>
      <c r="R58" s="452"/>
    </row>
    <row r="59" spans="1:64" s="4" customFormat="1" ht="12.75" customHeight="1" x14ac:dyDescent="0.2">
      <c r="A59" s="97" t="s">
        <v>195</v>
      </c>
      <c r="B59" s="389" t="s">
        <v>1508</v>
      </c>
      <c r="C59" s="445"/>
      <c r="D59" s="445"/>
      <c r="E59" s="445"/>
      <c r="F59" s="125" t="s">
        <v>1571</v>
      </c>
      <c r="G59" s="125" t="s">
        <v>1697</v>
      </c>
      <c r="H59" s="120">
        <v>500</v>
      </c>
      <c r="I59" s="115" t="s">
        <v>9</v>
      </c>
      <c r="J59" s="61" t="s">
        <v>15</v>
      </c>
      <c r="K59" s="121">
        <v>17.329999999999998</v>
      </c>
      <c r="L59" s="122">
        <f t="shared" si="9"/>
        <v>544.27818898500004</v>
      </c>
      <c r="M59" s="123">
        <f>IF(J59=ИТОГО!$F$1,ИТОГО!$F$2*K59,IF(J59=ИТОГО!$G$1,ИТОГО!$G$2*K59,IF(J59=ИТОГО!$H$1,ИТОГО!$H$2*K59,K59)))/2</f>
        <v>585.24536450000005</v>
      </c>
      <c r="N59" s="436"/>
      <c r="O59" s="124">
        <f t="shared" si="10"/>
        <v>0</v>
      </c>
      <c r="P59" s="408"/>
      <c r="Q59" s="452"/>
      <c r="R59" s="452"/>
    </row>
    <row r="60" spans="1:64" s="4" customFormat="1" ht="12.75" customHeight="1" x14ac:dyDescent="0.2">
      <c r="A60" s="501" t="s">
        <v>946</v>
      </c>
      <c r="B60" s="389" t="s">
        <v>1391</v>
      </c>
      <c r="C60" s="93"/>
      <c r="D60" s="93"/>
      <c r="E60" s="93"/>
      <c r="F60" s="125" t="s">
        <v>1586</v>
      </c>
      <c r="G60" s="125" t="s">
        <v>1711</v>
      </c>
      <c r="H60" s="120">
        <v>500</v>
      </c>
      <c r="I60" s="115" t="s">
        <v>9</v>
      </c>
      <c r="J60" s="61" t="s">
        <v>15</v>
      </c>
      <c r="K60" s="121">
        <v>21.22</v>
      </c>
      <c r="L60" s="122">
        <f t="shared" si="9"/>
        <v>666.45026948999998</v>
      </c>
      <c r="M60" s="123">
        <f>IF(J60=ИТОГО!$F$1,ИТОГО!$F$2*K60,IF(J60=ИТОГО!$G$1,ИТОГО!$G$2*K60,IF(J60=ИТОГО!$H$1,ИТОГО!$H$2*K60,K60)))/2</f>
        <v>716.61319300000002</v>
      </c>
      <c r="N60" s="436"/>
      <c r="O60" s="124">
        <f t="shared" si="10"/>
        <v>0</v>
      </c>
      <c r="P60" s="408"/>
      <c r="Q60" s="452"/>
      <c r="R60" s="452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</row>
    <row r="61" spans="1:64" s="4" customFormat="1" ht="12.75" customHeight="1" x14ac:dyDescent="0.2">
      <c r="A61" s="114" t="s">
        <v>199</v>
      </c>
      <c r="B61" s="389" t="s">
        <v>1225</v>
      </c>
      <c r="C61" s="93" t="s">
        <v>2291</v>
      </c>
      <c r="D61" s="93"/>
      <c r="E61" s="93"/>
      <c r="F61" s="125" t="s">
        <v>1585</v>
      </c>
      <c r="G61" s="125" t="s">
        <v>1710</v>
      </c>
      <c r="H61" s="120">
        <v>500</v>
      </c>
      <c r="I61" s="115" t="s">
        <v>9</v>
      </c>
      <c r="J61" s="61" t="s">
        <v>15</v>
      </c>
      <c r="K61" s="121">
        <v>19.21</v>
      </c>
      <c r="L61" s="122">
        <f t="shared" si="9"/>
        <v>603.322793445</v>
      </c>
      <c r="M61" s="123">
        <f>IF(J61=ИТОГО!$F$1,ИТОГО!$F$2*K61,IF(J61=ИТОГО!$G$1,ИТОГО!$G$2*K61,IF(J61=ИТОГО!$H$1,ИТОГО!$H$2*K61,K61)))/2</f>
        <v>648.73418650000008</v>
      </c>
      <c r="N61" s="436"/>
      <c r="O61" s="124">
        <f t="shared" si="10"/>
        <v>0</v>
      </c>
      <c r="P61" s="408"/>
      <c r="Q61" s="452"/>
      <c r="R61" s="452"/>
    </row>
    <row r="62" spans="1:64" s="4" customFormat="1" ht="12.75" customHeight="1" x14ac:dyDescent="0.2">
      <c r="A62" s="114" t="s">
        <v>142</v>
      </c>
      <c r="B62" s="389" t="s">
        <v>1230</v>
      </c>
      <c r="C62" s="481"/>
      <c r="D62" s="93"/>
      <c r="E62" s="93"/>
      <c r="F62" s="125" t="s">
        <v>1601</v>
      </c>
      <c r="G62" s="125" t="s">
        <v>1727</v>
      </c>
      <c r="H62" s="120">
        <v>500</v>
      </c>
      <c r="I62" s="115" t="s">
        <v>10</v>
      </c>
      <c r="J62" s="61" t="s">
        <v>15</v>
      </c>
      <c r="K62" s="121">
        <v>28.95</v>
      </c>
      <c r="L62" s="405">
        <f t="shared" si="9"/>
        <v>909.22409527499997</v>
      </c>
      <c r="M62" s="405">
        <f>IF(J62=ИТОГО!$F$1,ИТОГО!$F$2*K62,IF(J62=ИТОГО!$G$1,ИТОГО!$G$2*K62,IF(J62=ИТОГО!$H$1,ИТОГО!$H$2*K62,K62)))/2</f>
        <v>977.66031750000002</v>
      </c>
      <c r="N62" s="436"/>
      <c r="O62" s="124">
        <f t="shared" si="10"/>
        <v>0</v>
      </c>
      <c r="P62" s="408"/>
      <c r="Q62" s="452"/>
      <c r="R62" s="452"/>
    </row>
    <row r="63" spans="1:64" s="4" customFormat="1" ht="12.75" customHeight="1" x14ac:dyDescent="0.2">
      <c r="A63" s="114" t="s">
        <v>125</v>
      </c>
      <c r="B63" s="389" t="s">
        <v>1203</v>
      </c>
      <c r="C63" s="445" t="s">
        <v>1090</v>
      </c>
      <c r="D63" s="445"/>
      <c r="E63" s="445"/>
      <c r="F63" s="125" t="s">
        <v>1489</v>
      </c>
      <c r="G63" s="125" t="s">
        <v>1684</v>
      </c>
      <c r="H63" s="120">
        <v>500</v>
      </c>
      <c r="I63" s="115" t="s">
        <v>9</v>
      </c>
      <c r="J63" s="61" t="s">
        <v>15</v>
      </c>
      <c r="K63" s="121">
        <v>16.329999999999998</v>
      </c>
      <c r="L63" s="122">
        <f t="shared" si="9"/>
        <v>512.871484485</v>
      </c>
      <c r="M63" s="123">
        <f>IF(J63=ИТОГО!$F$1,ИТОГО!$F$2*K63,IF(J63=ИТОГО!$G$1,ИТОГО!$G$2*K63,IF(J63=ИТОГО!$H$1,ИТОГО!$H$2*K63,K63)))/2</f>
        <v>551.4747145</v>
      </c>
      <c r="N63" s="436"/>
      <c r="O63" s="124">
        <f t="shared" si="10"/>
        <v>0</v>
      </c>
      <c r="P63" s="408"/>
      <c r="Q63" s="452"/>
      <c r="R63" s="452"/>
    </row>
    <row r="64" spans="1:64" s="4" customFormat="1" ht="12.75" customHeight="1" x14ac:dyDescent="0.2">
      <c r="A64" s="114" t="s">
        <v>200</v>
      </c>
      <c r="B64" s="71" t="s">
        <v>2041</v>
      </c>
      <c r="C64" s="481"/>
      <c r="D64" s="93"/>
      <c r="E64" s="93"/>
      <c r="F64" s="381" t="s">
        <v>1629</v>
      </c>
      <c r="G64" s="381" t="s">
        <v>1757</v>
      </c>
      <c r="H64" s="382">
        <v>500</v>
      </c>
      <c r="I64" s="71" t="s">
        <v>9</v>
      </c>
      <c r="J64" s="62" t="s">
        <v>15</v>
      </c>
      <c r="K64" s="399">
        <v>10.75</v>
      </c>
      <c r="L64" s="405">
        <f t="shared" si="9"/>
        <v>337.62207337500001</v>
      </c>
      <c r="M64" s="405">
        <f>IF(J64=ИТОГО!$F$1,ИТОГО!$F$2*K64,IF(J64=ИТОГО!$G$1,ИТОГО!$G$2*K64,IF(J64=ИТОГО!$H$1,ИТОГО!$H$2*K64,K64)))/2</f>
        <v>363.03448750000001</v>
      </c>
      <c r="N64" s="436"/>
      <c r="O64" s="241">
        <f t="shared" si="10"/>
        <v>0</v>
      </c>
      <c r="P64" s="408"/>
      <c r="Q64" s="452"/>
      <c r="R64" s="452"/>
    </row>
    <row r="65" spans="1:18" s="4" customFormat="1" ht="12.75" customHeight="1" x14ac:dyDescent="0.2">
      <c r="A65" s="114" t="s">
        <v>201</v>
      </c>
      <c r="B65" s="389" t="s">
        <v>1229</v>
      </c>
      <c r="C65" s="93"/>
      <c r="D65" s="93"/>
      <c r="E65" s="93"/>
      <c r="F65" s="125" t="s">
        <v>1591</v>
      </c>
      <c r="G65" s="125" t="s">
        <v>1716</v>
      </c>
      <c r="H65" s="120">
        <v>500</v>
      </c>
      <c r="I65" s="115" t="s">
        <v>9</v>
      </c>
      <c r="J65" s="61" t="s">
        <v>15</v>
      </c>
      <c r="K65" s="121">
        <v>25.27</v>
      </c>
      <c r="L65" s="122">
        <f t="shared" si="9"/>
        <v>793.64742271499995</v>
      </c>
      <c r="M65" s="123">
        <f>IF(J65=ИТОГО!$F$1,ИТОГО!$F$2*K65,IF(J65=ИТОГО!$G$1,ИТОГО!$G$2*K65,IF(J65=ИТОГО!$H$1,ИТОГО!$H$2*K65,K65)))/2</f>
        <v>853.38432550000005</v>
      </c>
      <c r="N65" s="436"/>
      <c r="O65" s="124">
        <f t="shared" si="10"/>
        <v>0</v>
      </c>
      <c r="P65" s="408"/>
      <c r="Q65" s="452"/>
      <c r="R65" s="452"/>
    </row>
    <row r="66" spans="1:18" s="4" customFormat="1" ht="12.75" customHeight="1" x14ac:dyDescent="0.2">
      <c r="A66" s="114" t="s">
        <v>2036</v>
      </c>
      <c r="B66" s="71" t="s">
        <v>2037</v>
      </c>
      <c r="C66" s="93"/>
      <c r="D66" s="93"/>
      <c r="E66" s="93"/>
      <c r="F66" s="381" t="s">
        <v>2038</v>
      </c>
      <c r="G66" s="381"/>
      <c r="H66" s="382">
        <v>500</v>
      </c>
      <c r="I66" s="71" t="s">
        <v>9</v>
      </c>
      <c r="J66" s="62" t="s">
        <v>15</v>
      </c>
      <c r="K66" s="399">
        <v>19.21</v>
      </c>
      <c r="L66" s="400">
        <f t="shared" si="9"/>
        <v>603.322793445</v>
      </c>
      <c r="M66" s="401">
        <f>IF(J66=ИТОГО!$F$1,ИТОГО!$F$2*K66,IF(J66=ИТОГО!$G$1,ИТОГО!$G$2*K66,IF(J66=ИТОГО!$H$1,ИТОГО!$H$2*K66,K66)))/2</f>
        <v>648.73418650000008</v>
      </c>
      <c r="N66" s="436"/>
      <c r="O66" s="241">
        <f t="shared" si="10"/>
        <v>0</v>
      </c>
      <c r="P66" s="408"/>
      <c r="Q66" s="452"/>
      <c r="R66" s="452"/>
    </row>
    <row r="67" spans="1:18" s="4" customFormat="1" ht="12.75" customHeight="1" x14ac:dyDescent="0.2">
      <c r="A67" s="114" t="s">
        <v>202</v>
      </c>
      <c r="B67" s="389" t="s">
        <v>1200</v>
      </c>
      <c r="C67" s="93"/>
      <c r="D67" s="93"/>
      <c r="E67" s="93"/>
      <c r="F67" s="125" t="s">
        <v>1562</v>
      </c>
      <c r="G67" s="125" t="s">
        <v>1681</v>
      </c>
      <c r="H67" s="120">
        <v>500</v>
      </c>
      <c r="I67" s="115" t="s">
        <v>9</v>
      </c>
      <c r="J67" s="61" t="s">
        <v>15</v>
      </c>
      <c r="K67" s="121">
        <v>15.33</v>
      </c>
      <c r="L67" s="122">
        <f t="shared" si="9"/>
        <v>481.46477998500001</v>
      </c>
      <c r="M67" s="123">
        <f>IF(J67=ИТОГО!$F$1,ИТОГО!$F$2*K67,IF(J67=ИТОГО!$G$1,ИТОГО!$G$2*K67,IF(J67=ИТОГО!$H$1,ИТОГО!$H$2*K67,K67)))/2</f>
        <v>517.70406450000007</v>
      </c>
      <c r="N67" s="436"/>
      <c r="O67" s="124">
        <f t="shared" si="10"/>
        <v>0</v>
      </c>
      <c r="P67" s="408"/>
      <c r="Q67" s="452"/>
      <c r="R67" s="452"/>
    </row>
    <row r="68" spans="1:18" s="4" customFormat="1" ht="12.75" customHeight="1" x14ac:dyDescent="0.2">
      <c r="A68" s="114" t="s">
        <v>203</v>
      </c>
      <c r="B68" s="389" t="s">
        <v>1509</v>
      </c>
      <c r="C68" s="445"/>
      <c r="D68" s="445"/>
      <c r="E68" s="445"/>
      <c r="F68" s="125" t="s">
        <v>1576</v>
      </c>
      <c r="G68" s="125" t="s">
        <v>1699</v>
      </c>
      <c r="H68" s="120">
        <v>500</v>
      </c>
      <c r="I68" s="115" t="s">
        <v>9</v>
      </c>
      <c r="J68" s="61" t="s">
        <v>15</v>
      </c>
      <c r="K68" s="121">
        <v>18.2</v>
      </c>
      <c r="L68" s="122">
        <f t="shared" si="9"/>
        <v>571.60202190000007</v>
      </c>
      <c r="M68" s="123">
        <f>IF(J68=ИТОГО!$F$1,ИТОГО!$F$2*K68,IF(J68=ИТОГО!$G$1,ИТОГО!$G$2*K68,IF(J68=ИТОГО!$H$1,ИТОГО!$H$2*K68,K68)))/2</f>
        <v>614.62583000000006</v>
      </c>
      <c r="N68" s="436"/>
      <c r="O68" s="124">
        <f t="shared" si="10"/>
        <v>0</v>
      </c>
      <c r="P68" s="408"/>
      <c r="Q68" s="452"/>
      <c r="R68" s="452"/>
    </row>
    <row r="69" spans="1:18" s="4" customFormat="1" ht="12.75" customHeight="1" x14ac:dyDescent="0.2">
      <c r="A69" s="114" t="s">
        <v>204</v>
      </c>
      <c r="B69" s="389" t="s">
        <v>1510</v>
      </c>
      <c r="C69" s="93" t="s">
        <v>1091</v>
      </c>
      <c r="D69" s="93"/>
      <c r="E69" s="93"/>
      <c r="F69" s="125" t="s">
        <v>1589</v>
      </c>
      <c r="G69" s="125" t="s">
        <v>1714</v>
      </c>
      <c r="H69" s="120">
        <v>500</v>
      </c>
      <c r="I69" s="115" t="s">
        <v>9</v>
      </c>
      <c r="J69" s="61" t="s">
        <v>15</v>
      </c>
      <c r="K69" s="121">
        <v>23.25</v>
      </c>
      <c r="L69" s="122">
        <f t="shared" si="9"/>
        <v>730.20587962500008</v>
      </c>
      <c r="M69" s="123">
        <f>IF(J69=ИТОГО!$F$1,ИТОГО!$F$2*K69,IF(J69=ИТОГО!$G$1,ИТОГО!$G$2*K69,IF(J69=ИТОГО!$H$1,ИТОГО!$H$2*K69,K69)))/2</f>
        <v>785.16761250000013</v>
      </c>
      <c r="N69" s="436"/>
      <c r="O69" s="124">
        <f t="shared" si="10"/>
        <v>0</v>
      </c>
      <c r="P69" s="408"/>
      <c r="Q69" s="452"/>
      <c r="R69" s="452"/>
    </row>
    <row r="70" spans="1:18" s="4" customFormat="1" ht="12.75" customHeight="1" x14ac:dyDescent="0.2">
      <c r="A70" s="97" t="s">
        <v>205</v>
      </c>
      <c r="B70" s="389" t="s">
        <v>1199</v>
      </c>
      <c r="C70" s="93"/>
      <c r="D70" s="93"/>
      <c r="E70" s="93"/>
      <c r="F70" s="125" t="s">
        <v>1561</v>
      </c>
      <c r="G70" s="125" t="s">
        <v>1680</v>
      </c>
      <c r="H70" s="120">
        <v>500</v>
      </c>
      <c r="I70" s="115" t="s">
        <v>9</v>
      </c>
      <c r="J70" s="61" t="s">
        <v>15</v>
      </c>
      <c r="K70" s="121">
        <v>14.03</v>
      </c>
      <c r="L70" s="122">
        <f t="shared" si="9"/>
        <v>440.63606413500003</v>
      </c>
      <c r="M70" s="123">
        <f>IF(J70=ИТОГО!$F$1,ИТОГО!$F$2*K70,IF(J70=ИТОГО!$G$1,ИТОГО!$G$2*K70,IF(J70=ИТОГО!$H$1,ИТОГО!$H$2*K70,K70)))/2</f>
        <v>473.80221950000004</v>
      </c>
      <c r="N70" s="436"/>
      <c r="O70" s="124">
        <f t="shared" si="10"/>
        <v>0</v>
      </c>
      <c r="P70" s="408"/>
      <c r="Q70" s="452"/>
      <c r="R70" s="452"/>
    </row>
    <row r="71" spans="1:18" s="4" customFormat="1" ht="12.75" customHeight="1" x14ac:dyDescent="0.2">
      <c r="A71" s="97" t="s">
        <v>207</v>
      </c>
      <c r="B71" s="389" t="s">
        <v>1218</v>
      </c>
      <c r="C71" s="93" t="s">
        <v>2314</v>
      </c>
      <c r="D71" s="93"/>
      <c r="E71" s="93"/>
      <c r="F71" s="125" t="s">
        <v>1334</v>
      </c>
      <c r="G71" s="125" t="s">
        <v>1703</v>
      </c>
      <c r="H71" s="120">
        <v>500</v>
      </c>
      <c r="I71" s="115" t="s">
        <v>9</v>
      </c>
      <c r="J71" s="61" t="s">
        <v>15</v>
      </c>
      <c r="K71" s="121">
        <v>19.11</v>
      </c>
      <c r="L71" s="122">
        <f t="shared" si="9"/>
        <v>600.18212299499999</v>
      </c>
      <c r="M71" s="123">
        <f>IF(J71=ИТОГО!$F$1,ИТОГО!$F$2*K71,IF(J71=ИТОГО!$G$1,ИТОГО!$G$2*K71,IF(J71=ИТОГО!$H$1,ИТОГО!$H$2*K71,K71)))/2</f>
        <v>645.35712150000006</v>
      </c>
      <c r="N71" s="436"/>
      <c r="O71" s="124">
        <f t="shared" si="10"/>
        <v>0</v>
      </c>
      <c r="P71" s="408"/>
      <c r="Q71" s="452"/>
      <c r="R71" s="452"/>
    </row>
    <row r="72" spans="1:18" s="4" customFormat="1" ht="12.75" customHeight="1" x14ac:dyDescent="0.2">
      <c r="A72" s="97" t="s">
        <v>208</v>
      </c>
      <c r="B72" s="389" t="s">
        <v>1212</v>
      </c>
      <c r="C72" s="445"/>
      <c r="D72" s="445"/>
      <c r="E72" s="445"/>
      <c r="F72" s="125" t="s">
        <v>1572</v>
      </c>
      <c r="G72" s="125" t="s">
        <v>1694</v>
      </c>
      <c r="H72" s="120">
        <v>500</v>
      </c>
      <c r="I72" s="115" t="s">
        <v>9</v>
      </c>
      <c r="J72" s="61" t="s">
        <v>15</v>
      </c>
      <c r="K72" s="121">
        <v>17.190000000000001</v>
      </c>
      <c r="L72" s="122">
        <f t="shared" si="9"/>
        <v>539.88125035500002</v>
      </c>
      <c r="M72" s="123">
        <f>IF(J72=ИТОГО!$F$1,ИТОГО!$F$2*K72,IF(J72=ИТОГО!$G$1,ИТОГО!$G$2*K72,IF(J72=ИТОГО!$H$1,ИТОГО!$H$2*K72,K72)))/2</f>
        <v>580.51747350000005</v>
      </c>
      <c r="N72" s="436"/>
      <c r="O72" s="124">
        <f t="shared" si="10"/>
        <v>0</v>
      </c>
      <c r="P72" s="408"/>
      <c r="Q72" s="452"/>
      <c r="R72" s="452"/>
    </row>
    <row r="73" spans="1:18" s="4" customFormat="1" ht="12.75" customHeight="1" x14ac:dyDescent="0.2">
      <c r="A73" s="97" t="s">
        <v>209</v>
      </c>
      <c r="B73" s="389" t="s">
        <v>1488</v>
      </c>
      <c r="C73" s="93"/>
      <c r="D73" s="93"/>
      <c r="E73" s="93"/>
      <c r="F73" s="125" t="s">
        <v>1499</v>
      </c>
      <c r="G73" s="125" t="s">
        <v>1678</v>
      </c>
      <c r="H73" s="120">
        <v>500</v>
      </c>
      <c r="I73" s="115" t="s">
        <v>9</v>
      </c>
      <c r="J73" s="61" t="s">
        <v>15</v>
      </c>
      <c r="K73" s="121">
        <v>14.03</v>
      </c>
      <c r="L73" s="122">
        <f t="shared" si="9"/>
        <v>440.63606413500003</v>
      </c>
      <c r="M73" s="123">
        <f>IF(J73=ИТОГО!$F$1,ИТОГО!$F$2*K73,IF(J73=ИТОГО!$G$1,ИТОГО!$G$2*K73,IF(J73=ИТОГО!$H$1,ИТОГО!$H$2*K73,K73)))/2</f>
        <v>473.80221950000004</v>
      </c>
      <c r="N73" s="436"/>
      <c r="O73" s="124">
        <f t="shared" si="10"/>
        <v>0</v>
      </c>
      <c r="P73" s="408"/>
      <c r="Q73" s="452"/>
      <c r="R73" s="452"/>
    </row>
    <row r="74" spans="1:18" s="4" customFormat="1" ht="12.75" customHeight="1" x14ac:dyDescent="0.2">
      <c r="A74" s="97" t="s">
        <v>126</v>
      </c>
      <c r="B74" s="389" t="s">
        <v>1207</v>
      </c>
      <c r="C74" s="445" t="s">
        <v>2292</v>
      </c>
      <c r="D74" s="445"/>
      <c r="E74" s="445"/>
      <c r="F74" s="125" t="s">
        <v>1567</v>
      </c>
      <c r="G74" s="125" t="s">
        <v>1689</v>
      </c>
      <c r="H74" s="120">
        <v>500</v>
      </c>
      <c r="I74" s="115" t="s">
        <v>9</v>
      </c>
      <c r="J74" s="61" t="s">
        <v>15</v>
      </c>
      <c r="K74" s="121">
        <v>16.68</v>
      </c>
      <c r="L74" s="122">
        <f t="shared" si="9"/>
        <v>523.86383105999994</v>
      </c>
      <c r="M74" s="123">
        <f>IF(J74=ИТОГО!$F$1,ИТОГО!$F$2*K74,IF(J74=ИТОГО!$G$1,ИТОГО!$G$2*K74,IF(J74=ИТОГО!$H$1,ИТОГО!$H$2*K74,K74)))/2</f>
        <v>563.294442</v>
      </c>
      <c r="N74" s="436"/>
      <c r="O74" s="124">
        <f t="shared" si="10"/>
        <v>0</v>
      </c>
      <c r="P74" s="408"/>
      <c r="Q74" s="452"/>
      <c r="R74" s="452"/>
    </row>
    <row r="75" spans="1:18" s="4" customFormat="1" ht="12.75" customHeight="1" x14ac:dyDescent="0.2">
      <c r="A75" s="97" t="s">
        <v>210</v>
      </c>
      <c r="B75" s="389" t="s">
        <v>1216</v>
      </c>
      <c r="C75" s="445" t="s">
        <v>1090</v>
      </c>
      <c r="D75" s="445"/>
      <c r="E75" s="445"/>
      <c r="F75" s="125" t="s">
        <v>1577</v>
      </c>
      <c r="G75" s="125" t="s">
        <v>1700</v>
      </c>
      <c r="H75" s="120">
        <v>500</v>
      </c>
      <c r="I75" s="115" t="s">
        <v>9</v>
      </c>
      <c r="J75" s="61" t="s">
        <v>15</v>
      </c>
      <c r="K75" s="121">
        <v>18.2</v>
      </c>
      <c r="L75" s="122">
        <f t="shared" si="9"/>
        <v>571.60202190000007</v>
      </c>
      <c r="M75" s="123">
        <f>IF(J75=ИТОГО!$F$1,ИТОГО!$F$2*K75,IF(J75=ИТОГО!$G$1,ИТОГО!$G$2*K75,IF(J75=ИТОГО!$H$1,ИТОГО!$H$2*K75,K75)))/2</f>
        <v>614.62583000000006</v>
      </c>
      <c r="N75" s="436"/>
      <c r="O75" s="124">
        <f t="shared" si="10"/>
        <v>0</v>
      </c>
      <c r="P75" s="408"/>
      <c r="Q75" s="452"/>
      <c r="R75" s="452"/>
    </row>
    <row r="76" spans="1:18" s="4" customFormat="1" ht="12.75" customHeight="1" x14ac:dyDescent="0.2">
      <c r="A76" s="97" t="s">
        <v>127</v>
      </c>
      <c r="B76" s="389" t="s">
        <v>1217</v>
      </c>
      <c r="C76" s="445"/>
      <c r="D76" s="445"/>
      <c r="E76" s="445"/>
      <c r="F76" s="125" t="s">
        <v>1578</v>
      </c>
      <c r="G76" s="125" t="s">
        <v>1701</v>
      </c>
      <c r="H76" s="120">
        <v>500</v>
      </c>
      <c r="I76" s="115" t="s">
        <v>9</v>
      </c>
      <c r="J76" s="61" t="s">
        <v>15</v>
      </c>
      <c r="K76" s="121">
        <v>18.23</v>
      </c>
      <c r="L76" s="122">
        <f t="shared" si="9"/>
        <v>572.54422303500007</v>
      </c>
      <c r="M76" s="123">
        <f>IF(J76=ИТОГО!$F$1,ИТОГО!$F$2*K76,IF(J76=ИТОГО!$G$1,ИТОГО!$G$2*K76,IF(J76=ИТОГО!$H$1,ИТОГО!$H$2*K76,K76)))/2</f>
        <v>615.63894950000008</v>
      </c>
      <c r="N76" s="436"/>
      <c r="O76" s="124">
        <f t="shared" si="10"/>
        <v>0</v>
      </c>
      <c r="P76" s="408"/>
      <c r="Q76" s="452"/>
      <c r="R76" s="452"/>
    </row>
    <row r="77" spans="1:18" s="4" customFormat="1" ht="12.75" customHeight="1" x14ac:dyDescent="0.2">
      <c r="A77" s="97" t="s">
        <v>211</v>
      </c>
      <c r="B77" s="389" t="s">
        <v>1211</v>
      </c>
      <c r="C77" s="445"/>
      <c r="D77" s="445"/>
      <c r="E77" s="445"/>
      <c r="F77" s="125" t="s">
        <v>1571</v>
      </c>
      <c r="G77" s="125" t="s">
        <v>1693</v>
      </c>
      <c r="H77" s="120">
        <v>500</v>
      </c>
      <c r="I77" s="115" t="s">
        <v>9</v>
      </c>
      <c r="J77" s="61" t="s">
        <v>15</v>
      </c>
      <c r="K77" s="121">
        <v>17.13</v>
      </c>
      <c r="L77" s="122">
        <f t="shared" si="9"/>
        <v>537.99684808500001</v>
      </c>
      <c r="M77" s="123">
        <f>IF(J77=ИТОГО!$F$1,ИТОГО!$F$2*K77,IF(J77=ИТОГО!$G$1,ИТОГО!$G$2*K77,IF(J77=ИТОГО!$H$1,ИТОГО!$H$2*K77,K77)))/2</f>
        <v>578.49123450000002</v>
      </c>
      <c r="N77" s="436"/>
      <c r="O77" s="124">
        <f t="shared" si="10"/>
        <v>0</v>
      </c>
      <c r="P77" s="408"/>
      <c r="Q77" s="452"/>
      <c r="R77" s="452"/>
    </row>
    <row r="78" spans="1:18" s="4" customFormat="1" ht="12.75" customHeight="1" x14ac:dyDescent="0.2">
      <c r="A78" s="97" t="s">
        <v>212</v>
      </c>
      <c r="B78" s="389" t="s">
        <v>1215</v>
      </c>
      <c r="C78" s="445"/>
      <c r="D78" s="445"/>
      <c r="E78" s="445"/>
      <c r="F78" s="125" t="s">
        <v>1575</v>
      </c>
      <c r="G78" s="125" t="s">
        <v>1698</v>
      </c>
      <c r="H78" s="120">
        <v>500</v>
      </c>
      <c r="I78" s="115" t="s">
        <v>9</v>
      </c>
      <c r="J78" s="61" t="s">
        <v>15</v>
      </c>
      <c r="K78" s="121">
        <v>17.329999999999998</v>
      </c>
      <c r="L78" s="122">
        <f t="shared" si="9"/>
        <v>544.27818898500004</v>
      </c>
      <c r="M78" s="123">
        <f>IF(J78=ИТОГО!$F$1,ИТОГО!$F$2*K78,IF(J78=ИТОГО!$G$1,ИТОГО!$G$2*K78,IF(J78=ИТОГО!$H$1,ИТОГО!$H$2*K78,K78)))/2</f>
        <v>585.24536450000005</v>
      </c>
      <c r="N78" s="436"/>
      <c r="O78" s="124">
        <f t="shared" si="10"/>
        <v>0</v>
      </c>
      <c r="P78" s="408"/>
      <c r="Q78" s="452"/>
      <c r="R78" s="452"/>
    </row>
    <row r="79" spans="1:18" s="4" customFormat="1" ht="12.75" customHeight="1" x14ac:dyDescent="0.2">
      <c r="A79" s="97" t="s">
        <v>128</v>
      </c>
      <c r="B79" s="389" t="s">
        <v>1204</v>
      </c>
      <c r="C79" s="445" t="s">
        <v>1091</v>
      </c>
      <c r="D79" s="445"/>
      <c r="E79" s="445"/>
      <c r="F79" s="125" t="s">
        <v>1565</v>
      </c>
      <c r="G79" s="125" t="s">
        <v>1685</v>
      </c>
      <c r="H79" s="120">
        <v>500</v>
      </c>
      <c r="I79" s="115" t="s">
        <v>9</v>
      </c>
      <c r="J79" s="61" t="s">
        <v>15</v>
      </c>
      <c r="K79" s="121">
        <v>16.53</v>
      </c>
      <c r="L79" s="122">
        <f t="shared" si="9"/>
        <v>519.15282538500014</v>
      </c>
      <c r="M79" s="123">
        <f>IF(J79=ИТОГО!$F$1,ИТОГО!$F$2*K79,IF(J79=ИТОГО!$G$1,ИТОГО!$G$2*K79,IF(J79=ИТОГО!$H$1,ИТОГО!$H$2*K79,K79)))/2</f>
        <v>558.22884450000015</v>
      </c>
      <c r="N79" s="436"/>
      <c r="O79" s="124">
        <f t="shared" si="10"/>
        <v>0</v>
      </c>
      <c r="P79" s="408"/>
      <c r="Q79" s="452"/>
      <c r="R79" s="452"/>
    </row>
    <row r="80" spans="1:18" s="4" customFormat="1" ht="12.75" customHeight="1" x14ac:dyDescent="0.2">
      <c r="A80" s="97" t="s">
        <v>129</v>
      </c>
      <c r="B80" s="389" t="s">
        <v>1208</v>
      </c>
      <c r="C80" s="445" t="s">
        <v>1092</v>
      </c>
      <c r="D80" s="445"/>
      <c r="E80" s="445"/>
      <c r="F80" s="125" t="s">
        <v>1568</v>
      </c>
      <c r="G80" s="125" t="s">
        <v>1690</v>
      </c>
      <c r="H80" s="120">
        <v>500</v>
      </c>
      <c r="I80" s="115" t="s">
        <v>9</v>
      </c>
      <c r="J80" s="61" t="s">
        <v>15</v>
      </c>
      <c r="K80" s="121">
        <v>16.68</v>
      </c>
      <c r="L80" s="122">
        <f t="shared" si="9"/>
        <v>523.86383105999994</v>
      </c>
      <c r="M80" s="123">
        <f>IF(J80=ИТОГО!$F$1,ИТОГО!$F$2*K80,IF(J80=ИТОГО!$G$1,ИТОГО!$G$2*K80,IF(J80=ИТОГО!$H$1,ИТОГО!$H$2*K80,K80)))/2</f>
        <v>563.294442</v>
      </c>
      <c r="N80" s="436"/>
      <c r="O80" s="124">
        <f t="shared" si="10"/>
        <v>0</v>
      </c>
      <c r="P80" s="408"/>
      <c r="Q80" s="452"/>
      <c r="R80" s="452"/>
    </row>
    <row r="81" spans="1:18" s="4" customFormat="1" ht="12.75" customHeight="1" x14ac:dyDescent="0.2">
      <c r="A81" s="97" t="s">
        <v>56</v>
      </c>
      <c r="B81" s="392" t="s">
        <v>882</v>
      </c>
      <c r="C81" s="374"/>
      <c r="D81" s="374"/>
      <c r="E81" s="374"/>
      <c r="F81" s="126" t="s">
        <v>906</v>
      </c>
      <c r="G81" s="126"/>
      <c r="H81" s="120"/>
      <c r="I81" s="127"/>
      <c r="J81" s="61"/>
      <c r="K81" s="103"/>
      <c r="L81" s="104"/>
      <c r="M81" s="105"/>
      <c r="N81" s="105"/>
      <c r="O81" s="106"/>
      <c r="P81" s="408"/>
      <c r="Q81" s="452"/>
      <c r="R81" s="452"/>
    </row>
    <row r="82" spans="1:18" s="4" customFormat="1" ht="12.75" customHeight="1" x14ac:dyDescent="0.2">
      <c r="A82" s="97" t="s">
        <v>57</v>
      </c>
      <c r="B82" s="389" t="s">
        <v>1272</v>
      </c>
      <c r="C82" s="368" t="s">
        <v>1090</v>
      </c>
      <c r="D82" s="369"/>
      <c r="E82" s="369"/>
      <c r="F82" s="125" t="s">
        <v>1639</v>
      </c>
      <c r="G82" s="125" t="s">
        <v>1767</v>
      </c>
      <c r="H82" s="120">
        <v>500</v>
      </c>
      <c r="I82" s="115" t="s">
        <v>9</v>
      </c>
      <c r="J82" s="61" t="s">
        <v>15</v>
      </c>
      <c r="K82" s="121">
        <v>20.440000000000001</v>
      </c>
      <c r="L82" s="122">
        <f t="shared" ref="L82:L107" si="11">M82*(1-$I$8)</f>
        <v>641.95303997999997</v>
      </c>
      <c r="M82" s="123">
        <f>IF(J82=ИТОГО!$F$1,ИТОГО!$F$2*K82,IF(J82=ИТОГО!$G$1,ИТОГО!$G$2*K82,IF(J82=ИТОГО!$H$1,ИТОГО!$H$2*K82,K82)))/2</f>
        <v>690.27208600000006</v>
      </c>
      <c r="N82" s="436"/>
      <c r="O82" s="124">
        <f t="shared" ref="O82:O107" si="12">IF(MOD(N82,0.5)=0,IF(_КОМ.УСЛ.=$K$8,M82*2*N82,N82*L82*2),"заказ не кратен 0,5 кг")</f>
        <v>0</v>
      </c>
      <c r="P82" s="408"/>
      <c r="Q82" s="452"/>
      <c r="R82" s="452"/>
    </row>
    <row r="83" spans="1:18" s="4" customFormat="1" ht="12.75" customHeight="1" x14ac:dyDescent="0.2">
      <c r="A83" s="97" t="s">
        <v>88</v>
      </c>
      <c r="B83" s="389" t="s">
        <v>1258</v>
      </c>
      <c r="C83" s="178"/>
      <c r="D83" s="179"/>
      <c r="E83" s="179"/>
      <c r="F83" s="125" t="s">
        <v>1622</v>
      </c>
      <c r="G83" s="125" t="s">
        <v>1750</v>
      </c>
      <c r="H83" s="120">
        <v>500</v>
      </c>
      <c r="I83" s="115" t="s">
        <v>9</v>
      </c>
      <c r="J83" s="61" t="s">
        <v>15</v>
      </c>
      <c r="K83" s="121">
        <v>17.23</v>
      </c>
      <c r="L83" s="122">
        <f t="shared" si="11"/>
        <v>541.13751853500003</v>
      </c>
      <c r="M83" s="123">
        <f>IF(J83=ИТОГО!$F$1,ИТОГО!$F$2*K83,IF(J83=ИТОГО!$G$1,ИТОГО!$G$2*K83,IF(J83=ИТОГО!$H$1,ИТОГО!$H$2*K83,K83)))/2</f>
        <v>581.86829950000003</v>
      </c>
      <c r="N83" s="436"/>
      <c r="O83" s="124">
        <f t="shared" si="12"/>
        <v>0</v>
      </c>
      <c r="P83" s="408"/>
      <c r="Q83" s="452"/>
      <c r="R83" s="452"/>
    </row>
    <row r="84" spans="1:18" s="4" customFormat="1" ht="12.75" customHeight="1" x14ac:dyDescent="0.2">
      <c r="A84" s="97" t="s">
        <v>58</v>
      </c>
      <c r="B84" s="389" t="s">
        <v>1263</v>
      </c>
      <c r="C84" s="366"/>
      <c r="D84" s="367"/>
      <c r="E84" s="367"/>
      <c r="F84" s="125" t="s">
        <v>1630</v>
      </c>
      <c r="G84" s="125" t="s">
        <v>1758</v>
      </c>
      <c r="H84" s="120">
        <v>500</v>
      </c>
      <c r="I84" s="115" t="s">
        <v>9</v>
      </c>
      <c r="J84" s="61" t="s">
        <v>15</v>
      </c>
      <c r="K84" s="121">
        <v>17.93</v>
      </c>
      <c r="L84" s="122">
        <f t="shared" si="11"/>
        <v>563.12221168500002</v>
      </c>
      <c r="M84" s="123">
        <f>IF(J84=ИТОГО!$F$1,ИТОГО!$F$2*K84,IF(J84=ИТОГО!$G$1,ИТОГО!$G$2*K84,IF(J84=ИТОГО!$H$1,ИТОГО!$H$2*K84,K84)))/2</f>
        <v>605.50775450000003</v>
      </c>
      <c r="N84" s="436"/>
      <c r="O84" s="124">
        <f t="shared" si="12"/>
        <v>0</v>
      </c>
      <c r="P84" s="408"/>
      <c r="Q84" s="452"/>
      <c r="R84" s="452"/>
    </row>
    <row r="85" spans="1:18" s="4" customFormat="1" ht="12.75" customHeight="1" x14ac:dyDescent="0.2">
      <c r="A85" s="97" t="s">
        <v>59</v>
      </c>
      <c r="B85" s="389" t="s">
        <v>1239</v>
      </c>
      <c r="C85" s="93"/>
      <c r="D85" s="93"/>
      <c r="E85" s="93"/>
      <c r="F85" s="125" t="s">
        <v>1604</v>
      </c>
      <c r="G85" s="125" t="s">
        <v>1730</v>
      </c>
      <c r="H85" s="120">
        <v>500</v>
      </c>
      <c r="I85" s="115" t="s">
        <v>9</v>
      </c>
      <c r="J85" s="61" t="s">
        <v>15</v>
      </c>
      <c r="K85" s="121">
        <v>13.93</v>
      </c>
      <c r="L85" s="122">
        <f t="shared" si="11"/>
        <v>437.49539368500001</v>
      </c>
      <c r="M85" s="123">
        <f>IF(J85=ИТОГО!$F$1,ИТОГО!$F$2*K85,IF(J85=ИТОГО!$G$1,ИТОГО!$G$2*K85,IF(J85=ИТОГО!$H$1,ИТОГО!$H$2*K85,K85)))/2</f>
        <v>470.42515450000002</v>
      </c>
      <c r="N85" s="436"/>
      <c r="O85" s="124">
        <f t="shared" si="12"/>
        <v>0</v>
      </c>
      <c r="P85" s="408"/>
      <c r="Q85" s="452"/>
      <c r="R85" s="452"/>
    </row>
    <row r="86" spans="1:18" s="4" customFormat="1" ht="12.75" customHeight="1" x14ac:dyDescent="0.2">
      <c r="A86" s="97" t="s">
        <v>60</v>
      </c>
      <c r="B86" s="389" t="s">
        <v>1260</v>
      </c>
      <c r="C86" s="93"/>
      <c r="D86" s="93"/>
      <c r="E86" s="93"/>
      <c r="F86" s="125" t="s">
        <v>1624</v>
      </c>
      <c r="G86" s="125" t="s">
        <v>1752</v>
      </c>
      <c r="H86" s="120">
        <v>500</v>
      </c>
      <c r="I86" s="115" t="s">
        <v>9</v>
      </c>
      <c r="J86" s="61" t="s">
        <v>15</v>
      </c>
      <c r="K86" s="121">
        <v>17.329999999999998</v>
      </c>
      <c r="L86" s="122">
        <f t="shared" si="11"/>
        <v>544.27818898500004</v>
      </c>
      <c r="M86" s="123">
        <f>IF(J86=ИТОГО!$F$1,ИТОГО!$F$2*K86,IF(J86=ИТОГО!$G$1,ИТОГО!$G$2*K86,IF(J86=ИТОГО!$H$1,ИТОГО!$H$2*K86,K86)))/2</f>
        <v>585.24536450000005</v>
      </c>
      <c r="N86" s="436"/>
      <c r="O86" s="124">
        <f t="shared" si="12"/>
        <v>0</v>
      </c>
      <c r="P86" s="408"/>
      <c r="Q86" s="452"/>
      <c r="R86" s="452"/>
    </row>
    <row r="87" spans="1:18" s="4" customFormat="1" ht="12.75" customHeight="1" x14ac:dyDescent="0.2">
      <c r="A87" s="97" t="s">
        <v>89</v>
      </c>
      <c r="B87" s="389" t="s">
        <v>1249</v>
      </c>
      <c r="C87" s="368"/>
      <c r="D87" s="93"/>
      <c r="E87" s="93"/>
      <c r="F87" s="125" t="s">
        <v>1613</v>
      </c>
      <c r="G87" s="125" t="s">
        <v>1741</v>
      </c>
      <c r="H87" s="120">
        <v>500</v>
      </c>
      <c r="I87" s="115" t="s">
        <v>9</v>
      </c>
      <c r="J87" s="61" t="s">
        <v>15</v>
      </c>
      <c r="K87" s="121">
        <v>16.670000000000002</v>
      </c>
      <c r="L87" s="122">
        <f t="shared" si="11"/>
        <v>523.54976401500005</v>
      </c>
      <c r="M87" s="123">
        <f>IF(J87=ИТОГО!$F$1,ИТОГО!$F$2*K87,IF(J87=ИТОГО!$G$1,ИТОГО!$G$2*K87,IF(J87=ИТОГО!$H$1,ИТОГО!$H$2*K87,K87)))/2</f>
        <v>562.95673550000015</v>
      </c>
      <c r="N87" s="436"/>
      <c r="O87" s="124">
        <f t="shared" si="12"/>
        <v>0</v>
      </c>
      <c r="P87" s="408"/>
      <c r="Q87" s="452"/>
      <c r="R87" s="452"/>
    </row>
    <row r="88" spans="1:18" s="4" customFormat="1" ht="12.75" customHeight="1" x14ac:dyDescent="0.2">
      <c r="A88" s="97" t="s">
        <v>61</v>
      </c>
      <c r="B88" s="389" t="s">
        <v>1516</v>
      </c>
      <c r="C88" s="368"/>
      <c r="D88" s="93"/>
      <c r="E88" s="93"/>
      <c r="F88" s="125" t="s">
        <v>1608</v>
      </c>
      <c r="G88" s="125" t="s">
        <v>1735</v>
      </c>
      <c r="H88" s="120">
        <v>500</v>
      </c>
      <c r="I88" s="115" t="s">
        <v>9</v>
      </c>
      <c r="J88" s="61" t="s">
        <v>15</v>
      </c>
      <c r="K88" s="121">
        <v>15.33</v>
      </c>
      <c r="L88" s="122">
        <f t="shared" si="11"/>
        <v>481.46477998500001</v>
      </c>
      <c r="M88" s="123">
        <f>IF(J88=ИТОГО!$F$1,ИТОГО!$F$2*K88,IF(J88=ИТОГО!$G$1,ИТОГО!$G$2*K88,IF(J88=ИТОГО!$H$1,ИТОГО!$H$2*K88,K88)))/2</f>
        <v>517.70406450000007</v>
      </c>
      <c r="N88" s="436"/>
      <c r="O88" s="124">
        <f t="shared" si="12"/>
        <v>0</v>
      </c>
      <c r="P88" s="408"/>
      <c r="Q88" s="452"/>
      <c r="R88" s="452"/>
    </row>
    <row r="89" spans="1:18" s="4" customFormat="1" ht="12.75" customHeight="1" x14ac:dyDescent="0.2">
      <c r="A89" s="97" t="s">
        <v>62</v>
      </c>
      <c r="B89" s="389" t="s">
        <v>1245</v>
      </c>
      <c r="C89" s="368"/>
      <c r="D89" s="93"/>
      <c r="E89" s="93"/>
      <c r="F89" s="125" t="s">
        <v>1610</v>
      </c>
      <c r="G89" s="125" t="s">
        <v>1737</v>
      </c>
      <c r="H89" s="120">
        <v>500</v>
      </c>
      <c r="I89" s="115" t="s">
        <v>9</v>
      </c>
      <c r="J89" s="61" t="s">
        <v>15</v>
      </c>
      <c r="K89" s="121">
        <v>16.18</v>
      </c>
      <c r="L89" s="122">
        <f t="shared" si="11"/>
        <v>508.16047881000003</v>
      </c>
      <c r="M89" s="123">
        <f>IF(J89=ИТОГО!$F$1,ИТОГО!$F$2*K89,IF(J89=ИТОГО!$G$1,ИТОГО!$G$2*K89,IF(J89=ИТОГО!$H$1,ИТОГО!$H$2*K89,K89)))/2</f>
        <v>546.40911700000004</v>
      </c>
      <c r="N89" s="436"/>
      <c r="O89" s="124">
        <f t="shared" si="12"/>
        <v>0</v>
      </c>
      <c r="P89" s="408"/>
      <c r="Q89" s="452"/>
      <c r="R89" s="452"/>
    </row>
    <row r="90" spans="1:18" s="4" customFormat="1" ht="12.75" customHeight="1" x14ac:dyDescent="0.2">
      <c r="A90" s="97" t="s">
        <v>63</v>
      </c>
      <c r="B90" s="389" t="s">
        <v>1275</v>
      </c>
      <c r="C90" s="93" t="s">
        <v>2316</v>
      </c>
      <c r="D90" s="93"/>
      <c r="E90" s="93"/>
      <c r="F90" s="125" t="s">
        <v>1643</v>
      </c>
      <c r="G90" s="125" t="s">
        <v>1771</v>
      </c>
      <c r="H90" s="120">
        <v>500</v>
      </c>
      <c r="I90" s="115" t="s">
        <v>10</v>
      </c>
      <c r="J90" s="61" t="s">
        <v>15</v>
      </c>
      <c r="K90" s="121">
        <v>29.05</v>
      </c>
      <c r="L90" s="122">
        <f t="shared" si="11"/>
        <v>912.3647657250001</v>
      </c>
      <c r="M90" s="123">
        <f>IF(J90=ИТОГО!$F$1,ИТОГО!$F$2*K90,IF(J90=ИТОГО!$G$1,ИТОГО!$G$2*K90,IF(J90=ИТОГО!$H$1,ИТОГО!$H$2*K90,K90)))/2</f>
        <v>981.03738250000015</v>
      </c>
      <c r="N90" s="436"/>
      <c r="O90" s="124">
        <f t="shared" si="12"/>
        <v>0</v>
      </c>
      <c r="P90" s="408"/>
      <c r="Q90" s="452"/>
      <c r="R90" s="452"/>
    </row>
    <row r="91" spans="1:18" s="4" customFormat="1" ht="12.75" customHeight="1" x14ac:dyDescent="0.2">
      <c r="A91" s="97" t="s">
        <v>64</v>
      </c>
      <c r="B91" s="389" t="s">
        <v>1264</v>
      </c>
      <c r="C91" s="93"/>
      <c r="D91" s="93"/>
      <c r="E91" s="93"/>
      <c r="F91" s="125" t="s">
        <v>1631</v>
      </c>
      <c r="G91" s="125" t="s">
        <v>1759</v>
      </c>
      <c r="H91" s="120">
        <v>500</v>
      </c>
      <c r="I91" s="115" t="s">
        <v>9</v>
      </c>
      <c r="J91" s="61" t="s">
        <v>15</v>
      </c>
      <c r="K91" s="121">
        <v>18.03</v>
      </c>
      <c r="L91" s="122">
        <f t="shared" si="11"/>
        <v>566.26288213500004</v>
      </c>
      <c r="M91" s="123">
        <f>IF(J91=ИТОГО!$F$1,ИТОГО!$F$2*K91,IF(J91=ИТОГО!$G$1,ИТОГО!$G$2*K91,IF(J91=ИТОГО!$H$1,ИТОГО!$H$2*K91,K91)))/2</f>
        <v>608.88481950000005</v>
      </c>
      <c r="N91" s="436"/>
      <c r="O91" s="124">
        <f t="shared" si="12"/>
        <v>0</v>
      </c>
      <c r="P91" s="408"/>
      <c r="Q91" s="452"/>
      <c r="R91" s="452"/>
    </row>
    <row r="92" spans="1:18" s="4" customFormat="1" ht="12.75" customHeight="1" x14ac:dyDescent="0.2">
      <c r="A92" s="97" t="s">
        <v>65</v>
      </c>
      <c r="B92" s="71" t="s">
        <v>2043</v>
      </c>
      <c r="C92" s="481"/>
      <c r="D92" s="93"/>
      <c r="E92" s="93"/>
      <c r="F92" s="381" t="s">
        <v>1628</v>
      </c>
      <c r="G92" s="381" t="s">
        <v>1756</v>
      </c>
      <c r="H92" s="382">
        <v>500</v>
      </c>
      <c r="I92" s="71" t="s">
        <v>9</v>
      </c>
      <c r="J92" s="62" t="s">
        <v>15</v>
      </c>
      <c r="K92" s="399">
        <v>12.1</v>
      </c>
      <c r="L92" s="122">
        <f>M92*(1-$I$8)</f>
        <v>380.02112445</v>
      </c>
      <c r="M92" s="123">
        <f>IF(J92=ИТОГО!$F$1,ИТОГО!$F$2*K92,IF(J92=ИТОГО!$G$1,ИТОГО!$G$2*K92,IF(J92=ИТОГО!$H$1,ИТОГО!$H$2*K92,K92)))/2</f>
        <v>408.62486500000006</v>
      </c>
      <c r="N92" s="436"/>
      <c r="O92" s="124">
        <f>IFERROR(IF(MOD(N92,0.5)=0,IF(_КОМ.УСЛ.=$K$8,M92*2*N92,N92*L92*2),"заказ не кратен 0,5 кг"),"")</f>
        <v>0</v>
      </c>
      <c r="P92" s="408"/>
      <c r="Q92" s="452"/>
      <c r="R92" s="452"/>
    </row>
    <row r="93" spans="1:18" s="4" customFormat="1" ht="12.75" customHeight="1" x14ac:dyDescent="0.2">
      <c r="A93" s="97" t="s">
        <v>91</v>
      </c>
      <c r="B93" s="389" t="s">
        <v>1268</v>
      </c>
      <c r="C93" s="93"/>
      <c r="D93" s="93"/>
      <c r="E93" s="93"/>
      <c r="F93" s="125" t="s">
        <v>1635</v>
      </c>
      <c r="G93" s="125" t="s">
        <v>1763</v>
      </c>
      <c r="H93" s="120">
        <v>500</v>
      </c>
      <c r="I93" s="115" t="s">
        <v>9</v>
      </c>
      <c r="J93" s="61" t="s">
        <v>15</v>
      </c>
      <c r="K93" s="121">
        <v>19.21</v>
      </c>
      <c r="L93" s="122">
        <f t="shared" si="11"/>
        <v>603.322793445</v>
      </c>
      <c r="M93" s="123">
        <f>IF(J93=ИТОГО!$F$1,ИТОГО!$F$2*K93,IF(J93=ИТОГО!$G$1,ИТОГО!$G$2*K93,IF(J93=ИТОГО!$H$1,ИТОГО!$H$2*K93,K93)))/2</f>
        <v>648.73418650000008</v>
      </c>
      <c r="N93" s="436"/>
      <c r="O93" s="124">
        <f t="shared" si="12"/>
        <v>0</v>
      </c>
      <c r="P93" s="408"/>
      <c r="Q93" s="452"/>
      <c r="R93" s="452"/>
    </row>
    <row r="94" spans="1:18" s="4" customFormat="1" ht="12.75" customHeight="1" x14ac:dyDescent="0.2">
      <c r="A94" s="97" t="s">
        <v>66</v>
      </c>
      <c r="B94" s="389" t="s">
        <v>1244</v>
      </c>
      <c r="C94" s="93"/>
      <c r="D94" s="93"/>
      <c r="E94" s="93"/>
      <c r="F94" s="125" t="s">
        <v>1609</v>
      </c>
      <c r="G94" s="125" t="s">
        <v>1736</v>
      </c>
      <c r="H94" s="120">
        <v>500</v>
      </c>
      <c r="I94" s="115" t="s">
        <v>9</v>
      </c>
      <c r="J94" s="61" t="s">
        <v>15</v>
      </c>
      <c r="K94" s="121">
        <v>15.33</v>
      </c>
      <c r="L94" s="122">
        <f t="shared" si="11"/>
        <v>481.46477998500001</v>
      </c>
      <c r="M94" s="123">
        <f>IF(J94=ИТОГО!$F$1,ИТОГО!$F$2*K94,IF(J94=ИТОГО!$G$1,ИТОГО!$G$2*K94,IF(J94=ИТОГО!$H$1,ИТОГО!$H$2*K94,K94)))/2</f>
        <v>517.70406450000007</v>
      </c>
      <c r="N94" s="436"/>
      <c r="O94" s="124">
        <f t="shared" si="12"/>
        <v>0</v>
      </c>
      <c r="P94" s="408"/>
      <c r="Q94" s="452"/>
      <c r="R94" s="452"/>
    </row>
    <row r="95" spans="1:18" s="4" customFormat="1" ht="12.75" customHeight="1" x14ac:dyDescent="0.2">
      <c r="A95" s="97" t="s">
        <v>67</v>
      </c>
      <c r="B95" s="389" t="s">
        <v>1243</v>
      </c>
      <c r="C95" s="93"/>
      <c r="D95" s="93"/>
      <c r="E95" s="93"/>
      <c r="F95" s="125" t="s">
        <v>1337</v>
      </c>
      <c r="G95" s="125" t="s">
        <v>1734</v>
      </c>
      <c r="H95" s="120">
        <v>500</v>
      </c>
      <c r="I95" s="115" t="s">
        <v>9</v>
      </c>
      <c r="J95" s="61" t="s">
        <v>15</v>
      </c>
      <c r="K95" s="121">
        <v>14.53</v>
      </c>
      <c r="L95" s="122">
        <f t="shared" si="11"/>
        <v>456.33941638499999</v>
      </c>
      <c r="M95" s="123">
        <f>IF(J95=ИТОГО!$F$1,ИТОГО!$F$2*K95,IF(J95=ИТОГО!$G$1,ИТОГО!$G$2*K95,IF(J95=ИТОГО!$H$1,ИТОГО!$H$2*K95,K95)))/2</f>
        <v>490.6875445</v>
      </c>
      <c r="N95" s="436"/>
      <c r="O95" s="124">
        <f t="shared" si="12"/>
        <v>0</v>
      </c>
      <c r="P95" s="408"/>
      <c r="Q95" s="452"/>
      <c r="R95" s="452"/>
    </row>
    <row r="96" spans="1:18" s="4" customFormat="1" ht="12.75" customHeight="1" x14ac:dyDescent="0.2">
      <c r="A96" s="97" t="s">
        <v>137</v>
      </c>
      <c r="B96" s="389" t="s">
        <v>1278</v>
      </c>
      <c r="C96" s="93"/>
      <c r="D96" s="93"/>
      <c r="E96" s="93"/>
      <c r="F96" s="125" t="s">
        <v>1645</v>
      </c>
      <c r="G96" s="125" t="s">
        <v>1774</v>
      </c>
      <c r="H96" s="120">
        <v>500</v>
      </c>
      <c r="I96" s="115" t="s">
        <v>10</v>
      </c>
      <c r="J96" s="61" t="s">
        <v>15</v>
      </c>
      <c r="K96" s="121">
        <v>30.83</v>
      </c>
      <c r="L96" s="122">
        <f t="shared" si="11"/>
        <v>968.26869973499993</v>
      </c>
      <c r="M96" s="123">
        <f>IF(J96=ИТОГО!$F$1,ИТОГО!$F$2*K96,IF(J96=ИТОГО!$G$1,ИТОГО!$G$2*K96,IF(J96=ИТОГО!$H$1,ИТОГО!$H$2*K96,K96)))/2</f>
        <v>1041.1491395</v>
      </c>
      <c r="N96" s="436"/>
      <c r="O96" s="124">
        <f t="shared" si="12"/>
        <v>0</v>
      </c>
      <c r="P96" s="408"/>
      <c r="Q96" s="452"/>
      <c r="R96" s="452"/>
    </row>
    <row r="97" spans="1:18" s="4" customFormat="1" ht="12.75" customHeight="1" x14ac:dyDescent="0.2">
      <c r="A97" s="97" t="s">
        <v>93</v>
      </c>
      <c r="B97" s="389" t="s">
        <v>1250</v>
      </c>
      <c r="C97" s="93" t="s">
        <v>1090</v>
      </c>
      <c r="D97" s="93"/>
      <c r="E97" s="93"/>
      <c r="F97" s="125" t="s">
        <v>1614</v>
      </c>
      <c r="G97" s="125" t="s">
        <v>1742</v>
      </c>
      <c r="H97" s="120">
        <v>500</v>
      </c>
      <c r="I97" s="115" t="s">
        <v>9</v>
      </c>
      <c r="J97" s="61" t="s">
        <v>15</v>
      </c>
      <c r="K97" s="121">
        <v>16.68</v>
      </c>
      <c r="L97" s="122">
        <f t="shared" si="11"/>
        <v>523.86383105999994</v>
      </c>
      <c r="M97" s="123">
        <f>IF(J97=ИТОГО!$F$1,ИТОГО!$F$2*K97,IF(J97=ИТОГО!$G$1,ИТОГО!$G$2*K97,IF(J97=ИТОГО!$H$1,ИТОГО!$H$2*K97,K97)))/2</f>
        <v>563.294442</v>
      </c>
      <c r="N97" s="436"/>
      <c r="O97" s="124">
        <f t="shared" si="12"/>
        <v>0</v>
      </c>
      <c r="P97" s="408"/>
      <c r="Q97" s="452"/>
      <c r="R97" s="452"/>
    </row>
    <row r="98" spans="1:18" s="4" customFormat="1" ht="12.75" customHeight="1" x14ac:dyDescent="0.2">
      <c r="A98" s="97" t="s">
        <v>68</v>
      </c>
      <c r="B98" s="389" t="s">
        <v>1273</v>
      </c>
      <c r="C98" s="93" t="s">
        <v>2314</v>
      </c>
      <c r="D98" s="93"/>
      <c r="E98" s="93"/>
      <c r="F98" s="125" t="s">
        <v>1640</v>
      </c>
      <c r="G98" s="125" t="s">
        <v>1768</v>
      </c>
      <c r="H98" s="120">
        <v>500</v>
      </c>
      <c r="I98" s="115" t="s">
        <v>9</v>
      </c>
      <c r="J98" s="61" t="s">
        <v>15</v>
      </c>
      <c r="K98" s="121">
        <v>22.04</v>
      </c>
      <c r="L98" s="122">
        <f t="shared" si="11"/>
        <v>692.20376718</v>
      </c>
      <c r="M98" s="123">
        <f>IF(J98=ИТОГО!$F$1,ИТОГО!$F$2*K98,IF(J98=ИТОГО!$G$1,ИТОГО!$G$2*K98,IF(J98=ИТОГО!$H$1,ИТОГО!$H$2*K98,K98)))/2</f>
        <v>744.30512600000009</v>
      </c>
      <c r="N98" s="436"/>
      <c r="O98" s="124">
        <f t="shared" si="12"/>
        <v>0</v>
      </c>
      <c r="P98" s="408"/>
      <c r="Q98" s="452"/>
      <c r="R98" s="452"/>
    </row>
    <row r="99" spans="1:18" s="4" customFormat="1" ht="12.75" customHeight="1" x14ac:dyDescent="0.2">
      <c r="A99" s="97" t="s">
        <v>1970</v>
      </c>
      <c r="B99" s="389" t="s">
        <v>1974</v>
      </c>
      <c r="C99" s="93"/>
      <c r="D99" s="93"/>
      <c r="E99" s="93"/>
      <c r="F99" s="125" t="s">
        <v>1982</v>
      </c>
      <c r="G99" s="125"/>
      <c r="H99" s="120">
        <v>500</v>
      </c>
      <c r="I99" s="115" t="s">
        <v>9</v>
      </c>
      <c r="J99" s="61" t="s">
        <v>15</v>
      </c>
      <c r="K99" s="121">
        <v>12.5</v>
      </c>
      <c r="L99" s="122">
        <f t="shared" si="11"/>
        <v>392.58380625000001</v>
      </c>
      <c r="M99" s="123">
        <f>IF(J99=ИТОГО!$F$1,ИТОГО!$F$2*K99,IF(J99=ИТОГО!$G$1,ИТОГО!$G$2*K99,IF(J99=ИТОГО!$H$1,ИТОГО!$H$2*K99,K99)))/2</f>
        <v>422.13312500000006</v>
      </c>
      <c r="N99" s="436"/>
      <c r="O99" s="124">
        <f t="shared" si="12"/>
        <v>0</v>
      </c>
      <c r="P99" s="408"/>
      <c r="Q99" s="452"/>
      <c r="R99" s="452"/>
    </row>
    <row r="100" spans="1:18" s="4" customFormat="1" ht="12.75" customHeight="1" x14ac:dyDescent="0.2">
      <c r="A100" s="97" t="s">
        <v>94</v>
      </c>
      <c r="B100" s="389" t="s">
        <v>1241</v>
      </c>
      <c r="C100" s="93"/>
      <c r="D100" s="93"/>
      <c r="E100" s="93"/>
      <c r="F100" s="125" t="s">
        <v>1605</v>
      </c>
      <c r="G100" s="125" t="s">
        <v>1732</v>
      </c>
      <c r="H100" s="120">
        <v>500</v>
      </c>
      <c r="I100" s="115" t="s">
        <v>9</v>
      </c>
      <c r="J100" s="61" t="s">
        <v>15</v>
      </c>
      <c r="K100" s="121">
        <v>14.1</v>
      </c>
      <c r="L100" s="122">
        <f t="shared" si="11"/>
        <v>442.83453344999998</v>
      </c>
      <c r="M100" s="123">
        <f>IF(J100=ИТОГО!$F$1,ИТОГО!$F$2*K100,IF(J100=ИТОГО!$G$1,ИТОГО!$G$2*K100,IF(J100=ИТОГО!$H$1,ИТОГО!$H$2*K100,K100)))/2</f>
        <v>476.16616500000003</v>
      </c>
      <c r="N100" s="436"/>
      <c r="O100" s="124">
        <f t="shared" si="12"/>
        <v>0</v>
      </c>
      <c r="P100" s="408"/>
      <c r="Q100" s="452"/>
      <c r="R100" s="452"/>
    </row>
    <row r="101" spans="1:18" s="4" customFormat="1" ht="12.75" customHeight="1" x14ac:dyDescent="0.2">
      <c r="A101" s="97" t="s">
        <v>95</v>
      </c>
      <c r="B101" s="389" t="s">
        <v>1253</v>
      </c>
      <c r="C101" s="93"/>
      <c r="D101" s="93"/>
      <c r="E101" s="93"/>
      <c r="F101" s="125" t="s">
        <v>1617</v>
      </c>
      <c r="G101" s="125" t="s">
        <v>1745</v>
      </c>
      <c r="H101" s="120">
        <v>500</v>
      </c>
      <c r="I101" s="115" t="s">
        <v>9</v>
      </c>
      <c r="J101" s="61" t="s">
        <v>15</v>
      </c>
      <c r="K101" s="121">
        <v>16.68</v>
      </c>
      <c r="L101" s="122">
        <f t="shared" si="11"/>
        <v>523.86383105999994</v>
      </c>
      <c r="M101" s="123">
        <f>IF(J101=ИТОГО!$F$1,ИТОГО!$F$2*K101,IF(J101=ИТОГО!$G$1,ИТОГО!$G$2*K101,IF(J101=ИТОГО!$H$1,ИТОГО!$H$2*K101,K101)))/2</f>
        <v>563.294442</v>
      </c>
      <c r="N101" s="436"/>
      <c r="O101" s="124">
        <f t="shared" si="12"/>
        <v>0</v>
      </c>
      <c r="P101" s="408"/>
      <c r="Q101" s="452"/>
      <c r="R101" s="452"/>
    </row>
    <row r="102" spans="1:18" s="4" customFormat="1" ht="12.75" customHeight="1" x14ac:dyDescent="0.2">
      <c r="A102" s="97" t="s">
        <v>96</v>
      </c>
      <c r="B102" s="389" t="s">
        <v>1251</v>
      </c>
      <c r="C102" s="93" t="s">
        <v>1090</v>
      </c>
      <c r="D102" s="93"/>
      <c r="E102" s="93"/>
      <c r="F102" s="125" t="s">
        <v>1615</v>
      </c>
      <c r="G102" s="125" t="s">
        <v>1743</v>
      </c>
      <c r="H102" s="120">
        <v>500</v>
      </c>
      <c r="I102" s="115" t="s">
        <v>9</v>
      </c>
      <c r="J102" s="61" t="s">
        <v>15</v>
      </c>
      <c r="K102" s="121">
        <v>16.68</v>
      </c>
      <c r="L102" s="122">
        <f t="shared" si="11"/>
        <v>523.86383105999994</v>
      </c>
      <c r="M102" s="123">
        <f>IF(J102=ИТОГО!$F$1,ИТОГО!$F$2*K102,IF(J102=ИТОГО!$G$1,ИТОГО!$G$2*K102,IF(J102=ИТОГО!$H$1,ИТОГО!$H$2*K102,K102)))/2</f>
        <v>563.294442</v>
      </c>
      <c r="N102" s="436"/>
      <c r="O102" s="124">
        <f t="shared" si="12"/>
        <v>0</v>
      </c>
      <c r="P102" s="408"/>
      <c r="Q102" s="452"/>
      <c r="R102" s="452"/>
    </row>
    <row r="103" spans="1:18" s="4" customFormat="1" ht="12.75" customHeight="1" x14ac:dyDescent="0.2">
      <c r="A103" s="97" t="s">
        <v>69</v>
      </c>
      <c r="B103" s="389" t="s">
        <v>1257</v>
      </c>
      <c r="C103" s="93" t="s">
        <v>1090</v>
      </c>
      <c r="D103" s="93"/>
      <c r="E103" s="93"/>
      <c r="F103" s="125" t="s">
        <v>1621</v>
      </c>
      <c r="G103" s="125" t="s">
        <v>1749</v>
      </c>
      <c r="H103" s="120">
        <v>500</v>
      </c>
      <c r="I103" s="115" t="s">
        <v>9</v>
      </c>
      <c r="J103" s="61" t="s">
        <v>15</v>
      </c>
      <c r="K103" s="121">
        <v>17.13</v>
      </c>
      <c r="L103" s="122">
        <f t="shared" si="11"/>
        <v>537.99684808500001</v>
      </c>
      <c r="M103" s="123">
        <f>IF(J103=ИТОГО!$F$1,ИТОГО!$F$2*K103,IF(J103=ИТОГО!$G$1,ИТОГО!$G$2*K103,IF(J103=ИТОГО!$H$1,ИТОГО!$H$2*K103,K103)))/2</f>
        <v>578.49123450000002</v>
      </c>
      <c r="N103" s="436"/>
      <c r="O103" s="124">
        <f t="shared" si="12"/>
        <v>0</v>
      </c>
      <c r="P103" s="408"/>
      <c r="Q103" s="452"/>
      <c r="R103" s="452"/>
    </row>
    <row r="104" spans="1:18" s="4" customFormat="1" ht="12.75" customHeight="1" x14ac:dyDescent="0.2">
      <c r="A104" s="97" t="s">
        <v>97</v>
      </c>
      <c r="B104" s="389" t="s">
        <v>1238</v>
      </c>
      <c r="C104" s="93" t="s">
        <v>2287</v>
      </c>
      <c r="D104" s="93"/>
      <c r="E104" s="93"/>
      <c r="F104" s="125" t="s">
        <v>1603</v>
      </c>
      <c r="G104" s="125" t="s">
        <v>1729</v>
      </c>
      <c r="H104" s="120">
        <v>500</v>
      </c>
      <c r="I104" s="115" t="s">
        <v>9</v>
      </c>
      <c r="J104" s="61" t="s">
        <v>15</v>
      </c>
      <c r="K104" s="121">
        <v>12.69</v>
      </c>
      <c r="L104" s="122">
        <f t="shared" si="11"/>
        <v>398.55108010499998</v>
      </c>
      <c r="M104" s="123">
        <f>IF(J104=ИТОГО!$F$1,ИТОГО!$F$2*K104,IF(J104=ИТОГО!$G$1,ИТОГО!$G$2*K104,IF(J104=ИТОГО!$H$1,ИТОГО!$H$2*K104,K104)))/2</f>
        <v>428.54954850000001</v>
      </c>
      <c r="N104" s="436"/>
      <c r="O104" s="124">
        <f t="shared" si="12"/>
        <v>0</v>
      </c>
      <c r="P104" s="408"/>
      <c r="Q104" s="452"/>
      <c r="R104" s="452"/>
    </row>
    <row r="105" spans="1:18" s="4" customFormat="1" ht="12.75" customHeight="1" x14ac:dyDescent="0.2">
      <c r="A105" s="97" t="s">
        <v>70</v>
      </c>
      <c r="B105" s="389" t="s">
        <v>1246</v>
      </c>
      <c r="C105" s="93"/>
      <c r="D105" s="93"/>
      <c r="E105" s="93"/>
      <c r="F105" s="125" t="s">
        <v>1611</v>
      </c>
      <c r="G105" s="125" t="s">
        <v>1738</v>
      </c>
      <c r="H105" s="120">
        <v>500</v>
      </c>
      <c r="I105" s="115" t="s">
        <v>9</v>
      </c>
      <c r="J105" s="61" t="s">
        <v>15</v>
      </c>
      <c r="K105" s="121">
        <v>16.18</v>
      </c>
      <c r="L105" s="448">
        <f t="shared" si="11"/>
        <v>508.16047881000003</v>
      </c>
      <c r="M105" s="123">
        <f>IF(J105=ИТОГО!$F$1,ИТОГО!$F$2*K105,IF(J105=ИТОГО!$G$1,ИТОГО!$G$2*K105,IF(J105=ИТОГО!$H$1,ИТОГО!$H$2*K105,K105)))/2</f>
        <v>546.40911700000004</v>
      </c>
      <c r="N105" s="436"/>
      <c r="O105" s="124">
        <f t="shared" si="12"/>
        <v>0</v>
      </c>
      <c r="P105" s="408"/>
      <c r="Q105" s="452"/>
      <c r="R105" s="452"/>
    </row>
    <row r="106" spans="1:18" s="4" customFormat="1" ht="12.75" customHeight="1" x14ac:dyDescent="0.2">
      <c r="A106" s="97" t="s">
        <v>71</v>
      </c>
      <c r="B106" s="389" t="s">
        <v>1277</v>
      </c>
      <c r="C106" s="93" t="s">
        <v>2295</v>
      </c>
      <c r="D106" s="93"/>
      <c r="E106" s="93"/>
      <c r="F106" s="125" t="s">
        <v>1644</v>
      </c>
      <c r="G106" s="125" t="s">
        <v>1773</v>
      </c>
      <c r="H106" s="120">
        <v>500</v>
      </c>
      <c r="I106" s="115" t="s">
        <v>10</v>
      </c>
      <c r="J106" s="61" t="s">
        <v>15</v>
      </c>
      <c r="K106" s="121">
        <v>30.06</v>
      </c>
      <c r="L106" s="122">
        <f t="shared" si="11"/>
        <v>944.08553727000003</v>
      </c>
      <c r="M106" s="123">
        <f>IF(J106=ИТОГО!$F$1,ИТОГО!$F$2*K106,IF(J106=ИТОГО!$G$1,ИТОГО!$G$2*K106,IF(J106=ИТОГО!$H$1,ИТОГО!$H$2*K106,K106)))/2</f>
        <v>1015.145739</v>
      </c>
      <c r="N106" s="436"/>
      <c r="O106" s="124">
        <f t="shared" si="12"/>
        <v>0</v>
      </c>
      <c r="P106" s="408"/>
      <c r="Q106" s="452"/>
      <c r="R106" s="452"/>
    </row>
    <row r="107" spans="1:18" s="4" customFormat="1" ht="12.75" customHeight="1" x14ac:dyDescent="0.2">
      <c r="A107" s="97" t="s">
        <v>72</v>
      </c>
      <c r="B107" s="389" t="s">
        <v>1515</v>
      </c>
      <c r="C107" s="93"/>
      <c r="D107" s="93"/>
      <c r="E107" s="93"/>
      <c r="F107" s="125" t="s">
        <v>1607</v>
      </c>
      <c r="G107" s="125" t="e">
        <v>#N/A</v>
      </c>
      <c r="H107" s="120">
        <v>500</v>
      </c>
      <c r="I107" s="115" t="s">
        <v>9</v>
      </c>
      <c r="J107" s="61" t="s">
        <v>15</v>
      </c>
      <c r="K107" s="121">
        <v>15.03</v>
      </c>
      <c r="L107" s="122">
        <f t="shared" si="11"/>
        <v>472.04276863500002</v>
      </c>
      <c r="M107" s="123">
        <f>IF(J107=ИТОГО!$F$1,ИТОГО!$F$2*K107,IF(J107=ИТОГО!$G$1,ИТОГО!$G$2*K107,IF(J107=ИТОГО!$H$1,ИТОГО!$H$2*K107,K107)))/2</f>
        <v>507.57286950000002</v>
      </c>
      <c r="N107" s="436"/>
      <c r="O107" s="124">
        <f t="shared" si="12"/>
        <v>0</v>
      </c>
      <c r="P107" s="408"/>
      <c r="Q107" s="452"/>
      <c r="R107" s="452"/>
    </row>
    <row r="108" spans="1:18" s="4" customFormat="1" ht="12.75" customHeight="1" x14ac:dyDescent="0.2">
      <c r="A108" s="97" t="s">
        <v>73</v>
      </c>
      <c r="B108" s="389" t="s">
        <v>1254</v>
      </c>
      <c r="C108" s="93"/>
      <c r="D108" s="93"/>
      <c r="E108" s="93"/>
      <c r="F108" s="125" t="s">
        <v>1618</v>
      </c>
      <c r="G108" s="125" t="s">
        <v>1746</v>
      </c>
      <c r="H108" s="120">
        <v>500</v>
      </c>
      <c r="I108" s="115" t="s">
        <v>9</v>
      </c>
      <c r="J108" s="61" t="s">
        <v>15</v>
      </c>
      <c r="K108" s="121">
        <v>17.03</v>
      </c>
      <c r="L108" s="122">
        <f t="shared" ref="L108" si="13">M108*(1-$I$8)</f>
        <v>534.85617763500011</v>
      </c>
      <c r="M108" s="123">
        <f>IF(J108=ИТОГО!$F$1,ИТОГО!$F$2*K108,IF(J108=ИТОГО!$G$1,ИТОГО!$G$2*K108,IF(J108=ИТОГО!$H$1,ИТОГО!$H$2*K108,K108)))/2</f>
        <v>575.11416950000012</v>
      </c>
      <c r="N108" s="436"/>
      <c r="O108" s="124">
        <f t="shared" ref="O108" si="14">IF(MOD(N108,0.5)=0,IF(_КОМ.УСЛ.=$K$8,M108*2*N108,N108*L108*2),"заказ не кратен 0,5 кг")</f>
        <v>0</v>
      </c>
      <c r="P108" s="408"/>
      <c r="Q108" s="452"/>
      <c r="R108" s="452"/>
    </row>
    <row r="109" spans="1:18" s="4" customFormat="1" ht="12.75" customHeight="1" x14ac:dyDescent="0.2">
      <c r="A109" s="97" t="s">
        <v>98</v>
      </c>
      <c r="B109" s="389" t="s">
        <v>1259</v>
      </c>
      <c r="C109" s="93"/>
      <c r="D109" s="93"/>
      <c r="E109" s="93"/>
      <c r="F109" s="125" t="s">
        <v>1623</v>
      </c>
      <c r="G109" s="125" t="s">
        <v>1751</v>
      </c>
      <c r="H109" s="120">
        <v>500</v>
      </c>
      <c r="I109" s="115" t="s">
        <v>9</v>
      </c>
      <c r="J109" s="61" t="s">
        <v>15</v>
      </c>
      <c r="K109" s="121">
        <v>17.329999999999998</v>
      </c>
      <c r="L109" s="122">
        <f t="shared" ref="L109:L130" si="15">M109*(1-$I$8)</f>
        <v>544.27818898500004</v>
      </c>
      <c r="M109" s="123">
        <f>IF(J109=ИТОГО!$F$1,ИТОГО!$F$2*K109,IF(J109=ИТОГО!$G$1,ИТОГО!$G$2*K109,IF(J109=ИТОГО!$H$1,ИТОГО!$H$2*K109,K109)))/2</f>
        <v>585.24536450000005</v>
      </c>
      <c r="N109" s="436"/>
      <c r="O109" s="124">
        <f t="shared" ref="O109:O130" si="16">IF(MOD(N109,0.5)=0,IF(_КОМ.УСЛ.=$K$8,M109*2*N109,N109*L109*2),"заказ не кратен 0,5 кг")</f>
        <v>0</v>
      </c>
      <c r="P109" s="408"/>
      <c r="Q109" s="452"/>
      <c r="R109" s="452"/>
    </row>
    <row r="110" spans="1:18" s="4" customFormat="1" ht="12.75" customHeight="1" x14ac:dyDescent="0.2">
      <c r="A110" s="97" t="s">
        <v>74</v>
      </c>
      <c r="B110" s="389" t="s">
        <v>1266</v>
      </c>
      <c r="C110" s="93"/>
      <c r="D110" s="93"/>
      <c r="E110" s="93"/>
      <c r="F110" s="125" t="s">
        <v>1633</v>
      </c>
      <c r="G110" s="125" t="s">
        <v>1761</v>
      </c>
      <c r="H110" s="120">
        <v>500</v>
      </c>
      <c r="I110" s="115" t="s">
        <v>9</v>
      </c>
      <c r="J110" s="61" t="s">
        <v>15</v>
      </c>
      <c r="K110" s="121">
        <v>19.14</v>
      </c>
      <c r="L110" s="122">
        <f t="shared" si="15"/>
        <v>601.12432412999999</v>
      </c>
      <c r="M110" s="123">
        <f>IF(J110=ИТОГО!$F$1,ИТОГО!$F$2*K110,IF(J110=ИТОГО!$G$1,ИТОГО!$G$2*K110,IF(J110=ИТОГО!$H$1,ИТОГО!$H$2*K110,K110)))/2</f>
        <v>646.37024100000008</v>
      </c>
      <c r="N110" s="436"/>
      <c r="O110" s="124">
        <f t="shared" si="16"/>
        <v>0</v>
      </c>
      <c r="P110" s="408"/>
      <c r="Q110" s="452"/>
      <c r="R110" s="452"/>
    </row>
    <row r="111" spans="1:18" s="4" customFormat="1" ht="12.75" customHeight="1" x14ac:dyDescent="0.2">
      <c r="A111" s="97" t="s">
        <v>75</v>
      </c>
      <c r="B111" s="389" t="s">
        <v>1267</v>
      </c>
      <c r="C111" s="93" t="s">
        <v>1091</v>
      </c>
      <c r="D111" s="93"/>
      <c r="E111" s="93"/>
      <c r="F111" s="125" t="s">
        <v>1634</v>
      </c>
      <c r="G111" s="125" t="s">
        <v>1762</v>
      </c>
      <c r="H111" s="120">
        <v>500</v>
      </c>
      <c r="I111" s="115" t="s">
        <v>9</v>
      </c>
      <c r="J111" s="61" t="s">
        <v>15</v>
      </c>
      <c r="K111" s="121">
        <v>19.14</v>
      </c>
      <c r="L111" s="122">
        <f t="shared" si="15"/>
        <v>601.12432412999999</v>
      </c>
      <c r="M111" s="123">
        <f>IF(J111=ИТОГО!$F$1,ИТОГО!$F$2*K111,IF(J111=ИТОГО!$G$1,ИТОГО!$G$2*K111,IF(J111=ИТОГО!$H$1,ИТОГО!$H$2*K111,K111)))/2</f>
        <v>646.37024100000008</v>
      </c>
      <c r="N111" s="436"/>
      <c r="O111" s="124">
        <f t="shared" si="16"/>
        <v>0</v>
      </c>
      <c r="P111" s="408"/>
      <c r="Q111" s="452"/>
      <c r="R111" s="452"/>
    </row>
    <row r="112" spans="1:18" s="4" customFormat="1" ht="12.75" customHeight="1" x14ac:dyDescent="0.2">
      <c r="A112" s="97" t="s">
        <v>99</v>
      </c>
      <c r="B112" s="389" t="s">
        <v>1271</v>
      </c>
      <c r="C112" s="93"/>
      <c r="D112" s="93"/>
      <c r="E112" s="93"/>
      <c r="F112" s="125" t="s">
        <v>1638</v>
      </c>
      <c r="G112" s="125" t="s">
        <v>1766</v>
      </c>
      <c r="H112" s="120">
        <v>500</v>
      </c>
      <c r="I112" s="115" t="s">
        <v>9</v>
      </c>
      <c r="J112" s="61" t="s">
        <v>15</v>
      </c>
      <c r="K112" s="121">
        <v>19.940000000000001</v>
      </c>
      <c r="L112" s="122">
        <f t="shared" si="15"/>
        <v>626.24968773000001</v>
      </c>
      <c r="M112" s="123">
        <f>IF(J112=ИТОГО!$F$1,ИТОГО!$F$2*K112,IF(J112=ИТОГО!$G$1,ИТОГО!$G$2*K112,IF(J112=ИТОГО!$H$1,ИТОГО!$H$2*K112,K112)))/2</f>
        <v>673.38676100000009</v>
      </c>
      <c r="N112" s="436"/>
      <c r="O112" s="124">
        <f t="shared" si="16"/>
        <v>0</v>
      </c>
      <c r="P112" s="408"/>
      <c r="Q112" s="452"/>
      <c r="R112" s="452"/>
    </row>
    <row r="113" spans="1:18" s="4" customFormat="1" ht="12.75" customHeight="1" x14ac:dyDescent="0.2">
      <c r="A113" s="97" t="s">
        <v>76</v>
      </c>
      <c r="B113" s="389" t="s">
        <v>1255</v>
      </c>
      <c r="C113" s="93"/>
      <c r="D113" s="93"/>
      <c r="E113" s="93"/>
      <c r="F113" s="125" t="s">
        <v>1619</v>
      </c>
      <c r="G113" s="125" t="s">
        <v>1747</v>
      </c>
      <c r="H113" s="120">
        <v>500</v>
      </c>
      <c r="I113" s="115" t="s">
        <v>9</v>
      </c>
      <c r="J113" s="61" t="s">
        <v>15</v>
      </c>
      <c r="K113" s="121">
        <v>17.03</v>
      </c>
      <c r="L113" s="122">
        <f t="shared" si="15"/>
        <v>534.85617763500011</v>
      </c>
      <c r="M113" s="123">
        <f>IF(J113=ИТОГО!$F$1,ИТОГО!$F$2*K113,IF(J113=ИТОГО!$G$1,ИТОГО!$G$2*K113,IF(J113=ИТОГО!$H$1,ИТОГО!$H$2*K113,K113)))/2</f>
        <v>575.11416950000012</v>
      </c>
      <c r="N113" s="436"/>
      <c r="O113" s="124">
        <f t="shared" si="16"/>
        <v>0</v>
      </c>
      <c r="P113" s="408"/>
      <c r="Q113" s="452"/>
      <c r="R113" s="452"/>
    </row>
    <row r="114" spans="1:18" s="4" customFormat="1" ht="12.75" customHeight="1" x14ac:dyDescent="0.2">
      <c r="A114" s="97" t="s">
        <v>77</v>
      </c>
      <c r="B114" s="389" t="s">
        <v>1247</v>
      </c>
      <c r="C114" s="93"/>
      <c r="D114" s="93"/>
      <c r="E114" s="93"/>
      <c r="F114" s="125" t="s">
        <v>1612</v>
      </c>
      <c r="G114" s="125" t="s">
        <v>1739</v>
      </c>
      <c r="H114" s="120">
        <v>500</v>
      </c>
      <c r="I114" s="115" t="s">
        <v>9</v>
      </c>
      <c r="J114" s="61" t="s">
        <v>15</v>
      </c>
      <c r="K114" s="121">
        <v>16.18</v>
      </c>
      <c r="L114" s="122">
        <f t="shared" si="15"/>
        <v>508.16047881000003</v>
      </c>
      <c r="M114" s="123">
        <f>IF(J114=ИТОГО!$F$1,ИТОГО!$F$2*K114,IF(J114=ИТОГО!$G$1,ИТОГО!$G$2*K114,IF(J114=ИТОГО!$H$1,ИТОГО!$H$2*K114,K114)))/2</f>
        <v>546.40911700000004</v>
      </c>
      <c r="N114" s="436"/>
      <c r="O114" s="124">
        <f t="shared" si="16"/>
        <v>0</v>
      </c>
      <c r="P114" s="408"/>
      <c r="Q114" s="452"/>
      <c r="R114" s="452"/>
    </row>
    <row r="115" spans="1:18" s="4" customFormat="1" ht="12.75" customHeight="1" x14ac:dyDescent="0.2">
      <c r="A115" s="97" t="s">
        <v>78</v>
      </c>
      <c r="B115" s="389" t="s">
        <v>1274</v>
      </c>
      <c r="C115" s="93" t="s">
        <v>1091</v>
      </c>
      <c r="D115" s="93"/>
      <c r="E115" s="93"/>
      <c r="F115" s="125" t="s">
        <v>1641</v>
      </c>
      <c r="G115" s="125" t="s">
        <v>1769</v>
      </c>
      <c r="H115" s="120">
        <v>500</v>
      </c>
      <c r="I115" s="115" t="s">
        <v>9</v>
      </c>
      <c r="J115" s="61" t="s">
        <v>15</v>
      </c>
      <c r="K115" s="121">
        <v>23.25</v>
      </c>
      <c r="L115" s="122">
        <f t="shared" si="15"/>
        <v>730.20587962500008</v>
      </c>
      <c r="M115" s="123">
        <f>IF(J115=ИТОГО!$F$1,ИТОГО!$F$2*K115,IF(J115=ИТОГО!$G$1,ИТОГО!$G$2*K115,IF(J115=ИТОГО!$H$1,ИТОГО!$H$2*K115,K115)))/2</f>
        <v>785.16761250000013</v>
      </c>
      <c r="N115" s="436"/>
      <c r="O115" s="124">
        <f t="shared" si="16"/>
        <v>0</v>
      </c>
      <c r="P115" s="408"/>
      <c r="Q115" s="452"/>
      <c r="R115" s="452"/>
    </row>
    <row r="116" spans="1:18" s="4" customFormat="1" ht="12.75" customHeight="1" x14ac:dyDescent="0.2">
      <c r="A116" s="97" t="s">
        <v>100</v>
      </c>
      <c r="B116" s="389" t="s">
        <v>1269</v>
      </c>
      <c r="C116" s="93"/>
      <c r="D116" s="93"/>
      <c r="E116" s="93"/>
      <c r="F116" s="125" t="s">
        <v>1636</v>
      </c>
      <c r="G116" s="125" t="s">
        <v>1764</v>
      </c>
      <c r="H116" s="120">
        <v>500</v>
      </c>
      <c r="I116" s="115" t="s">
        <v>9</v>
      </c>
      <c r="J116" s="61" t="s">
        <v>15</v>
      </c>
      <c r="K116" s="121">
        <v>19.21</v>
      </c>
      <c r="L116" s="122">
        <f t="shared" si="15"/>
        <v>603.322793445</v>
      </c>
      <c r="M116" s="123">
        <f>IF(J116=ИТОГО!$F$1,ИТОГО!$F$2*K116,IF(J116=ИТОГО!$G$1,ИТОГО!$G$2*K116,IF(J116=ИТОГО!$H$1,ИТОГО!$H$2*K116,K116)))/2</f>
        <v>648.73418650000008</v>
      </c>
      <c r="N116" s="436"/>
      <c r="O116" s="124">
        <f t="shared" si="16"/>
        <v>0</v>
      </c>
      <c r="P116" s="408"/>
      <c r="Q116" s="452"/>
      <c r="R116" s="452"/>
    </row>
    <row r="117" spans="1:18" s="4" customFormat="1" ht="12.75" customHeight="1" x14ac:dyDescent="0.2">
      <c r="A117" s="97" t="s">
        <v>79</v>
      </c>
      <c r="B117" s="389" t="s">
        <v>1270</v>
      </c>
      <c r="C117" s="93"/>
      <c r="D117" s="93"/>
      <c r="E117" s="93"/>
      <c r="F117" s="125" t="s">
        <v>1637</v>
      </c>
      <c r="G117" s="125" t="s">
        <v>1765</v>
      </c>
      <c r="H117" s="120">
        <v>500</v>
      </c>
      <c r="I117" s="115" t="s">
        <v>9</v>
      </c>
      <c r="J117" s="61" t="s">
        <v>15</v>
      </c>
      <c r="K117" s="121">
        <v>19.75</v>
      </c>
      <c r="L117" s="122">
        <f t="shared" si="15"/>
        <v>620.28241387499997</v>
      </c>
      <c r="M117" s="123">
        <f>IF(J117=ИТОГО!$F$1,ИТОГО!$F$2*K117,IF(J117=ИТОГО!$G$1,ИТОГО!$G$2*K117,IF(J117=ИТОГО!$H$1,ИТОГО!$H$2*K117,K117)))/2</f>
        <v>666.97033750000003</v>
      </c>
      <c r="N117" s="436"/>
      <c r="O117" s="124">
        <f t="shared" si="16"/>
        <v>0</v>
      </c>
      <c r="P117" s="408"/>
      <c r="Q117" s="452"/>
      <c r="R117" s="452"/>
    </row>
    <row r="118" spans="1:18" s="4" customFormat="1" ht="12.75" customHeight="1" x14ac:dyDescent="0.2">
      <c r="A118" s="97" t="s">
        <v>144</v>
      </c>
      <c r="B118" s="389" t="s">
        <v>1279</v>
      </c>
      <c r="C118" s="93" t="s">
        <v>2298</v>
      </c>
      <c r="D118" s="93"/>
      <c r="E118" s="93"/>
      <c r="F118" s="125" t="s">
        <v>1646</v>
      </c>
      <c r="G118" s="125" t="s">
        <v>1775</v>
      </c>
      <c r="H118" s="120">
        <v>500</v>
      </c>
      <c r="I118" s="115" t="s">
        <v>10</v>
      </c>
      <c r="J118" s="61" t="s">
        <v>15</v>
      </c>
      <c r="K118" s="121">
        <v>37.409999999999997</v>
      </c>
      <c r="L118" s="122">
        <f t="shared" si="15"/>
        <v>1174.9248153449998</v>
      </c>
      <c r="M118" s="123">
        <f>IF(J118=ИТОГО!$F$1,ИТОГО!$F$2*K118,IF(J118=ИТОГО!$G$1,ИТОГО!$G$2*K118,IF(J118=ИТОГО!$H$1,ИТОГО!$H$2*K118,K118)))/2</f>
        <v>1263.3600165</v>
      </c>
      <c r="N118" s="436"/>
      <c r="O118" s="124">
        <f t="shared" si="16"/>
        <v>0</v>
      </c>
      <c r="P118" s="408"/>
      <c r="Q118" s="452"/>
      <c r="R118" s="452"/>
    </row>
    <row r="119" spans="1:18" s="4" customFormat="1" ht="12.75" customHeight="1" x14ac:dyDescent="0.2">
      <c r="A119" s="97" t="s">
        <v>80</v>
      </c>
      <c r="B119" s="389" t="s">
        <v>1518</v>
      </c>
      <c r="C119" s="93" t="s">
        <v>2287</v>
      </c>
      <c r="D119" s="93"/>
      <c r="E119" s="93"/>
      <c r="F119" s="125" t="s">
        <v>1642</v>
      </c>
      <c r="G119" s="125" t="s">
        <v>1770</v>
      </c>
      <c r="H119" s="120">
        <v>500</v>
      </c>
      <c r="I119" s="115" t="s">
        <v>10</v>
      </c>
      <c r="J119" s="61" t="s">
        <v>15</v>
      </c>
      <c r="K119" s="121">
        <v>21.04</v>
      </c>
      <c r="L119" s="122">
        <f t="shared" si="15"/>
        <v>660.79706267999995</v>
      </c>
      <c r="M119" s="123">
        <f>IF(J119=ИТОГО!$F$1,ИТОГО!$F$2*K119,IF(J119=ИТОГО!$G$1,ИТОГО!$G$2*K119,IF(J119=ИТОГО!$H$1,ИТОГО!$H$2*K119,K119)))/2</f>
        <v>710.53447600000004</v>
      </c>
      <c r="N119" s="436"/>
      <c r="O119" s="124">
        <f t="shared" si="16"/>
        <v>0</v>
      </c>
      <c r="P119" s="408"/>
      <c r="Q119" s="452"/>
      <c r="R119" s="452"/>
    </row>
    <row r="120" spans="1:18" s="4" customFormat="1" ht="12.75" customHeight="1" x14ac:dyDescent="0.2">
      <c r="A120" s="97" t="s">
        <v>1972</v>
      </c>
      <c r="B120" s="389" t="s">
        <v>1976</v>
      </c>
      <c r="C120" s="93"/>
      <c r="D120" s="93"/>
      <c r="E120" s="93"/>
      <c r="F120" s="125" t="s">
        <v>1980</v>
      </c>
      <c r="G120" s="125"/>
      <c r="H120" s="120">
        <v>500</v>
      </c>
      <c r="I120" s="115" t="s">
        <v>9</v>
      </c>
      <c r="J120" s="61" t="s">
        <v>15</v>
      </c>
      <c r="K120" s="121">
        <v>16</v>
      </c>
      <c r="L120" s="122">
        <f t="shared" si="15"/>
        <v>502.507272</v>
      </c>
      <c r="M120" s="123">
        <f>IF(J120=ИТОГО!$F$1,ИТОГО!$F$2*K120,IF(J120=ИТОГО!$G$1,ИТОГО!$G$2*K120,IF(J120=ИТОГО!$H$1,ИТОГО!$H$2*K120,K120)))/2</f>
        <v>540.33040000000005</v>
      </c>
      <c r="N120" s="436"/>
      <c r="O120" s="124">
        <f t="shared" si="16"/>
        <v>0</v>
      </c>
      <c r="P120" s="408"/>
      <c r="Q120" s="452"/>
      <c r="R120" s="452"/>
    </row>
    <row r="121" spans="1:18" s="4" customFormat="1" ht="12.75" customHeight="1" x14ac:dyDescent="0.2">
      <c r="A121" s="97" t="s">
        <v>81</v>
      </c>
      <c r="B121" s="389" t="s">
        <v>1261</v>
      </c>
      <c r="C121" s="93"/>
      <c r="D121" s="93"/>
      <c r="E121" s="93"/>
      <c r="F121" s="125" t="s">
        <v>1625</v>
      </c>
      <c r="G121" s="125" t="s">
        <v>1753</v>
      </c>
      <c r="H121" s="120">
        <v>500</v>
      </c>
      <c r="I121" s="115" t="s">
        <v>9</v>
      </c>
      <c r="J121" s="61" t="s">
        <v>15</v>
      </c>
      <c r="K121" s="121">
        <v>17.329999999999998</v>
      </c>
      <c r="L121" s="122">
        <f t="shared" si="15"/>
        <v>544.27818898500004</v>
      </c>
      <c r="M121" s="123">
        <f>IF(J121=ИТОГО!$F$1,ИТОГО!$F$2*K121,IF(J121=ИТОГО!$G$1,ИТОГО!$G$2*K121,IF(J121=ИТОГО!$H$1,ИТОГО!$H$2*K121,K121)))/2</f>
        <v>585.24536450000005</v>
      </c>
      <c r="N121" s="436"/>
      <c r="O121" s="124">
        <f t="shared" si="16"/>
        <v>0</v>
      </c>
      <c r="P121" s="408"/>
      <c r="Q121" s="452"/>
      <c r="R121" s="452"/>
    </row>
    <row r="122" spans="1:18" s="4" customFormat="1" ht="12.75" customHeight="1" x14ac:dyDescent="0.2">
      <c r="A122" s="97" t="s">
        <v>1973</v>
      </c>
      <c r="B122" s="389" t="s">
        <v>1977</v>
      </c>
      <c r="C122" s="93"/>
      <c r="D122" s="93"/>
      <c r="E122" s="93"/>
      <c r="F122" s="125" t="s">
        <v>1981</v>
      </c>
      <c r="G122" s="125"/>
      <c r="H122" s="120">
        <v>500</v>
      </c>
      <c r="I122" s="115" t="s">
        <v>9</v>
      </c>
      <c r="J122" s="61" t="s">
        <v>15</v>
      </c>
      <c r="K122" s="121">
        <v>16.5</v>
      </c>
      <c r="L122" s="122">
        <f t="shared" si="15"/>
        <v>518.21062425000002</v>
      </c>
      <c r="M122" s="123">
        <f>IF(J122=ИТОГО!$F$1,ИТОГО!$F$2*K122,IF(J122=ИТОГО!$G$1,ИТОГО!$G$2*K122,IF(J122=ИТОГО!$H$1,ИТОГО!$H$2*K122,K122)))/2</f>
        <v>557.21572500000002</v>
      </c>
      <c r="N122" s="436"/>
      <c r="O122" s="124">
        <f t="shared" si="16"/>
        <v>0</v>
      </c>
      <c r="P122" s="408"/>
      <c r="Q122" s="452"/>
      <c r="R122" s="452"/>
    </row>
    <row r="123" spans="1:18" s="4" customFormat="1" ht="12.75" customHeight="1" x14ac:dyDescent="0.2">
      <c r="A123" s="97" t="s">
        <v>82</v>
      </c>
      <c r="B123" s="389" t="s">
        <v>1240</v>
      </c>
      <c r="C123" s="93"/>
      <c r="D123" s="93"/>
      <c r="E123" s="93"/>
      <c r="F123" s="125" t="s">
        <v>1336</v>
      </c>
      <c r="G123" s="125" t="s">
        <v>1731</v>
      </c>
      <c r="H123" s="120">
        <v>500</v>
      </c>
      <c r="I123" s="115" t="s">
        <v>9</v>
      </c>
      <c r="J123" s="61" t="s">
        <v>15</v>
      </c>
      <c r="K123" s="121">
        <v>13.93</v>
      </c>
      <c r="L123" s="122">
        <f t="shared" si="15"/>
        <v>437.49539368500001</v>
      </c>
      <c r="M123" s="123">
        <f>IF(J123=ИТОГО!$F$1,ИТОГО!$F$2*K123,IF(J123=ИТОГО!$G$1,ИТОГО!$G$2*K123,IF(J123=ИТОГО!$H$1,ИТОГО!$H$2*K123,K123)))/2</f>
        <v>470.42515450000002</v>
      </c>
      <c r="N123" s="436"/>
      <c r="O123" s="124">
        <f t="shared" si="16"/>
        <v>0</v>
      </c>
      <c r="P123" s="408"/>
      <c r="Q123" s="452"/>
      <c r="R123" s="452"/>
    </row>
    <row r="124" spans="1:18" s="4" customFormat="1" ht="12.75" customHeight="1" x14ac:dyDescent="0.2">
      <c r="A124" s="97" t="s">
        <v>101</v>
      </c>
      <c r="B124" s="389" t="s">
        <v>1242</v>
      </c>
      <c r="C124" s="93"/>
      <c r="D124" s="93"/>
      <c r="E124" s="93"/>
      <c r="F124" s="125" t="s">
        <v>1606</v>
      </c>
      <c r="G124" s="125" t="s">
        <v>1733</v>
      </c>
      <c r="H124" s="120">
        <v>500</v>
      </c>
      <c r="I124" s="115" t="s">
        <v>9</v>
      </c>
      <c r="J124" s="61" t="s">
        <v>15</v>
      </c>
      <c r="K124" s="121">
        <v>14.1</v>
      </c>
      <c r="L124" s="122">
        <f t="shared" si="15"/>
        <v>442.83453344999998</v>
      </c>
      <c r="M124" s="123">
        <f>IF(J124=ИТОГО!$F$1,ИТОГО!$F$2*K124,IF(J124=ИТОГО!$G$1,ИТОГО!$G$2*K124,IF(J124=ИТОГО!$H$1,ИТОГО!$H$2*K124,K124)))/2</f>
        <v>476.16616500000003</v>
      </c>
      <c r="N124" s="436"/>
      <c r="O124" s="124">
        <f t="shared" si="16"/>
        <v>0</v>
      </c>
      <c r="P124" s="408"/>
      <c r="Q124" s="452"/>
      <c r="R124" s="452"/>
    </row>
    <row r="125" spans="1:18" s="4" customFormat="1" ht="12.75" customHeight="1" x14ac:dyDescent="0.2">
      <c r="A125" s="97" t="s">
        <v>105</v>
      </c>
      <c r="B125" s="389" t="s">
        <v>1252</v>
      </c>
      <c r="C125" s="93" t="s">
        <v>2291</v>
      </c>
      <c r="D125" s="93"/>
      <c r="E125" s="93"/>
      <c r="F125" s="125" t="s">
        <v>1616</v>
      </c>
      <c r="G125" s="125" t="s">
        <v>1744</v>
      </c>
      <c r="H125" s="120">
        <v>500</v>
      </c>
      <c r="I125" s="115" t="s">
        <v>9</v>
      </c>
      <c r="J125" s="61" t="s">
        <v>15</v>
      </c>
      <c r="K125" s="121">
        <v>16.68</v>
      </c>
      <c r="L125" s="122">
        <f t="shared" si="15"/>
        <v>523.86383105999994</v>
      </c>
      <c r="M125" s="123">
        <f>IF(J125=ИТОГО!$F$1,ИТОГО!$F$2*K125,IF(J125=ИТОГО!$G$1,ИТОГО!$G$2*K125,IF(J125=ИТОГО!$H$1,ИТОГО!$H$2*K125,K125)))/2</f>
        <v>563.294442</v>
      </c>
      <c r="N125" s="436"/>
      <c r="O125" s="124">
        <f t="shared" si="16"/>
        <v>0</v>
      </c>
      <c r="P125" s="408"/>
      <c r="Q125" s="452"/>
      <c r="R125" s="452"/>
    </row>
    <row r="126" spans="1:18" s="4" customFormat="1" ht="12.75" customHeight="1" x14ac:dyDescent="0.2">
      <c r="A126" s="97" t="s">
        <v>83</v>
      </c>
      <c r="B126" s="389" t="s">
        <v>1256</v>
      </c>
      <c r="C126" s="93"/>
      <c r="D126" s="93"/>
      <c r="E126" s="93"/>
      <c r="F126" s="125" t="s">
        <v>1620</v>
      </c>
      <c r="G126" s="125" t="s">
        <v>1748</v>
      </c>
      <c r="H126" s="120">
        <v>500</v>
      </c>
      <c r="I126" s="115" t="s">
        <v>9</v>
      </c>
      <c r="J126" s="61" t="s">
        <v>15</v>
      </c>
      <c r="K126" s="121">
        <v>17.03</v>
      </c>
      <c r="L126" s="122">
        <f t="shared" si="15"/>
        <v>534.85617763500011</v>
      </c>
      <c r="M126" s="123">
        <f>IF(J126=ИТОГО!$F$1,ИТОГО!$F$2*K126,IF(J126=ИТОГО!$G$1,ИТОГО!$G$2*K126,IF(J126=ИТОГО!$H$1,ИТОГО!$H$2*K126,K126)))/2</f>
        <v>575.11416950000012</v>
      </c>
      <c r="N126" s="436"/>
      <c r="O126" s="124">
        <f t="shared" si="16"/>
        <v>0</v>
      </c>
      <c r="P126" s="408"/>
      <c r="Q126" s="452"/>
      <c r="R126" s="452"/>
    </row>
    <row r="127" spans="1:18" s="4" customFormat="1" ht="12.75" customHeight="1" x14ac:dyDescent="0.2">
      <c r="A127" s="97" t="s">
        <v>84</v>
      </c>
      <c r="B127" s="389" t="s">
        <v>1248</v>
      </c>
      <c r="C127" s="93"/>
      <c r="D127" s="93"/>
      <c r="E127" s="93"/>
      <c r="F127" s="125" t="s">
        <v>1338</v>
      </c>
      <c r="G127" s="125" t="s">
        <v>1740</v>
      </c>
      <c r="H127" s="120">
        <v>500</v>
      </c>
      <c r="I127" s="115" t="s">
        <v>9</v>
      </c>
      <c r="J127" s="61" t="s">
        <v>15</v>
      </c>
      <c r="K127" s="121">
        <v>16.18</v>
      </c>
      <c r="L127" s="122">
        <f t="shared" si="15"/>
        <v>508.16047881000003</v>
      </c>
      <c r="M127" s="123">
        <f>IF(J127=ИТОГО!$F$1,ИТОГО!$F$2*K127,IF(J127=ИТОГО!$G$1,ИТОГО!$G$2*K127,IF(J127=ИТОГО!$H$1,ИТОГО!$H$2*K127,K127)))/2</f>
        <v>546.40911700000004</v>
      </c>
      <c r="N127" s="436"/>
      <c r="O127" s="124">
        <f t="shared" si="16"/>
        <v>0</v>
      </c>
      <c r="P127" s="408"/>
      <c r="Q127" s="452"/>
      <c r="R127" s="452"/>
    </row>
    <row r="128" spans="1:18" s="4" customFormat="1" ht="12.75" customHeight="1" x14ac:dyDescent="0.2">
      <c r="A128" s="97" t="s">
        <v>85</v>
      </c>
      <c r="B128" s="389" t="s">
        <v>1262</v>
      </c>
      <c r="C128" s="93" t="s">
        <v>2291</v>
      </c>
      <c r="D128" s="93"/>
      <c r="E128" s="93"/>
      <c r="F128" s="125" t="s">
        <v>1626</v>
      </c>
      <c r="G128" s="125" t="s">
        <v>1754</v>
      </c>
      <c r="H128" s="120">
        <v>500</v>
      </c>
      <c r="I128" s="115" t="s">
        <v>9</v>
      </c>
      <c r="J128" s="61" t="s">
        <v>15</v>
      </c>
      <c r="K128" s="121">
        <v>17.329999999999998</v>
      </c>
      <c r="L128" s="122">
        <f t="shared" si="15"/>
        <v>544.27818898500004</v>
      </c>
      <c r="M128" s="123">
        <f>IF(J128=ИТОГО!$F$1,ИТОГО!$F$2*K128,IF(J128=ИТОГО!$G$1,ИТОГО!$G$2*K128,IF(J128=ИТОГО!$H$1,ИТОГО!$H$2*K128,K128)))/2</f>
        <v>585.24536450000005</v>
      </c>
      <c r="N128" s="436"/>
      <c r="O128" s="124">
        <f t="shared" si="16"/>
        <v>0</v>
      </c>
      <c r="P128" s="408"/>
      <c r="Q128" s="452"/>
      <c r="R128" s="452"/>
    </row>
    <row r="129" spans="1:18" s="4" customFormat="1" ht="12.75" customHeight="1" x14ac:dyDescent="0.2">
      <c r="A129" s="97" t="s">
        <v>86</v>
      </c>
      <c r="B129" s="389" t="s">
        <v>1517</v>
      </c>
      <c r="C129" s="93"/>
      <c r="D129" s="93"/>
      <c r="E129" s="93"/>
      <c r="F129" s="125" t="s">
        <v>1627</v>
      </c>
      <c r="G129" s="125" t="s">
        <v>1755</v>
      </c>
      <c r="H129" s="120">
        <v>500</v>
      </c>
      <c r="I129" s="115" t="s">
        <v>9</v>
      </c>
      <c r="J129" s="61" t="s">
        <v>15</v>
      </c>
      <c r="K129" s="121">
        <v>17.329999999999998</v>
      </c>
      <c r="L129" s="122">
        <f t="shared" si="15"/>
        <v>544.27818898500004</v>
      </c>
      <c r="M129" s="123">
        <f>IF(J129=ИТОГО!$F$1,ИТОГО!$F$2*K129,IF(J129=ИТОГО!$G$1,ИТОГО!$G$2*K129,IF(J129=ИТОГО!$H$1,ИТОГО!$H$2*K129,K129)))/2</f>
        <v>585.24536450000005</v>
      </c>
      <c r="N129" s="436"/>
      <c r="O129" s="124">
        <f t="shared" si="16"/>
        <v>0</v>
      </c>
      <c r="P129" s="408"/>
      <c r="Q129" s="452"/>
      <c r="R129" s="452"/>
    </row>
    <row r="130" spans="1:18" s="4" customFormat="1" ht="12.75" customHeight="1" x14ac:dyDescent="0.2">
      <c r="A130" s="97" t="s">
        <v>106</v>
      </c>
      <c r="B130" s="389" t="s">
        <v>1265</v>
      </c>
      <c r="C130" s="93"/>
      <c r="D130" s="93"/>
      <c r="E130" s="93"/>
      <c r="F130" s="125" t="s">
        <v>1632</v>
      </c>
      <c r="G130" s="125" t="s">
        <v>1760</v>
      </c>
      <c r="H130" s="120">
        <v>500</v>
      </c>
      <c r="I130" s="115" t="s">
        <v>9</v>
      </c>
      <c r="J130" s="61" t="s">
        <v>15</v>
      </c>
      <c r="K130" s="121">
        <v>19.14</v>
      </c>
      <c r="L130" s="122">
        <f t="shared" si="15"/>
        <v>601.12432412999999</v>
      </c>
      <c r="M130" s="123">
        <f>IF(J130=ИТОГО!$F$1,ИТОГО!$F$2*K130,IF(J130=ИТОГО!$G$1,ИТОГО!$G$2*K130,IF(J130=ИТОГО!$H$1,ИТОГО!$H$2*K130,K130)))/2</f>
        <v>646.37024100000008</v>
      </c>
      <c r="N130" s="436"/>
      <c r="O130" s="124">
        <f t="shared" si="16"/>
        <v>0</v>
      </c>
      <c r="P130" s="408"/>
      <c r="Q130" s="452"/>
      <c r="R130" s="452"/>
    </row>
    <row r="131" spans="1:18" s="4" customFormat="1" ht="12.75" customHeight="1" x14ac:dyDescent="0.2">
      <c r="A131" s="97" t="s">
        <v>130</v>
      </c>
      <c r="B131" s="392" t="s">
        <v>883</v>
      </c>
      <c r="C131" s="374"/>
      <c r="D131" s="374"/>
      <c r="E131" s="374"/>
      <c r="F131" s="126" t="s">
        <v>906</v>
      </c>
      <c r="G131" s="126"/>
      <c r="H131" s="120"/>
      <c r="I131" s="127"/>
      <c r="J131" s="61"/>
      <c r="K131" s="128"/>
      <c r="L131" s="128"/>
      <c r="M131" s="129"/>
      <c r="N131" s="129"/>
      <c r="O131" s="130"/>
      <c r="P131" s="408"/>
      <c r="Q131" s="452"/>
      <c r="R131" s="452"/>
    </row>
    <row r="132" spans="1:18" s="4" customFormat="1" ht="12.75" customHeight="1" x14ac:dyDescent="0.2">
      <c r="A132" s="97" t="s">
        <v>131</v>
      </c>
      <c r="B132" s="389" t="s">
        <v>1281</v>
      </c>
      <c r="C132" s="93" t="s">
        <v>2297</v>
      </c>
      <c r="D132" s="93"/>
      <c r="E132" s="93"/>
      <c r="F132" s="125" t="s">
        <v>1648</v>
      </c>
      <c r="G132" s="125" t="s">
        <v>1777</v>
      </c>
      <c r="H132" s="120">
        <v>500</v>
      </c>
      <c r="I132" s="115" t="s">
        <v>9</v>
      </c>
      <c r="J132" s="61" t="s">
        <v>15</v>
      </c>
      <c r="K132" s="121">
        <v>16.68</v>
      </c>
      <c r="L132" s="122">
        <f t="shared" ref="L132:L138" si="17">M132*(1-$I$8)</f>
        <v>523.86383105999994</v>
      </c>
      <c r="M132" s="123">
        <f>IF(J132=ИТОГО!$F$1,ИТОГО!$F$2*K132,IF(J132=ИТОГО!$G$1,ИТОГО!$G$2*K132,IF(J132=ИТОГО!$H$1,ИТОГО!$H$2*K132,K132)))/2</f>
        <v>563.294442</v>
      </c>
      <c r="N132" s="436"/>
      <c r="O132" s="124">
        <f t="shared" ref="O132:O138" si="18">IF(MOD(N132,0.5)=0,IF(_КОМ.УСЛ.=$K$8,M132*2*N132,N132*L132*2),"заказ не кратен 0,5 кг")</f>
        <v>0</v>
      </c>
      <c r="P132" s="408"/>
      <c r="Q132" s="452"/>
      <c r="R132" s="452"/>
    </row>
    <row r="133" spans="1:18" s="4" customFormat="1" ht="12.75" customHeight="1" x14ac:dyDescent="0.2">
      <c r="A133" s="97" t="s">
        <v>132</v>
      </c>
      <c r="B133" s="389" t="s">
        <v>1280</v>
      </c>
      <c r="C133" s="93"/>
      <c r="D133" s="93"/>
      <c r="E133" s="93"/>
      <c r="F133" s="125" t="s">
        <v>1647</v>
      </c>
      <c r="G133" s="125" t="s">
        <v>1776</v>
      </c>
      <c r="H133" s="120">
        <v>500</v>
      </c>
      <c r="I133" s="115" t="s">
        <v>9</v>
      </c>
      <c r="J133" s="61" t="s">
        <v>15</v>
      </c>
      <c r="K133" s="121">
        <v>16.03</v>
      </c>
      <c r="L133" s="122">
        <f t="shared" si="17"/>
        <v>503.44947313500001</v>
      </c>
      <c r="M133" s="123">
        <f>IF(J133=ИТОГО!$F$1,ИТОГО!$F$2*K133,IF(J133=ИТОГО!$G$1,ИТОГО!$G$2*K133,IF(J133=ИТОГО!$H$1,ИТОГО!$H$2*K133,K133)))/2</f>
        <v>541.34351950000007</v>
      </c>
      <c r="N133" s="436"/>
      <c r="O133" s="124">
        <f t="shared" si="18"/>
        <v>0</v>
      </c>
      <c r="P133" s="408"/>
      <c r="Q133" s="452"/>
      <c r="R133" s="452"/>
    </row>
    <row r="134" spans="1:18" s="4" customFormat="1" ht="12.75" customHeight="1" x14ac:dyDescent="0.2">
      <c r="A134" s="97" t="s">
        <v>133</v>
      </c>
      <c r="B134" s="389" t="s">
        <v>1282</v>
      </c>
      <c r="C134" s="93"/>
      <c r="D134" s="93"/>
      <c r="E134" s="93"/>
      <c r="F134" s="125" t="s">
        <v>1649</v>
      </c>
      <c r="G134" s="125" t="s">
        <v>1778</v>
      </c>
      <c r="H134" s="120">
        <v>500</v>
      </c>
      <c r="I134" s="115" t="s">
        <v>9</v>
      </c>
      <c r="J134" s="61" t="s">
        <v>15</v>
      </c>
      <c r="K134" s="121">
        <v>16.68</v>
      </c>
      <c r="L134" s="122">
        <f t="shared" si="17"/>
        <v>523.86383105999994</v>
      </c>
      <c r="M134" s="123">
        <f>IF(J134=ИТОГО!$F$1,ИТОГО!$F$2*K134,IF(J134=ИТОГО!$G$1,ИТОГО!$G$2*K134,IF(J134=ИТОГО!$H$1,ИТОГО!$H$2*K134,K134)))/2</f>
        <v>563.294442</v>
      </c>
      <c r="N134" s="436"/>
      <c r="O134" s="124">
        <f t="shared" si="18"/>
        <v>0</v>
      </c>
      <c r="P134" s="408"/>
      <c r="Q134" s="452"/>
      <c r="R134" s="452"/>
    </row>
    <row r="135" spans="1:18" s="4" customFormat="1" ht="12.75" customHeight="1" x14ac:dyDescent="0.2">
      <c r="A135" s="97" t="s">
        <v>213</v>
      </c>
      <c r="B135" s="389" t="s">
        <v>1285</v>
      </c>
      <c r="C135" s="93"/>
      <c r="D135" s="93"/>
      <c r="E135" s="93"/>
      <c r="F135" s="125" t="s">
        <v>1652</v>
      </c>
      <c r="G135" s="125" t="s">
        <v>1781</v>
      </c>
      <c r="H135" s="120">
        <v>500</v>
      </c>
      <c r="I135" s="115" t="s">
        <v>9</v>
      </c>
      <c r="J135" s="61" t="s">
        <v>15</v>
      </c>
      <c r="K135" s="121">
        <v>21.23</v>
      </c>
      <c r="L135" s="122">
        <f t="shared" si="17"/>
        <v>666.7643365350001</v>
      </c>
      <c r="M135" s="123">
        <f>IF(J135=ИТОГО!$F$1,ИТОГО!$F$2*K135,IF(J135=ИТОГО!$G$1,ИТОГО!$G$2*K135,IF(J135=ИТОГО!$H$1,ИТОГО!$H$2*K135,K135)))/2</f>
        <v>716.95089950000011</v>
      </c>
      <c r="N135" s="436"/>
      <c r="O135" s="124">
        <f t="shared" si="18"/>
        <v>0</v>
      </c>
      <c r="P135" s="408"/>
      <c r="Q135" s="452"/>
      <c r="R135" s="452"/>
    </row>
    <row r="136" spans="1:18" s="4" customFormat="1" ht="12.75" customHeight="1" x14ac:dyDescent="0.2">
      <c r="A136" s="97" t="s">
        <v>214</v>
      </c>
      <c r="B136" s="389" t="s">
        <v>1286</v>
      </c>
      <c r="C136" s="93" t="s">
        <v>1091</v>
      </c>
      <c r="D136" s="93"/>
      <c r="E136" s="93"/>
      <c r="F136" s="125" t="s">
        <v>1653</v>
      </c>
      <c r="G136" s="125" t="s">
        <v>1782</v>
      </c>
      <c r="H136" s="120">
        <v>500</v>
      </c>
      <c r="I136" s="115" t="s">
        <v>9</v>
      </c>
      <c r="J136" s="61" t="s">
        <v>15</v>
      </c>
      <c r="K136" s="121">
        <v>22.24</v>
      </c>
      <c r="L136" s="122">
        <f t="shared" si="17"/>
        <v>698.48510807999992</v>
      </c>
      <c r="M136" s="123">
        <f>IF(J136=ИТОГО!$F$1,ИТОГО!$F$2*K136,IF(J136=ИТОГО!$G$1,ИТОГО!$G$2*K136,IF(J136=ИТОГО!$H$1,ИТОГО!$H$2*K136,K136)))/2</f>
        <v>751.059256</v>
      </c>
      <c r="N136" s="436"/>
      <c r="O136" s="124">
        <f t="shared" si="18"/>
        <v>0</v>
      </c>
      <c r="P136" s="408"/>
      <c r="Q136" s="452"/>
      <c r="R136" s="452"/>
    </row>
    <row r="137" spans="1:18" s="4" customFormat="1" ht="12.75" customHeight="1" x14ac:dyDescent="0.2">
      <c r="A137" s="97" t="s">
        <v>134</v>
      </c>
      <c r="B137" s="389" t="s">
        <v>1284</v>
      </c>
      <c r="C137" s="93"/>
      <c r="D137" s="93"/>
      <c r="E137" s="93"/>
      <c r="F137" s="125" t="s">
        <v>1651</v>
      </c>
      <c r="G137" s="125" t="s">
        <v>1780</v>
      </c>
      <c r="H137" s="120">
        <v>500</v>
      </c>
      <c r="I137" s="115" t="s">
        <v>9</v>
      </c>
      <c r="J137" s="61" t="s">
        <v>15</v>
      </c>
      <c r="K137" s="121">
        <v>19.21</v>
      </c>
      <c r="L137" s="122">
        <f t="shared" si="17"/>
        <v>603.322793445</v>
      </c>
      <c r="M137" s="123">
        <f>IF(J137=ИТОГО!$F$1,ИТОГО!$F$2*K137,IF(J137=ИТОГО!$G$1,ИТОГО!$G$2*K137,IF(J137=ИТОГО!$H$1,ИТОГО!$H$2*K137,K137)))/2</f>
        <v>648.73418650000008</v>
      </c>
      <c r="N137" s="436"/>
      <c r="O137" s="124">
        <f t="shared" si="18"/>
        <v>0</v>
      </c>
      <c r="P137" s="408"/>
      <c r="Q137" s="452"/>
      <c r="R137" s="452"/>
    </row>
    <row r="138" spans="1:18" s="4" customFormat="1" ht="12.75" customHeight="1" x14ac:dyDescent="0.2">
      <c r="A138" s="97" t="s">
        <v>215</v>
      </c>
      <c r="B138" s="389" t="s">
        <v>1283</v>
      </c>
      <c r="C138" s="93" t="s">
        <v>1090</v>
      </c>
      <c r="D138" s="93"/>
      <c r="E138" s="93"/>
      <c r="F138" s="125" t="s">
        <v>1650</v>
      </c>
      <c r="G138" s="125" t="s">
        <v>1779</v>
      </c>
      <c r="H138" s="120">
        <v>500</v>
      </c>
      <c r="I138" s="115" t="s">
        <v>9</v>
      </c>
      <c r="J138" s="61" t="s">
        <v>15</v>
      </c>
      <c r="K138" s="121">
        <v>18.2</v>
      </c>
      <c r="L138" s="122">
        <f t="shared" si="17"/>
        <v>571.60202190000007</v>
      </c>
      <c r="M138" s="123">
        <f>IF(J138=ИТОГО!$F$1,ИТОГО!$F$2*K138,IF(J138=ИТОГО!$G$1,ИТОГО!$G$2*K138,IF(J138=ИТОГО!$H$1,ИТОГО!$H$2*K138,K138)))/2</f>
        <v>614.62583000000006</v>
      </c>
      <c r="N138" s="436"/>
      <c r="O138" s="124">
        <f t="shared" si="18"/>
        <v>0</v>
      </c>
      <c r="P138" s="408"/>
      <c r="Q138" s="452"/>
      <c r="R138" s="452"/>
    </row>
    <row r="139" spans="1:18" s="4" customFormat="1" ht="12.75" customHeight="1" x14ac:dyDescent="0.2">
      <c r="A139" s="97"/>
      <c r="B139" s="392" t="s">
        <v>2032</v>
      </c>
      <c r="C139" s="374"/>
      <c r="D139" s="374"/>
      <c r="E139" s="374"/>
      <c r="F139" s="131"/>
      <c r="G139" s="131"/>
      <c r="H139" s="120"/>
      <c r="I139" s="127"/>
      <c r="J139" s="61"/>
      <c r="K139" s="103"/>
      <c r="L139" s="104"/>
      <c r="M139" s="105"/>
      <c r="N139" s="105"/>
      <c r="O139" s="106"/>
      <c r="P139" s="408"/>
      <c r="Q139" s="452"/>
      <c r="R139" s="452"/>
    </row>
    <row r="140" spans="1:18" s="4" customFormat="1" ht="12.75" customHeight="1" x14ac:dyDescent="0.2">
      <c r="A140" s="97"/>
      <c r="B140" s="116" t="s">
        <v>897</v>
      </c>
      <c r="C140" s="373"/>
      <c r="D140" s="373"/>
      <c r="E140" s="373"/>
      <c r="F140" s="132" t="s">
        <v>906</v>
      </c>
      <c r="G140" s="132"/>
      <c r="H140" s="120"/>
      <c r="I140" s="112"/>
      <c r="J140" s="61"/>
      <c r="K140" s="107"/>
      <c r="L140" s="108"/>
      <c r="M140" s="109"/>
      <c r="N140" s="109"/>
      <c r="O140" s="110"/>
      <c r="P140" s="408"/>
      <c r="Q140" s="452"/>
      <c r="R140" s="452"/>
    </row>
    <row r="141" spans="1:18" s="4" customFormat="1" ht="12.75" customHeight="1" x14ac:dyDescent="0.2">
      <c r="A141" s="97" t="s">
        <v>173</v>
      </c>
      <c r="B141" s="71" t="s">
        <v>2045</v>
      </c>
      <c r="C141" s="481"/>
      <c r="D141" s="93"/>
      <c r="E141" s="93"/>
      <c r="F141" s="402" t="s">
        <v>1015</v>
      </c>
      <c r="G141" s="381" t="s">
        <v>1790</v>
      </c>
      <c r="H141" s="382">
        <v>500</v>
      </c>
      <c r="I141" s="71" t="s">
        <v>9</v>
      </c>
      <c r="J141" s="62" t="s">
        <v>15</v>
      </c>
      <c r="K141" s="399">
        <v>11.42</v>
      </c>
      <c r="L141" s="405">
        <f t="shared" ref="L141:L151" si="19">M141*(1-$I$8)</f>
        <v>358.66456539000001</v>
      </c>
      <c r="M141" s="405">
        <f>IF(J141=ИТОГО!$F$1,ИТОГО!$F$2*K141,IF(J141=ИТОГО!$G$1,ИТОГО!$G$2*K141,IF(J141=ИТОГО!$H$1,ИТОГО!$H$2*K141,K141)))/2</f>
        <v>385.66082300000005</v>
      </c>
      <c r="N141" s="436"/>
      <c r="O141" s="241">
        <f t="shared" ref="O141:O151" si="20">IF(MOD(N141,0.5)=0,IF(_КОМ.УСЛ.=$K$8,M141*2*N141,N141*L141*2),"заказ не кратен 0,5 кг")</f>
        <v>0</v>
      </c>
      <c r="P141" s="408"/>
      <c r="Q141" s="452"/>
      <c r="R141" s="452"/>
    </row>
    <row r="142" spans="1:18" s="4" customFormat="1" ht="12.75" customHeight="1" x14ac:dyDescent="0.2">
      <c r="A142" s="4" t="s">
        <v>267</v>
      </c>
      <c r="B142" s="389" t="s">
        <v>1297</v>
      </c>
      <c r="C142" s="93" t="s">
        <v>2301</v>
      </c>
      <c r="D142" s="93"/>
      <c r="E142" s="93"/>
      <c r="F142" s="134" t="s">
        <v>1012</v>
      </c>
      <c r="G142" s="125" t="s">
        <v>1795</v>
      </c>
      <c r="H142" s="120">
        <v>500</v>
      </c>
      <c r="I142" s="115" t="s">
        <v>10</v>
      </c>
      <c r="J142" s="61" t="s">
        <v>15</v>
      </c>
      <c r="K142" s="121">
        <v>32.06</v>
      </c>
      <c r="L142" s="122">
        <f t="shared" si="19"/>
        <v>1006.89894627</v>
      </c>
      <c r="M142" s="123">
        <f>IF(J142=ИТОГО!$F$1,ИТОГО!$F$2*K142,IF(J142=ИТОГО!$G$1,ИТОГО!$G$2*K142,IF(J142=ИТОГО!$H$1,ИТОГО!$H$2*K142,K142)))/2</f>
        <v>1082.6870390000001</v>
      </c>
      <c r="N142" s="436"/>
      <c r="O142" s="124">
        <f t="shared" si="20"/>
        <v>0</v>
      </c>
      <c r="P142" s="408"/>
      <c r="Q142" s="452"/>
      <c r="R142" s="452"/>
    </row>
    <row r="143" spans="1:18" s="4" customFormat="1" ht="12.75" customHeight="1" x14ac:dyDescent="0.2">
      <c r="A143" s="4" t="s">
        <v>268</v>
      </c>
      <c r="B143" s="389" t="s">
        <v>1290</v>
      </c>
      <c r="C143" s="368" t="s">
        <v>2292</v>
      </c>
      <c r="D143" s="93"/>
      <c r="E143" s="93"/>
      <c r="F143" s="134" t="s">
        <v>1006</v>
      </c>
      <c r="G143" s="125" t="s">
        <v>1787</v>
      </c>
      <c r="H143" s="120">
        <v>500</v>
      </c>
      <c r="I143" s="115" t="s">
        <v>9</v>
      </c>
      <c r="J143" s="61" t="s">
        <v>15</v>
      </c>
      <c r="K143" s="121">
        <v>16.329999999999998</v>
      </c>
      <c r="L143" s="122">
        <f t="shared" si="19"/>
        <v>512.871484485</v>
      </c>
      <c r="M143" s="123">
        <f>IF(J143=ИТОГО!$F$1,ИТОГО!$F$2*K143,IF(J143=ИТОГО!$G$1,ИТОГО!$G$2*K143,IF(J143=ИТОГО!$H$1,ИТОГО!$H$2*K143,K143)))/2</f>
        <v>551.4747145</v>
      </c>
      <c r="N143" s="436"/>
      <c r="O143" s="124">
        <f t="shared" si="20"/>
        <v>0</v>
      </c>
      <c r="P143" s="408"/>
      <c r="Q143" s="452"/>
      <c r="R143" s="452"/>
    </row>
    <row r="144" spans="1:18" s="4" customFormat="1" ht="12.75" customHeight="1" x14ac:dyDescent="0.2">
      <c r="A144" s="4" t="s">
        <v>138</v>
      </c>
      <c r="B144" s="389" t="s">
        <v>1293</v>
      </c>
      <c r="C144" s="93"/>
      <c r="D144" s="93"/>
      <c r="E144" s="93"/>
      <c r="F144" s="134" t="s">
        <v>1016</v>
      </c>
      <c r="G144" s="125" t="s">
        <v>1791</v>
      </c>
      <c r="H144" s="120">
        <v>500</v>
      </c>
      <c r="I144" s="115" t="s">
        <v>9</v>
      </c>
      <c r="J144" s="61" t="s">
        <v>15</v>
      </c>
      <c r="K144" s="121">
        <v>19.21</v>
      </c>
      <c r="L144" s="122">
        <f t="shared" si="19"/>
        <v>603.322793445</v>
      </c>
      <c r="M144" s="123">
        <f>IF(J144=ИТОГО!$F$1,ИТОГО!$F$2*K144,IF(J144=ИТОГО!$G$1,ИТОГО!$G$2*K144,IF(J144=ИТОГО!$H$1,ИТОГО!$H$2*K144,K144)))/2</f>
        <v>648.73418650000008</v>
      </c>
      <c r="N144" s="436"/>
      <c r="O144" s="124">
        <f t="shared" si="20"/>
        <v>0</v>
      </c>
      <c r="P144" s="408"/>
      <c r="Q144" s="452"/>
      <c r="R144" s="452"/>
    </row>
    <row r="145" spans="1:18" s="4" customFormat="1" ht="12.75" customHeight="1" x14ac:dyDescent="0.2">
      <c r="A145" s="4" t="s">
        <v>269</v>
      </c>
      <c r="B145" s="389" t="s">
        <v>1296</v>
      </c>
      <c r="C145" s="93" t="s">
        <v>2287</v>
      </c>
      <c r="D145" s="93"/>
      <c r="E145" s="93"/>
      <c r="F145" s="134" t="s">
        <v>1010</v>
      </c>
      <c r="G145" s="125" t="s">
        <v>1794</v>
      </c>
      <c r="H145" s="120">
        <v>500</v>
      </c>
      <c r="I145" s="115" t="s">
        <v>10</v>
      </c>
      <c r="J145" s="61" t="s">
        <v>15</v>
      </c>
      <c r="K145" s="121">
        <v>24.05</v>
      </c>
      <c r="L145" s="122">
        <f t="shared" si="19"/>
        <v>755.33124322500009</v>
      </c>
      <c r="M145" s="123">
        <f>IF(J145=ИТОГО!$F$1,ИТОГО!$F$2*K145,IF(J145=ИТОГО!$G$1,ИТОГО!$G$2*K145,IF(J145=ИТОГО!$H$1,ИТОГО!$H$2*K145,K145)))/2</f>
        <v>812.18413250000015</v>
      </c>
      <c r="N145" s="436"/>
      <c r="O145" s="124">
        <f t="shared" si="20"/>
        <v>0</v>
      </c>
      <c r="P145" s="408"/>
      <c r="Q145" s="452"/>
      <c r="R145" s="452"/>
    </row>
    <row r="146" spans="1:18" s="4" customFormat="1" ht="12.75" customHeight="1" x14ac:dyDescent="0.2">
      <c r="A146" s="97" t="s">
        <v>189</v>
      </c>
      <c r="B146" s="389" t="s">
        <v>1291</v>
      </c>
      <c r="C146" s="93"/>
      <c r="D146" s="93"/>
      <c r="E146" s="93"/>
      <c r="F146" s="134" t="s">
        <v>1008</v>
      </c>
      <c r="G146" s="125" t="s">
        <v>1788</v>
      </c>
      <c r="H146" s="120">
        <v>500</v>
      </c>
      <c r="I146" s="115" t="s">
        <v>9</v>
      </c>
      <c r="J146" s="61" t="s">
        <v>15</v>
      </c>
      <c r="K146" s="121">
        <v>16.45</v>
      </c>
      <c r="L146" s="122">
        <f t="shared" si="19"/>
        <v>516.64028902500002</v>
      </c>
      <c r="M146" s="123">
        <f>IF(J146=ИТОГО!$F$1,ИТОГО!$F$2*K146,IF(J146=ИТОГО!$G$1,ИТОГО!$G$2*K146,IF(J146=ИТОГО!$H$1,ИТОГО!$H$2*K146,K146)))/2</f>
        <v>555.52719250000007</v>
      </c>
      <c r="N146" s="436"/>
      <c r="O146" s="124">
        <f t="shared" si="20"/>
        <v>0</v>
      </c>
      <c r="P146" s="408"/>
      <c r="Q146" s="452"/>
      <c r="R146" s="452"/>
    </row>
    <row r="147" spans="1:18" s="4" customFormat="1" ht="12.75" customHeight="1" x14ac:dyDescent="0.2">
      <c r="A147" s="4" t="s">
        <v>198</v>
      </c>
      <c r="B147" s="71" t="s">
        <v>2044</v>
      </c>
      <c r="C147" s="481"/>
      <c r="D147" s="93"/>
      <c r="E147" s="93"/>
      <c r="F147" s="402" t="s">
        <v>1013</v>
      </c>
      <c r="G147" s="381" t="s">
        <v>1786</v>
      </c>
      <c r="H147" s="382">
        <v>500</v>
      </c>
      <c r="I147" s="71" t="s">
        <v>9</v>
      </c>
      <c r="J147" s="62" t="s">
        <v>15</v>
      </c>
      <c r="K147" s="399">
        <v>10.08</v>
      </c>
      <c r="L147" s="405">
        <f t="shared" si="19"/>
        <v>316.57958136000002</v>
      </c>
      <c r="M147" s="405">
        <f>IF(J147=ИТОГО!$F$1,ИТОГО!$F$2*K147,IF(J147=ИТОГО!$G$1,ИТОГО!$G$2*K147,IF(J147=ИТОГО!$H$1,ИТОГО!$H$2*K147,K147)))/2</f>
        <v>340.40815200000003</v>
      </c>
      <c r="N147" s="436"/>
      <c r="O147" s="241">
        <f t="shared" si="20"/>
        <v>0</v>
      </c>
      <c r="P147" s="408"/>
      <c r="Q147" s="452"/>
      <c r="R147" s="452"/>
    </row>
    <row r="148" spans="1:18" s="4" customFormat="1" ht="12.75" customHeight="1" x14ac:dyDescent="0.2">
      <c r="A148" s="4" t="s">
        <v>270</v>
      </c>
      <c r="B148" s="389" t="s">
        <v>1298</v>
      </c>
      <c r="C148" s="481"/>
      <c r="D148" s="93"/>
      <c r="E148" s="93"/>
      <c r="F148" s="134" t="s">
        <v>1007</v>
      </c>
      <c r="G148" s="125" t="s">
        <v>1796</v>
      </c>
      <c r="H148" s="120">
        <v>500</v>
      </c>
      <c r="I148" s="115" t="s">
        <v>10</v>
      </c>
      <c r="J148" s="61" t="s">
        <v>15</v>
      </c>
      <c r="K148" s="121">
        <v>30.07</v>
      </c>
      <c r="L148" s="405">
        <f t="shared" si="19"/>
        <v>944.39960431500003</v>
      </c>
      <c r="M148" s="405">
        <f>IF(J148=ИТОГО!$F$1,ИТОГО!$F$2*K148,IF(J148=ИТОГО!$G$1,ИТОГО!$G$2*K148,IF(J148=ИТОГО!$H$1,ИТОГО!$H$2*K148,K148)))/2</f>
        <v>1015.4834455000001</v>
      </c>
      <c r="N148" s="436"/>
      <c r="O148" s="124">
        <f t="shared" si="20"/>
        <v>0</v>
      </c>
      <c r="P148" s="408"/>
      <c r="Q148" s="452"/>
      <c r="R148" s="452"/>
    </row>
    <row r="149" spans="1:18" s="4" customFormat="1" ht="12.75" customHeight="1" x14ac:dyDescent="0.2">
      <c r="A149" s="4" t="s">
        <v>206</v>
      </c>
      <c r="B149" s="389" t="s">
        <v>1292</v>
      </c>
      <c r="C149" s="93"/>
      <c r="D149" s="93"/>
      <c r="E149" s="93"/>
      <c r="F149" s="134" t="s">
        <v>1014</v>
      </c>
      <c r="G149" s="125" t="s">
        <v>1789</v>
      </c>
      <c r="H149" s="120">
        <v>500</v>
      </c>
      <c r="I149" s="115" t="s">
        <v>9</v>
      </c>
      <c r="J149" s="61" t="s">
        <v>15</v>
      </c>
      <c r="K149" s="121">
        <v>17.03</v>
      </c>
      <c r="L149" s="122">
        <f t="shared" si="19"/>
        <v>534.85617763500011</v>
      </c>
      <c r="M149" s="123">
        <f>IF(J149=ИТОГО!$F$1,ИТОГО!$F$2*K149,IF(J149=ИТОГО!$G$1,ИТОГО!$G$2*K149,IF(J149=ИТОГО!$H$1,ИТОГО!$H$2*K149,K149)))/2</f>
        <v>575.11416950000012</v>
      </c>
      <c r="N149" s="436"/>
      <c r="O149" s="124">
        <f t="shared" si="20"/>
        <v>0</v>
      </c>
      <c r="P149" s="408"/>
      <c r="Q149" s="452"/>
      <c r="R149" s="452"/>
    </row>
    <row r="150" spans="1:18" s="4" customFormat="1" ht="12.75" customHeight="1" x14ac:dyDescent="0.2">
      <c r="A150" s="4" t="s">
        <v>271</v>
      </c>
      <c r="B150" s="389" t="s">
        <v>1294</v>
      </c>
      <c r="C150" s="93" t="s">
        <v>2287</v>
      </c>
      <c r="D150" s="93"/>
      <c r="E150" s="93"/>
      <c r="F150" s="134" t="s">
        <v>1009</v>
      </c>
      <c r="G150" s="125" t="s">
        <v>1792</v>
      </c>
      <c r="H150" s="120">
        <v>500</v>
      </c>
      <c r="I150" s="115" t="s">
        <v>9</v>
      </c>
      <c r="J150" s="61" t="s">
        <v>15</v>
      </c>
      <c r="K150" s="121">
        <v>19.54</v>
      </c>
      <c r="L150" s="122">
        <f t="shared" si="19"/>
        <v>613.68700592999994</v>
      </c>
      <c r="M150" s="123">
        <f>IF(J150=ИТОГО!$F$1,ИТОГО!$F$2*K150,IF(J150=ИТОГО!$G$1,ИТОГО!$G$2*K150,IF(J150=ИТОГО!$H$1,ИТОГО!$H$2*K150,K150)))/2</f>
        <v>659.87850100000003</v>
      </c>
      <c r="N150" s="436"/>
      <c r="O150" s="124">
        <f t="shared" si="20"/>
        <v>0</v>
      </c>
      <c r="P150" s="408"/>
      <c r="Q150" s="452"/>
      <c r="R150" s="452"/>
    </row>
    <row r="151" spans="1:18" s="4" customFormat="1" ht="12.75" customHeight="1" x14ac:dyDescent="0.2">
      <c r="A151" s="4" t="s">
        <v>272</v>
      </c>
      <c r="B151" s="389" t="s">
        <v>1295</v>
      </c>
      <c r="C151" s="93" t="s">
        <v>2287</v>
      </c>
      <c r="D151" s="93"/>
      <c r="E151" s="93"/>
      <c r="F151" s="134" t="s">
        <v>1011</v>
      </c>
      <c r="G151" s="125" t="s">
        <v>1793</v>
      </c>
      <c r="H151" s="120">
        <v>500</v>
      </c>
      <c r="I151" s="115" t="s">
        <v>9</v>
      </c>
      <c r="J151" s="61" t="s">
        <v>15</v>
      </c>
      <c r="K151" s="121">
        <v>24.26</v>
      </c>
      <c r="L151" s="122">
        <f t="shared" si="19"/>
        <v>761.92665117000013</v>
      </c>
      <c r="M151" s="123">
        <f>IF(J151=ИТОГО!$F$1,ИТОГО!$F$2*K151,IF(J151=ИТОГО!$G$1,ИТОГО!$G$2*K151,IF(J151=ИТОГО!$H$1,ИТОГО!$H$2*K151,K151)))/2</f>
        <v>819.27596900000015</v>
      </c>
      <c r="N151" s="436"/>
      <c r="O151" s="124">
        <f t="shared" si="20"/>
        <v>0</v>
      </c>
      <c r="P151" s="408"/>
      <c r="Q151" s="452"/>
      <c r="R151" s="452"/>
    </row>
    <row r="152" spans="1:18" s="4" customFormat="1" ht="12.75" customHeight="1" x14ac:dyDescent="0.2">
      <c r="A152" s="97"/>
      <c r="B152" s="116" t="s">
        <v>896</v>
      </c>
      <c r="C152" s="373"/>
      <c r="D152" s="373"/>
      <c r="E152" s="373"/>
      <c r="F152" s="132" t="s">
        <v>906</v>
      </c>
      <c r="G152" s="132"/>
      <c r="H152" s="120"/>
      <c r="I152" s="112"/>
      <c r="J152" s="61"/>
      <c r="K152" s="107"/>
      <c r="L152" s="108"/>
      <c r="M152" s="109"/>
      <c r="N152" s="109"/>
      <c r="O152" s="110"/>
      <c r="P152" s="408"/>
      <c r="Q152" s="452"/>
      <c r="R152" s="452"/>
    </row>
    <row r="153" spans="1:18" s="4" customFormat="1" ht="12.75" customHeight="1" x14ac:dyDescent="0.2">
      <c r="A153" s="97" t="s">
        <v>90</v>
      </c>
      <c r="B153" s="389" t="s">
        <v>1287</v>
      </c>
      <c r="C153" s="93" t="s">
        <v>2317</v>
      </c>
      <c r="D153" s="93"/>
      <c r="E153" s="93"/>
      <c r="F153" s="133" t="s">
        <v>1654</v>
      </c>
      <c r="G153" s="125" t="s">
        <v>1783</v>
      </c>
      <c r="H153" s="120">
        <v>500</v>
      </c>
      <c r="I153" s="115" t="s">
        <v>9</v>
      </c>
      <c r="J153" s="61" t="s">
        <v>15</v>
      </c>
      <c r="K153" s="121">
        <v>21.04</v>
      </c>
      <c r="L153" s="122">
        <f>M153*(1-$I$8)</f>
        <v>660.79706267999995</v>
      </c>
      <c r="M153" s="123">
        <f>IF(J153=ИТОГО!$F$1,ИТОГО!$F$2*K153,IF(J153=ИТОГО!$G$1,ИТОГО!$G$2*K153,IF(J153=ИТОГО!$H$1,ИТОГО!$H$2*K153,K153)))/2</f>
        <v>710.53447600000004</v>
      </c>
      <c r="N153" s="436"/>
      <c r="O153" s="124">
        <f>IF(MOD(N153,0.5)=0,IF(_КОМ.УСЛ.=$K$8,M153*2*N153,N153*L153*2),"заказ не кратен 0,5 кг")</f>
        <v>0</v>
      </c>
      <c r="P153" s="408"/>
      <c r="Q153" s="452"/>
      <c r="R153" s="452"/>
    </row>
    <row r="154" spans="1:18" s="4" customFormat="1" ht="12.75" customHeight="1" x14ac:dyDescent="0.2">
      <c r="A154" s="97" t="s">
        <v>265</v>
      </c>
      <c r="B154" s="389" t="s">
        <v>1289</v>
      </c>
      <c r="C154" s="93"/>
      <c r="D154" s="93"/>
      <c r="E154" s="93"/>
      <c r="F154" s="133" t="s">
        <v>1530</v>
      </c>
      <c r="G154" s="125" t="s">
        <v>1785</v>
      </c>
      <c r="H154" s="120">
        <v>500</v>
      </c>
      <c r="I154" s="115" t="s">
        <v>10</v>
      </c>
      <c r="J154" s="61" t="s">
        <v>15</v>
      </c>
      <c r="K154" s="121">
        <v>24.05</v>
      </c>
      <c r="L154" s="122">
        <f>M154*(1-$I$8)</f>
        <v>755.33124322500009</v>
      </c>
      <c r="M154" s="123">
        <f>IF(J154=ИТОГО!$F$1,ИТОГО!$F$2*K154,IF(J154=ИТОГО!$G$1,ИТОГО!$G$2*K154,IF(J154=ИТОГО!$H$1,ИТОГО!$H$2*K154,K154)))/2</f>
        <v>812.18413250000015</v>
      </c>
      <c r="N154" s="436"/>
      <c r="O154" s="124">
        <f>IF(MOD(N154,0.5)=0,IF(_КОМ.УСЛ.=$K$8,M154*2*N154,N154*L154*2),"заказ не кратен 0,5 кг")</f>
        <v>0</v>
      </c>
      <c r="P154" s="408"/>
      <c r="Q154" s="452"/>
      <c r="R154" s="452"/>
    </row>
    <row r="155" spans="1:18" s="4" customFormat="1" ht="12.75" customHeight="1" x14ac:dyDescent="0.2">
      <c r="A155" s="97" t="s">
        <v>266</v>
      </c>
      <c r="B155" s="389" t="s">
        <v>1288</v>
      </c>
      <c r="C155" s="93"/>
      <c r="D155" s="93"/>
      <c r="E155" s="93"/>
      <c r="F155" s="133" t="s">
        <v>1529</v>
      </c>
      <c r="G155" s="125" t="s">
        <v>1784</v>
      </c>
      <c r="H155" s="120">
        <v>500</v>
      </c>
      <c r="I155" s="115" t="s">
        <v>9</v>
      </c>
      <c r="J155" s="61" t="s">
        <v>15</v>
      </c>
      <c r="K155" s="121">
        <v>21.48</v>
      </c>
      <c r="L155" s="122">
        <f>M155*(1-$I$8)</f>
        <v>674.61601266000002</v>
      </c>
      <c r="M155" s="123">
        <f>IF(J155=ИТОГО!$F$1,ИТОГО!$F$2*K155,IF(J155=ИТОГО!$G$1,ИТОГО!$G$2*K155,IF(J155=ИТОГО!$H$1,ИТОГО!$H$2*K155,K155)))/2</f>
        <v>725.39356200000009</v>
      </c>
      <c r="N155" s="436"/>
      <c r="O155" s="124">
        <f>IF(MOD(N155,0.5)=0,IF(_КОМ.УСЛ.=$K$8,M155*2*N155,N155*L155*2),"заказ не кратен 0,5 кг")</f>
        <v>0</v>
      </c>
      <c r="P155" s="408"/>
      <c r="Q155" s="452"/>
      <c r="R155" s="452"/>
    </row>
    <row r="156" spans="1:18" s="4" customFormat="1" ht="12.75" customHeight="1" x14ac:dyDescent="0.2">
      <c r="A156" s="97" t="s">
        <v>146</v>
      </c>
      <c r="B156" s="392" t="s">
        <v>20</v>
      </c>
      <c r="C156" s="374"/>
      <c r="D156" s="374"/>
      <c r="E156" s="374"/>
      <c r="F156" s="131" t="s">
        <v>27</v>
      </c>
      <c r="G156" s="131"/>
      <c r="H156" s="120"/>
      <c r="I156" s="135"/>
      <c r="J156" s="61"/>
      <c r="K156" s="103"/>
      <c r="L156" s="104"/>
      <c r="M156" s="105"/>
      <c r="N156" s="105"/>
      <c r="O156" s="106"/>
      <c r="P156" s="408"/>
      <c r="Q156" s="452"/>
      <c r="R156" s="452"/>
    </row>
    <row r="157" spans="1:18" s="4" customFormat="1" ht="12.75" customHeight="1" x14ac:dyDescent="0.2">
      <c r="A157" s="97" t="s">
        <v>107</v>
      </c>
      <c r="B157" s="116" t="s">
        <v>867</v>
      </c>
      <c r="C157" s="373"/>
      <c r="D157" s="373"/>
      <c r="E157" s="373"/>
      <c r="F157" s="132" t="s">
        <v>906</v>
      </c>
      <c r="G157" s="132"/>
      <c r="H157" s="136"/>
      <c r="I157" s="112"/>
      <c r="J157" s="61"/>
      <c r="K157" s="137"/>
      <c r="L157" s="138"/>
      <c r="M157" s="139"/>
      <c r="N157" s="139"/>
      <c r="O157" s="140"/>
      <c r="P157" s="408"/>
      <c r="Q157" s="452"/>
      <c r="R157" s="452"/>
    </row>
    <row r="158" spans="1:18" s="4" customFormat="1" ht="12.75" customHeight="1" x14ac:dyDescent="0.2">
      <c r="A158" s="4" t="s">
        <v>152</v>
      </c>
      <c r="B158" s="389" t="s">
        <v>1300</v>
      </c>
      <c r="C158" s="93" t="s">
        <v>2287</v>
      </c>
      <c r="D158" s="93"/>
      <c r="E158" s="93"/>
      <c r="F158" s="125" t="s">
        <v>1340</v>
      </c>
      <c r="G158" s="125" t="s">
        <v>1799</v>
      </c>
      <c r="H158" s="120">
        <v>500</v>
      </c>
      <c r="I158" s="115" t="s">
        <v>9</v>
      </c>
      <c r="J158" s="61" t="s">
        <v>15</v>
      </c>
      <c r="K158" s="121">
        <v>18.7</v>
      </c>
      <c r="L158" s="122">
        <f t="shared" ref="L158:L167" si="21">M158*(1-$I$8)</f>
        <v>587.30537415000003</v>
      </c>
      <c r="M158" s="123">
        <f>IF(J158=ИТОГО!$F$1,ИТОГО!$F$2*K158,IF(J158=ИТОГО!$G$1,ИТОГО!$G$2*K158,IF(J158=ИТОГО!$H$1,ИТОГО!$H$2*K158,K158)))/2</f>
        <v>631.51115500000003</v>
      </c>
      <c r="N158" s="436"/>
      <c r="O158" s="124">
        <f t="shared" ref="O158:O167" si="22">IF(MOD(N158,0.5)=0,IF(_КОМ.УСЛ.=$K$8,M158*2*N158,N158*L158*2),"заказ не кратен 0,5 кг")</f>
        <v>0</v>
      </c>
      <c r="P158" s="408"/>
      <c r="Q158" s="452"/>
      <c r="R158" s="452"/>
    </row>
    <row r="159" spans="1:18" s="4" customFormat="1" ht="12.75" customHeight="1" x14ac:dyDescent="0.2">
      <c r="A159" s="4" t="s">
        <v>108</v>
      </c>
      <c r="B159" s="389" t="s">
        <v>1299</v>
      </c>
      <c r="C159" s="93"/>
      <c r="D159" s="93"/>
      <c r="E159" s="93"/>
      <c r="F159" s="125" t="s">
        <v>1412</v>
      </c>
      <c r="G159" s="125" t="s">
        <v>1797</v>
      </c>
      <c r="H159" s="120">
        <v>500</v>
      </c>
      <c r="I159" s="115" t="s">
        <v>9</v>
      </c>
      <c r="J159" s="61" t="s">
        <v>15</v>
      </c>
      <c r="K159" s="121">
        <v>12.02</v>
      </c>
      <c r="L159" s="122">
        <f t="shared" si="21"/>
        <v>377.50858808999999</v>
      </c>
      <c r="M159" s="123">
        <f>IF(J159=ИТОГО!$F$1,ИТОГО!$F$2*K159,IF(J159=ИТОГО!$G$1,ИТОГО!$G$2*K159,IF(J159=ИТОГО!$H$1,ИТОГО!$H$2*K159,K159)))/2</f>
        <v>405.92321300000003</v>
      </c>
      <c r="N159" s="436"/>
      <c r="O159" s="124">
        <f t="shared" si="22"/>
        <v>0</v>
      </c>
      <c r="P159" s="408"/>
      <c r="Q159" s="452"/>
      <c r="R159" s="452"/>
    </row>
    <row r="160" spans="1:18" s="4" customFormat="1" ht="12.75" customHeight="1" x14ac:dyDescent="0.2">
      <c r="A160" s="4" t="s">
        <v>147</v>
      </c>
      <c r="B160" s="389" t="s">
        <v>1392</v>
      </c>
      <c r="C160" s="93"/>
      <c r="D160" s="93"/>
      <c r="E160" s="93"/>
      <c r="F160" s="125" t="s">
        <v>1413</v>
      </c>
      <c r="G160" s="125" t="s">
        <v>1806</v>
      </c>
      <c r="H160" s="120">
        <v>500</v>
      </c>
      <c r="I160" s="115" t="s">
        <v>9</v>
      </c>
      <c r="J160" s="61" t="s">
        <v>15</v>
      </c>
      <c r="K160" s="121">
        <v>17.03</v>
      </c>
      <c r="L160" s="122">
        <f t="shared" si="21"/>
        <v>534.85617763500011</v>
      </c>
      <c r="M160" s="123">
        <f>IF(J160=ИТОГО!$F$1,ИТОГО!$F$2*K160,IF(J160=ИТОГО!$G$1,ИТОГО!$G$2*K160,IF(J160=ИТОГО!$H$1,ИТОГО!$H$2*K160,K160)))/2</f>
        <v>575.11416950000012</v>
      </c>
      <c r="N160" s="436"/>
      <c r="O160" s="124">
        <f t="shared" si="22"/>
        <v>0</v>
      </c>
      <c r="P160" s="408"/>
      <c r="Q160" s="452"/>
      <c r="R160" s="452"/>
    </row>
    <row r="161" spans="1:18" s="4" customFormat="1" ht="12.75" customHeight="1" x14ac:dyDescent="0.2">
      <c r="A161" s="97" t="s">
        <v>153</v>
      </c>
      <c r="B161" s="389" t="s">
        <v>1301</v>
      </c>
      <c r="C161" s="93"/>
      <c r="D161" s="93"/>
      <c r="E161" s="93"/>
      <c r="F161" s="125" t="s">
        <v>1655</v>
      </c>
      <c r="G161" s="125" t="s">
        <v>1800</v>
      </c>
      <c r="H161" s="120">
        <v>500</v>
      </c>
      <c r="I161" s="115" t="s">
        <v>9</v>
      </c>
      <c r="J161" s="61" t="s">
        <v>15</v>
      </c>
      <c r="K161" s="121">
        <v>19.14</v>
      </c>
      <c r="L161" s="122">
        <f t="shared" si="21"/>
        <v>601.12432412999999</v>
      </c>
      <c r="M161" s="123">
        <f>IF(J161=ИТОГО!$F$1,ИТОГО!$F$2*K161,IF(J161=ИТОГО!$G$1,ИТОГО!$G$2*K161,IF(J161=ИТОГО!$H$1,ИТОГО!$H$2*K161,K161)))/2</f>
        <v>646.37024100000008</v>
      </c>
      <c r="N161" s="436"/>
      <c r="O161" s="124">
        <f t="shared" si="22"/>
        <v>0</v>
      </c>
      <c r="P161" s="408"/>
      <c r="Q161" s="452"/>
      <c r="R161" s="452"/>
    </row>
    <row r="162" spans="1:18" s="4" customFormat="1" ht="12.75" customHeight="1" x14ac:dyDescent="0.2">
      <c r="A162" s="4" t="s">
        <v>154</v>
      </c>
      <c r="B162" s="389" t="s">
        <v>1302</v>
      </c>
      <c r="C162" s="93"/>
      <c r="D162" s="93"/>
      <c r="E162" s="93"/>
      <c r="F162" s="125" t="s">
        <v>1657</v>
      </c>
      <c r="G162" s="125" t="s">
        <v>1802</v>
      </c>
      <c r="H162" s="120">
        <v>500</v>
      </c>
      <c r="I162" s="115" t="s">
        <v>9</v>
      </c>
      <c r="J162" s="61" t="s">
        <v>15</v>
      </c>
      <c r="K162" s="121">
        <v>21.43</v>
      </c>
      <c r="L162" s="122">
        <f t="shared" si="21"/>
        <v>673.04567743500002</v>
      </c>
      <c r="M162" s="123">
        <f>IF(J162=ИТОГО!$F$1,ИТОГО!$F$2*K162,IF(J162=ИТОГО!$G$1,ИТОГО!$G$2*K162,IF(J162=ИТОГО!$H$1,ИТОГО!$H$2*K162,K162)))/2</f>
        <v>723.70502950000002</v>
      </c>
      <c r="N162" s="436"/>
      <c r="O162" s="124">
        <f t="shared" si="22"/>
        <v>0</v>
      </c>
      <c r="P162" s="408"/>
      <c r="Q162" s="452"/>
      <c r="R162" s="452"/>
    </row>
    <row r="163" spans="1:18" s="4" customFormat="1" ht="12.75" customHeight="1" x14ac:dyDescent="0.2">
      <c r="A163" s="4" t="s">
        <v>155</v>
      </c>
      <c r="B163" s="389" t="s">
        <v>1520</v>
      </c>
      <c r="C163" s="93"/>
      <c r="D163" s="93"/>
      <c r="E163" s="93"/>
      <c r="F163" s="125" t="s">
        <v>1656</v>
      </c>
      <c r="G163" s="125" t="s">
        <v>1801</v>
      </c>
      <c r="H163" s="120">
        <v>500</v>
      </c>
      <c r="I163" s="115" t="s">
        <v>9</v>
      </c>
      <c r="J163" s="61" t="s">
        <v>15</v>
      </c>
      <c r="K163" s="121">
        <v>19.34</v>
      </c>
      <c r="L163" s="122">
        <f t="shared" si="21"/>
        <v>607.40566503000002</v>
      </c>
      <c r="M163" s="123">
        <f>IF(J163=ИТОГО!$F$1,ИТОГО!$F$2*K163,IF(J163=ИТОГО!$G$1,ИТОГО!$G$2*K163,IF(J163=ИТОГО!$H$1,ИТОГО!$H$2*K163,K163)))/2</f>
        <v>653.12437100000011</v>
      </c>
      <c r="N163" s="436"/>
      <c r="O163" s="124">
        <f t="shared" si="22"/>
        <v>0</v>
      </c>
      <c r="P163" s="408"/>
      <c r="Q163" s="452"/>
      <c r="R163" s="452"/>
    </row>
    <row r="164" spans="1:18" s="4" customFormat="1" ht="12.75" customHeight="1" x14ac:dyDescent="0.2">
      <c r="A164" s="97" t="s">
        <v>109</v>
      </c>
      <c r="B164" s="389" t="s">
        <v>1519</v>
      </c>
      <c r="C164" s="93" t="s">
        <v>2318</v>
      </c>
      <c r="D164" s="93"/>
      <c r="E164" s="93"/>
      <c r="F164" s="125" t="s">
        <v>1339</v>
      </c>
      <c r="G164" s="125" t="s">
        <v>1798</v>
      </c>
      <c r="H164" s="120">
        <v>500</v>
      </c>
      <c r="I164" s="115" t="s">
        <v>9</v>
      </c>
      <c r="J164" s="61" t="s">
        <v>15</v>
      </c>
      <c r="K164" s="121">
        <v>13.53</v>
      </c>
      <c r="L164" s="122">
        <f t="shared" si="21"/>
        <v>424.932711885</v>
      </c>
      <c r="M164" s="123">
        <f>IF(J164=ИТОГО!$F$1,ИТОГО!$F$2*K164,IF(J164=ИТОГО!$G$1,ИТОГО!$G$2*K164,IF(J164=ИТОГО!$H$1,ИТОГО!$H$2*K164,K164)))/2</f>
        <v>456.91689450000001</v>
      </c>
      <c r="N164" s="436"/>
      <c r="O164" s="124">
        <f t="shared" si="22"/>
        <v>0</v>
      </c>
      <c r="P164" s="408"/>
      <c r="Q164" s="452"/>
      <c r="R164" s="452"/>
    </row>
    <row r="165" spans="1:18" s="4" customFormat="1" ht="12.75" customHeight="1" x14ac:dyDescent="0.2">
      <c r="A165" s="4" t="s">
        <v>143</v>
      </c>
      <c r="B165" s="389" t="s">
        <v>1303</v>
      </c>
      <c r="C165" s="93" t="s">
        <v>2316</v>
      </c>
      <c r="D165" s="93"/>
      <c r="E165" s="93"/>
      <c r="F165" s="125" t="s">
        <v>1658</v>
      </c>
      <c r="G165" s="125" t="s">
        <v>1803</v>
      </c>
      <c r="H165" s="120">
        <v>500</v>
      </c>
      <c r="I165" s="115" t="s">
        <v>10</v>
      </c>
      <c r="J165" s="61" t="s">
        <v>15</v>
      </c>
      <c r="K165" s="121">
        <v>33.36</v>
      </c>
      <c r="L165" s="122">
        <f t="shared" si="21"/>
        <v>1047.7276621199999</v>
      </c>
      <c r="M165" s="123">
        <f>IF(J165=ИТОГО!$F$1,ИТОГО!$F$2*K165,IF(J165=ИТОГО!$G$1,ИТОГО!$G$2*K165,IF(J165=ИТОГО!$H$1,ИТОГО!$H$2*K165,K165)))/2</f>
        <v>1126.588884</v>
      </c>
      <c r="N165" s="436"/>
      <c r="O165" s="124">
        <f t="shared" si="22"/>
        <v>0</v>
      </c>
      <c r="P165" s="408"/>
      <c r="Q165" s="452"/>
      <c r="R165" s="452"/>
    </row>
    <row r="166" spans="1:18" s="4" customFormat="1" ht="12.75" customHeight="1" x14ac:dyDescent="0.2">
      <c r="A166" s="4" t="s">
        <v>110</v>
      </c>
      <c r="B166" s="389" t="s">
        <v>1304</v>
      </c>
      <c r="C166" s="93"/>
      <c r="D166" s="93"/>
      <c r="E166" s="93"/>
      <c r="F166" s="125" t="s">
        <v>1393</v>
      </c>
      <c r="G166" s="125" t="s">
        <v>1804</v>
      </c>
      <c r="H166" s="120">
        <v>500</v>
      </c>
      <c r="I166" s="115" t="s">
        <v>9</v>
      </c>
      <c r="J166" s="61" t="s">
        <v>15</v>
      </c>
      <c r="K166" s="121">
        <v>20.04</v>
      </c>
      <c r="L166" s="122">
        <f t="shared" si="21"/>
        <v>629.39035817999991</v>
      </c>
      <c r="M166" s="123">
        <f>IF(J166=ИТОГО!$F$1,ИТОГО!$F$2*K166,IF(J166=ИТОГО!$G$1,ИТОГО!$G$2*K166,IF(J166=ИТОГО!$H$1,ИТОГО!$H$2*K166,K166)))/2</f>
        <v>676.76382599999999</v>
      </c>
      <c r="N166" s="436"/>
      <c r="O166" s="124">
        <f t="shared" si="22"/>
        <v>0</v>
      </c>
      <c r="P166" s="408"/>
      <c r="Q166" s="452"/>
      <c r="R166" s="452"/>
    </row>
    <row r="167" spans="1:18" s="4" customFormat="1" ht="12.75" customHeight="1" x14ac:dyDescent="0.2">
      <c r="A167" s="4" t="s">
        <v>111</v>
      </c>
      <c r="B167" s="389" t="s">
        <v>1305</v>
      </c>
      <c r="C167" s="93"/>
      <c r="D167" s="93"/>
      <c r="E167" s="93"/>
      <c r="F167" s="125" t="s">
        <v>1341</v>
      </c>
      <c r="G167" s="125" t="s">
        <v>1805</v>
      </c>
      <c r="H167" s="120">
        <v>500</v>
      </c>
      <c r="I167" s="115" t="s">
        <v>9</v>
      </c>
      <c r="J167" s="61" t="s">
        <v>15</v>
      </c>
      <c r="K167" s="121">
        <v>21.43</v>
      </c>
      <c r="L167" s="122">
        <f t="shared" si="21"/>
        <v>673.04567743500002</v>
      </c>
      <c r="M167" s="123">
        <f>IF(J167=ИТОГО!$F$1,ИТОГО!$F$2*K167,IF(J167=ИТОГО!$G$1,ИТОГО!$G$2*K167,IF(J167=ИТОГО!$H$1,ИТОГО!$H$2*K167,K167)))/2</f>
        <v>723.70502950000002</v>
      </c>
      <c r="N167" s="436"/>
      <c r="O167" s="124">
        <f t="shared" si="22"/>
        <v>0</v>
      </c>
      <c r="P167" s="408"/>
      <c r="Q167" s="452"/>
      <c r="R167" s="452"/>
    </row>
    <row r="168" spans="1:18" s="4" customFormat="1" ht="12.75" customHeight="1" x14ac:dyDescent="0.2">
      <c r="A168" s="501" t="s">
        <v>165</v>
      </c>
      <c r="B168" s="505" t="s">
        <v>873</v>
      </c>
      <c r="C168" s="506"/>
      <c r="D168" s="506"/>
      <c r="E168" s="506"/>
      <c r="F168" s="507" t="s">
        <v>906</v>
      </c>
      <c r="G168" s="507"/>
      <c r="H168" s="508"/>
      <c r="I168" s="509"/>
      <c r="J168" s="510"/>
      <c r="K168" s="511"/>
      <c r="L168" s="512"/>
      <c r="M168" s="513"/>
      <c r="N168" s="513"/>
      <c r="O168" s="514"/>
      <c r="P168" s="408"/>
      <c r="Q168" s="452"/>
      <c r="R168" s="452"/>
    </row>
    <row r="169" spans="1:18" s="4" customFormat="1" ht="12.75" customHeight="1" x14ac:dyDescent="0.2">
      <c r="A169" s="97" t="s">
        <v>166</v>
      </c>
      <c r="B169" s="389" t="s">
        <v>1309</v>
      </c>
      <c r="C169" s="93"/>
      <c r="D169" s="93"/>
      <c r="E169" s="93"/>
      <c r="F169" s="125" t="s">
        <v>1342</v>
      </c>
      <c r="G169" s="125" t="s">
        <v>1810</v>
      </c>
      <c r="H169" s="120">
        <v>500</v>
      </c>
      <c r="I169" s="115" t="s">
        <v>9</v>
      </c>
      <c r="J169" s="61" t="s">
        <v>15</v>
      </c>
      <c r="K169" s="121">
        <v>19.809999999999999</v>
      </c>
      <c r="L169" s="122">
        <f t="shared" ref="L169:L177" si="23">M169*(1-$I$8)</f>
        <v>622.16681614499998</v>
      </c>
      <c r="M169" s="123">
        <f>IF(J169=ИТОГО!$F$1,ИТОГО!$F$2*K169,IF(J169=ИТОГО!$G$1,ИТОГО!$G$2*K169,IF(J169=ИТОГО!$H$1,ИТОГО!$H$2*K169,K169)))/2</f>
        <v>668.99657650000006</v>
      </c>
      <c r="N169" s="436"/>
      <c r="O169" s="124">
        <f t="shared" ref="O169:O177" si="24">IF(MOD(N169,0.5)=0,IF(_КОМ.УСЛ.=$K$8,M169*2*N169,N169*L169*2),"заказ не кратен 0,5 кг")</f>
        <v>0</v>
      </c>
      <c r="P169" s="408"/>
      <c r="Q169" s="452"/>
      <c r="R169" s="452"/>
    </row>
    <row r="170" spans="1:18" s="4" customFormat="1" ht="12.75" customHeight="1" x14ac:dyDescent="0.2">
      <c r="A170" s="515" t="s">
        <v>2029</v>
      </c>
      <c r="B170" s="516" t="s">
        <v>1236</v>
      </c>
      <c r="C170" s="446" t="s">
        <v>2319</v>
      </c>
      <c r="D170" s="446"/>
      <c r="E170" s="446"/>
      <c r="F170" s="517" t="s">
        <v>1598</v>
      </c>
      <c r="G170" s="517" t="s">
        <v>1724</v>
      </c>
      <c r="H170" s="518">
        <v>500</v>
      </c>
      <c r="I170" s="519" t="s">
        <v>10</v>
      </c>
      <c r="J170" s="520" t="s">
        <v>15</v>
      </c>
      <c r="K170" s="521">
        <v>33.36</v>
      </c>
      <c r="L170" s="522">
        <f>M170*(1-$I$8)</f>
        <v>1047.7276621199999</v>
      </c>
      <c r="M170" s="523">
        <f>IF(J170=ИТОГО!$F$1,ИТОГО!$F$2*K170,IF(J170=ИТОГО!$G$1,ИТОГО!$G$2*K170,IF(J170=ИТОГО!$H$1,ИТОГО!$H$2*K170,K170)))/2</f>
        <v>1126.588884</v>
      </c>
      <c r="N170" s="436"/>
      <c r="O170" s="524">
        <f>IF(MOD(N170,0.5)=0,IF(_КОМ.УСЛ.=$K$8,M170*2*N170,N170*L170*2),"заказ не кратен 0,5 кг")</f>
        <v>0</v>
      </c>
      <c r="P170" s="408"/>
      <c r="Q170" s="452"/>
      <c r="R170" s="452"/>
    </row>
    <row r="171" spans="1:18" s="4" customFormat="1" ht="12.75" customHeight="1" x14ac:dyDescent="0.2">
      <c r="A171" s="97" t="s">
        <v>167</v>
      </c>
      <c r="B171" s="389" t="s">
        <v>1307</v>
      </c>
      <c r="C171" s="93"/>
      <c r="D171" s="93"/>
      <c r="E171" s="93"/>
      <c r="F171" s="125" t="s">
        <v>1660</v>
      </c>
      <c r="G171" s="125" t="s">
        <v>1808</v>
      </c>
      <c r="H171" s="120">
        <v>500</v>
      </c>
      <c r="I171" s="115" t="s">
        <v>9</v>
      </c>
      <c r="J171" s="61" t="s">
        <v>15</v>
      </c>
      <c r="K171" s="121">
        <v>16.84</v>
      </c>
      <c r="L171" s="122">
        <f t="shared" si="23"/>
        <v>528.88890377999996</v>
      </c>
      <c r="M171" s="123">
        <f>IF(J171=ИТОГО!$F$1,ИТОГО!$F$2*K171,IF(J171=ИТОГО!$G$1,ИТОГО!$G$2*K171,IF(J171=ИТОГО!$H$1,ИТОГО!$H$2*K171,K171)))/2</f>
        <v>568.69774600000005</v>
      </c>
      <c r="N171" s="436"/>
      <c r="O171" s="124">
        <f t="shared" si="24"/>
        <v>0</v>
      </c>
      <c r="P171" s="408"/>
      <c r="Q171" s="452"/>
      <c r="R171" s="452"/>
    </row>
    <row r="172" spans="1:18" s="4" customFormat="1" ht="12.75" customHeight="1" x14ac:dyDescent="0.2">
      <c r="A172" s="4" t="s">
        <v>168</v>
      </c>
      <c r="B172" s="389" t="s">
        <v>1310</v>
      </c>
      <c r="C172" s="93" t="s">
        <v>2301</v>
      </c>
      <c r="D172" s="93"/>
      <c r="E172" s="93"/>
      <c r="F172" s="125" t="s">
        <v>1662</v>
      </c>
      <c r="G172" s="125" t="s">
        <v>1811</v>
      </c>
      <c r="H172" s="120">
        <v>500</v>
      </c>
      <c r="I172" s="115" t="s">
        <v>9</v>
      </c>
      <c r="J172" s="61" t="s">
        <v>15</v>
      </c>
      <c r="K172" s="121">
        <v>19.809999999999999</v>
      </c>
      <c r="L172" s="122">
        <f t="shared" si="23"/>
        <v>622.16681614499998</v>
      </c>
      <c r="M172" s="123">
        <f>IF(J172=ИТОГО!$F$1,ИТОГО!$F$2*K172,IF(J172=ИТОГО!$G$1,ИТОГО!$G$2*K172,IF(J172=ИТОГО!$H$1,ИТОГО!$H$2*K172,K172)))/2</f>
        <v>668.99657650000006</v>
      </c>
      <c r="N172" s="436"/>
      <c r="O172" s="124">
        <f t="shared" si="24"/>
        <v>0</v>
      </c>
      <c r="P172" s="408"/>
      <c r="Q172" s="452"/>
      <c r="R172" s="452"/>
    </row>
    <row r="173" spans="1:18" s="4" customFormat="1" ht="12.75" customHeight="1" x14ac:dyDescent="0.2">
      <c r="A173" s="4" t="s">
        <v>169</v>
      </c>
      <c r="B173" s="389" t="s">
        <v>1521</v>
      </c>
      <c r="C173" s="93" t="s">
        <v>2287</v>
      </c>
      <c r="D173" s="93"/>
      <c r="E173" s="93"/>
      <c r="F173" s="125" t="s">
        <v>1343</v>
      </c>
      <c r="G173" s="125" t="s">
        <v>1812</v>
      </c>
      <c r="H173" s="120">
        <v>500</v>
      </c>
      <c r="I173" s="115" t="s">
        <v>9</v>
      </c>
      <c r="J173" s="61" t="s">
        <v>15</v>
      </c>
      <c r="K173" s="121">
        <v>19.809999999999999</v>
      </c>
      <c r="L173" s="122">
        <f t="shared" si="23"/>
        <v>622.16681614499998</v>
      </c>
      <c r="M173" s="123">
        <f>IF(J173=ИТОГО!$F$1,ИТОГО!$F$2*K173,IF(J173=ИТОГО!$G$1,ИТОГО!$G$2*K173,IF(J173=ИТОГО!$H$1,ИТОГО!$H$2*K173,K173)))/2</f>
        <v>668.99657650000006</v>
      </c>
      <c r="N173" s="436"/>
      <c r="O173" s="124">
        <f t="shared" si="24"/>
        <v>0</v>
      </c>
      <c r="P173" s="408"/>
      <c r="Q173" s="452"/>
      <c r="R173" s="452"/>
    </row>
    <row r="174" spans="1:18" s="4" customFormat="1" ht="12.75" customHeight="1" x14ac:dyDescent="0.2">
      <c r="A174" s="4" t="s">
        <v>947</v>
      </c>
      <c r="B174" s="389" t="s">
        <v>1306</v>
      </c>
      <c r="C174" s="93"/>
      <c r="D174" s="93"/>
      <c r="E174" s="93"/>
      <c r="F174" s="125" t="s">
        <v>1659</v>
      </c>
      <c r="G174" s="125" t="s">
        <v>1807</v>
      </c>
      <c r="H174" s="120">
        <v>500</v>
      </c>
      <c r="I174" s="115" t="s">
        <v>9</v>
      </c>
      <c r="J174" s="61" t="s">
        <v>15</v>
      </c>
      <c r="K174" s="121">
        <v>16.18</v>
      </c>
      <c r="L174" s="122">
        <f t="shared" si="23"/>
        <v>508.16047881000003</v>
      </c>
      <c r="M174" s="123">
        <f>IF(J174=ИТОГО!$F$1,ИТОГО!$F$2*K174,IF(J174=ИТОГО!$G$1,ИТОГО!$G$2*K174,IF(J174=ИТОГО!$H$1,ИТОГО!$H$2*K174,K174)))/2</f>
        <v>546.40911700000004</v>
      </c>
      <c r="N174" s="436"/>
      <c r="O174" s="124">
        <f t="shared" si="24"/>
        <v>0</v>
      </c>
      <c r="P174" s="408"/>
      <c r="Q174" s="452"/>
      <c r="R174" s="452"/>
    </row>
    <row r="175" spans="1:18" s="4" customFormat="1" ht="12.75" customHeight="1" x14ac:dyDescent="0.2">
      <c r="A175" s="4" t="s">
        <v>139</v>
      </c>
      <c r="B175" s="389" t="s">
        <v>1311</v>
      </c>
      <c r="C175" s="93"/>
      <c r="D175" s="93"/>
      <c r="E175" s="93"/>
      <c r="F175" s="125" t="s">
        <v>1345</v>
      </c>
      <c r="G175" s="125" t="s">
        <v>1814</v>
      </c>
      <c r="H175" s="120">
        <v>500</v>
      </c>
      <c r="I175" s="115" t="s">
        <v>10</v>
      </c>
      <c r="J175" s="61" t="s">
        <v>15</v>
      </c>
      <c r="K175" s="121">
        <v>24.05</v>
      </c>
      <c r="L175" s="122">
        <f t="shared" si="23"/>
        <v>755.33124322500009</v>
      </c>
      <c r="M175" s="123">
        <f>IF(J175=ИТОГО!$F$1,ИТОГО!$F$2*K175,IF(J175=ИТОГО!$G$1,ИТОГО!$G$2*K175,IF(J175=ИТОГО!$H$1,ИТОГО!$H$2*K175,K175)))/2</f>
        <v>812.18413250000015</v>
      </c>
      <c r="N175" s="436"/>
      <c r="O175" s="124">
        <f t="shared" si="24"/>
        <v>0</v>
      </c>
      <c r="P175" s="408"/>
      <c r="Q175" s="452"/>
      <c r="R175" s="452"/>
    </row>
    <row r="176" spans="1:18" s="4" customFormat="1" ht="12.75" customHeight="1" x14ac:dyDescent="0.2">
      <c r="A176" s="4" t="s">
        <v>172</v>
      </c>
      <c r="B176" s="389" t="s">
        <v>1095</v>
      </c>
      <c r="C176" s="93" t="s">
        <v>2287</v>
      </c>
      <c r="D176" s="93"/>
      <c r="E176" s="93"/>
      <c r="F176" s="125" t="s">
        <v>1344</v>
      </c>
      <c r="G176" s="125" t="s">
        <v>1813</v>
      </c>
      <c r="H176" s="120">
        <v>500</v>
      </c>
      <c r="I176" s="115" t="s">
        <v>9</v>
      </c>
      <c r="J176" s="61" t="s">
        <v>15</v>
      </c>
      <c r="K176" s="121">
        <v>24.05</v>
      </c>
      <c r="L176" s="122">
        <f t="shared" si="23"/>
        <v>755.33124322500009</v>
      </c>
      <c r="M176" s="123">
        <f>IF(J176=ИТОГО!$F$1,ИТОГО!$F$2*K176,IF(J176=ИТОГО!$G$1,ИТОГО!$G$2*K176,IF(J176=ИТОГО!$H$1,ИТОГО!$H$2*K176,K176)))/2</f>
        <v>812.18413250000015</v>
      </c>
      <c r="N176" s="436"/>
      <c r="O176" s="124">
        <f t="shared" si="24"/>
        <v>0</v>
      </c>
      <c r="P176" s="408"/>
      <c r="Q176" s="452"/>
      <c r="R176" s="452"/>
    </row>
    <row r="177" spans="1:18" s="4" customFormat="1" ht="12.75" customHeight="1" x14ac:dyDescent="0.2">
      <c r="A177" s="97" t="s">
        <v>145</v>
      </c>
      <c r="B177" s="389" t="s">
        <v>1312</v>
      </c>
      <c r="C177" s="93"/>
      <c r="D177" s="93"/>
      <c r="E177" s="93"/>
      <c r="F177" s="125" t="s">
        <v>1663</v>
      </c>
      <c r="G177" s="125" t="s">
        <v>1815</v>
      </c>
      <c r="H177" s="120">
        <v>500</v>
      </c>
      <c r="I177" s="115" t="s">
        <v>10</v>
      </c>
      <c r="J177" s="61" t="s">
        <v>15</v>
      </c>
      <c r="K177" s="121">
        <v>30.06</v>
      </c>
      <c r="L177" s="122">
        <f t="shared" si="23"/>
        <v>944.08553727000003</v>
      </c>
      <c r="M177" s="123">
        <f>IF(J177=ИТОГО!$F$1,ИТОГО!$F$2*K177,IF(J177=ИТОГО!$G$1,ИТОГО!$G$2*K177,IF(J177=ИТОГО!$H$1,ИТОГО!$H$2*K177,K177)))/2</f>
        <v>1015.145739</v>
      </c>
      <c r="N177" s="436"/>
      <c r="O177" s="124">
        <f t="shared" si="24"/>
        <v>0</v>
      </c>
      <c r="P177" s="408"/>
      <c r="Q177" s="452"/>
      <c r="R177" s="452"/>
    </row>
    <row r="178" spans="1:18" s="4" customFormat="1" ht="12.75" customHeight="1" x14ac:dyDescent="0.2">
      <c r="A178" s="97" t="s">
        <v>156</v>
      </c>
      <c r="B178" s="116" t="s">
        <v>869</v>
      </c>
      <c r="C178" s="373"/>
      <c r="D178" s="373"/>
      <c r="E178" s="373"/>
      <c r="F178" s="132" t="s">
        <v>906</v>
      </c>
      <c r="G178" s="132"/>
      <c r="H178" s="136"/>
      <c r="I178" s="112"/>
      <c r="J178" s="61"/>
      <c r="K178" s="137"/>
      <c r="L178" s="138"/>
      <c r="M178" s="139"/>
      <c r="N178" s="139"/>
      <c r="O178" s="140"/>
      <c r="P178" s="408"/>
      <c r="Q178" s="452"/>
      <c r="R178" s="452"/>
    </row>
    <row r="179" spans="1:18" s="4" customFormat="1" ht="12.75" customHeight="1" x14ac:dyDescent="0.2">
      <c r="A179" s="4" t="s">
        <v>2312</v>
      </c>
      <c r="B179" s="389" t="s">
        <v>2243</v>
      </c>
      <c r="C179" s="93"/>
      <c r="D179" s="93"/>
      <c r="E179" s="93"/>
      <c r="F179" s="125" t="s">
        <v>1664</v>
      </c>
      <c r="G179" s="125" t="s">
        <v>1816</v>
      </c>
      <c r="H179" s="120">
        <v>500</v>
      </c>
      <c r="I179" s="115" t="s">
        <v>9</v>
      </c>
      <c r="J179" s="61" t="s">
        <v>15</v>
      </c>
      <c r="K179" s="121">
        <v>16.18</v>
      </c>
      <c r="L179" s="122">
        <f>M179*(1-$I$8)</f>
        <v>508.16047881000003</v>
      </c>
      <c r="M179" s="123">
        <f>IF(J179=ИТОГО!$F$1,ИТОГО!$F$2*K179,IF(J179=ИТОГО!$G$1,ИТОГО!$G$2*K179,IF(J179=ИТОГО!$H$1,ИТОГО!$H$2*K179,K179)))/2</f>
        <v>546.40911700000004</v>
      </c>
      <c r="N179" s="436"/>
      <c r="O179" s="124">
        <f>IFERROR(IF(MOD(N179,0.5)=0,IF(_КОМ.УСЛ.=$K$8,M179*2*N179,N179*L179*2),"заказ не кратен 0,5 кг"),"")</f>
        <v>0</v>
      </c>
      <c r="P179" s="408"/>
      <c r="Q179" s="452"/>
      <c r="R179" s="452"/>
    </row>
    <row r="180" spans="1:18" s="4" customFormat="1" ht="12.75" customHeight="1" x14ac:dyDescent="0.2">
      <c r="A180" s="4" t="s">
        <v>163</v>
      </c>
      <c r="B180" s="389" t="s">
        <v>1316</v>
      </c>
      <c r="C180" s="93"/>
      <c r="D180" s="93"/>
      <c r="E180" s="93"/>
      <c r="F180" s="125" t="s">
        <v>1669</v>
      </c>
      <c r="G180" s="125" t="s">
        <v>1821</v>
      </c>
      <c r="H180" s="120">
        <v>500</v>
      </c>
      <c r="I180" s="115" t="s">
        <v>10</v>
      </c>
      <c r="J180" s="61" t="s">
        <v>15</v>
      </c>
      <c r="K180" s="121">
        <v>27.5</v>
      </c>
      <c r="L180" s="448">
        <f t="shared" ref="L180:L190" si="25">M180*(1-$I$8)</f>
        <v>863.68437374999996</v>
      </c>
      <c r="M180" s="123">
        <f>IF(J180=ИТОГО!$F$1,ИТОГО!$F$2*K180,IF(J180=ИТОГО!$G$1,ИТОГО!$G$2*K180,IF(J180=ИТОГО!$H$1,ИТОГО!$H$2*K180,K180)))/2</f>
        <v>928.69287500000007</v>
      </c>
      <c r="N180" s="436"/>
      <c r="O180" s="124">
        <f t="shared" ref="O180:O190" si="26">IF(MOD(N180,0.5)=0,IF(_КОМ.УСЛ.=$K$8,M180*2*N180,N180*L180*2),"заказ не кратен 0,5 кг")</f>
        <v>0</v>
      </c>
      <c r="P180" s="408"/>
      <c r="Q180" s="452"/>
      <c r="R180" s="452"/>
    </row>
    <row r="181" spans="1:18" s="4" customFormat="1" ht="12.75" customHeight="1" x14ac:dyDescent="0.2">
      <c r="A181" s="4" t="s">
        <v>161</v>
      </c>
      <c r="B181" s="389" t="s">
        <v>1522</v>
      </c>
      <c r="C181" s="93"/>
      <c r="D181" s="93"/>
      <c r="E181" s="93"/>
      <c r="F181" s="125" t="s">
        <v>1666</v>
      </c>
      <c r="G181" s="125" t="s">
        <v>1818</v>
      </c>
      <c r="H181" s="120">
        <v>500</v>
      </c>
      <c r="I181" s="115" t="s">
        <v>10</v>
      </c>
      <c r="J181" s="61" t="s">
        <v>15</v>
      </c>
      <c r="K181" s="121">
        <v>24.05</v>
      </c>
      <c r="L181" s="122">
        <f t="shared" si="25"/>
        <v>755.33124322500009</v>
      </c>
      <c r="M181" s="123">
        <f>IF(J181=ИТОГО!$F$1,ИТОГО!$F$2*K181,IF(J181=ИТОГО!$G$1,ИТОГО!$G$2*K181,IF(J181=ИТОГО!$H$1,ИТОГО!$H$2*K181,K181)))/2</f>
        <v>812.18413250000015</v>
      </c>
      <c r="N181" s="436"/>
      <c r="O181" s="124">
        <f t="shared" si="26"/>
        <v>0</v>
      </c>
      <c r="P181" s="408"/>
      <c r="Q181" s="452"/>
      <c r="R181" s="452"/>
    </row>
    <row r="182" spans="1:18" s="4" customFormat="1" ht="12.75" customHeight="1" x14ac:dyDescent="0.2">
      <c r="A182" s="4" t="s">
        <v>158</v>
      </c>
      <c r="B182" s="389" t="s">
        <v>1524</v>
      </c>
      <c r="C182" s="93"/>
      <c r="D182" s="93"/>
      <c r="E182" s="93"/>
      <c r="F182" s="125" t="s">
        <v>1673</v>
      </c>
      <c r="G182" s="125" t="s">
        <v>1825</v>
      </c>
      <c r="H182" s="120">
        <v>500</v>
      </c>
      <c r="I182" s="115" t="s">
        <v>10</v>
      </c>
      <c r="J182" s="61" t="s">
        <v>15</v>
      </c>
      <c r="K182" s="121">
        <v>34.369999999999997</v>
      </c>
      <c r="L182" s="122">
        <f t="shared" si="25"/>
        <v>1079.448433665</v>
      </c>
      <c r="M182" s="123">
        <f>IF(J182=ИТОГО!$F$1,ИТОГО!$F$2*K182,IF(J182=ИТОГО!$G$1,ИТОГО!$G$2*K182,IF(J182=ИТОГО!$H$1,ИТОГО!$H$2*K182,K182)))/2</f>
        <v>1160.6972405000001</v>
      </c>
      <c r="N182" s="436"/>
      <c r="O182" s="124">
        <f t="shared" si="26"/>
        <v>0</v>
      </c>
      <c r="P182" s="408"/>
      <c r="Q182" s="452"/>
      <c r="R182" s="452"/>
    </row>
    <row r="183" spans="1:18" s="4" customFormat="1" ht="12.75" customHeight="1" x14ac:dyDescent="0.2">
      <c r="A183" s="4" t="s">
        <v>159</v>
      </c>
      <c r="B183" s="389" t="s">
        <v>1523</v>
      </c>
      <c r="C183" s="93"/>
      <c r="D183" s="93"/>
      <c r="E183" s="93"/>
      <c r="F183" s="125" t="s">
        <v>1670</v>
      </c>
      <c r="G183" s="125" t="s">
        <v>1822</v>
      </c>
      <c r="H183" s="120">
        <v>500</v>
      </c>
      <c r="I183" s="115" t="s">
        <v>10</v>
      </c>
      <c r="J183" s="61" t="s">
        <v>15</v>
      </c>
      <c r="K183" s="121">
        <v>28.05</v>
      </c>
      <c r="L183" s="122">
        <f t="shared" si="25"/>
        <v>880.95806122500005</v>
      </c>
      <c r="M183" s="123">
        <f>IF(J183=ИТОГО!$F$1,ИТОГО!$F$2*K183,IF(J183=ИТОГО!$G$1,ИТОГО!$G$2*K183,IF(J183=ИТОГО!$H$1,ИТОГО!$H$2*K183,K183)))/2</f>
        <v>947.2667325000001</v>
      </c>
      <c r="N183" s="436"/>
      <c r="O183" s="124">
        <f t="shared" si="26"/>
        <v>0</v>
      </c>
      <c r="P183" s="408"/>
      <c r="Q183" s="452"/>
      <c r="R183" s="452"/>
    </row>
    <row r="184" spans="1:18" s="4" customFormat="1" ht="12.75" customHeight="1" x14ac:dyDescent="0.2">
      <c r="A184" s="4" t="s">
        <v>157</v>
      </c>
      <c r="B184" s="389" t="s">
        <v>1318</v>
      </c>
      <c r="C184" s="93"/>
      <c r="D184" s="93"/>
      <c r="E184" s="93"/>
      <c r="F184" s="125" t="s">
        <v>1672</v>
      </c>
      <c r="G184" s="125" t="s">
        <v>1824</v>
      </c>
      <c r="H184" s="120">
        <v>500</v>
      </c>
      <c r="I184" s="115" t="s">
        <v>10</v>
      </c>
      <c r="J184" s="61" t="s">
        <v>15</v>
      </c>
      <c r="K184" s="121">
        <v>34.369999999999997</v>
      </c>
      <c r="L184" s="122">
        <f t="shared" si="25"/>
        <v>1079.448433665</v>
      </c>
      <c r="M184" s="123">
        <f>IF(J184=ИТОГО!$F$1,ИТОГО!$F$2*K184,IF(J184=ИТОГО!$G$1,ИТОГО!$G$2*K184,IF(J184=ИТОГО!$H$1,ИТОГО!$H$2*K184,K184)))/2</f>
        <v>1160.6972405000001</v>
      </c>
      <c r="N184" s="436"/>
      <c r="O184" s="124">
        <f t="shared" si="26"/>
        <v>0</v>
      </c>
      <c r="P184" s="408"/>
      <c r="Q184" s="452"/>
      <c r="R184" s="452"/>
    </row>
    <row r="185" spans="1:18" s="4" customFormat="1" ht="12.75" customHeight="1" x14ac:dyDescent="0.2">
      <c r="A185" s="4" t="s">
        <v>164</v>
      </c>
      <c r="B185" s="389" t="s">
        <v>1314</v>
      </c>
      <c r="C185" s="93"/>
      <c r="D185" s="93"/>
      <c r="E185" s="93"/>
      <c r="F185" s="125" t="s">
        <v>1667</v>
      </c>
      <c r="G185" s="125" t="s">
        <v>1819</v>
      </c>
      <c r="H185" s="120">
        <v>500</v>
      </c>
      <c r="I185" s="115" t="s">
        <v>9</v>
      </c>
      <c r="J185" s="61" t="s">
        <v>15</v>
      </c>
      <c r="K185" s="121">
        <v>24.77</v>
      </c>
      <c r="L185" s="122">
        <f t="shared" si="25"/>
        <v>777.94407046499998</v>
      </c>
      <c r="M185" s="123">
        <f>IF(J185=ИТОГО!$F$1,ИТОГО!$F$2*K185,IF(J185=ИТОГО!$G$1,ИТОГО!$G$2*K185,IF(J185=ИТОГО!$H$1,ИТОГО!$H$2*K185,K185)))/2</f>
        <v>836.49900050000008</v>
      </c>
      <c r="N185" s="436"/>
      <c r="O185" s="124">
        <f t="shared" si="26"/>
        <v>0</v>
      </c>
      <c r="P185" s="408"/>
      <c r="Q185" s="452"/>
      <c r="R185" s="452"/>
    </row>
    <row r="186" spans="1:18" s="4" customFormat="1" ht="12.75" customHeight="1" x14ac:dyDescent="0.2">
      <c r="A186" s="4" t="s">
        <v>170</v>
      </c>
      <c r="B186" s="389" t="s">
        <v>1313</v>
      </c>
      <c r="C186" s="93"/>
      <c r="D186" s="93"/>
      <c r="E186" s="93"/>
      <c r="F186" s="125" t="s">
        <v>1665</v>
      </c>
      <c r="G186" s="125" t="s">
        <v>1817</v>
      </c>
      <c r="H186" s="120">
        <v>500</v>
      </c>
      <c r="I186" s="115" t="s">
        <v>9</v>
      </c>
      <c r="J186" s="61" t="s">
        <v>15</v>
      </c>
      <c r="K186" s="121">
        <v>16.18</v>
      </c>
      <c r="L186" s="122">
        <f t="shared" si="25"/>
        <v>508.16047881000003</v>
      </c>
      <c r="M186" s="123">
        <f>IF(J186=ИТОГО!$F$1,ИТОГО!$F$2*K186,IF(J186=ИТОГО!$G$1,ИТОГО!$G$2*K186,IF(J186=ИТОГО!$H$1,ИТОГО!$H$2*K186,K186)))/2</f>
        <v>546.40911700000004</v>
      </c>
      <c r="N186" s="436"/>
      <c r="O186" s="124">
        <f t="shared" si="26"/>
        <v>0</v>
      </c>
      <c r="P186" s="408"/>
      <c r="Q186" s="452"/>
      <c r="R186" s="452"/>
    </row>
    <row r="187" spans="1:18" s="4" customFormat="1" ht="12.75" customHeight="1" x14ac:dyDescent="0.2">
      <c r="A187" s="97" t="s">
        <v>162</v>
      </c>
      <c r="B187" s="389" t="s">
        <v>1317</v>
      </c>
      <c r="C187" s="93" t="s">
        <v>2303</v>
      </c>
      <c r="D187" s="93"/>
      <c r="E187" s="93"/>
      <c r="F187" s="125" t="s">
        <v>1671</v>
      </c>
      <c r="G187" s="125" t="s">
        <v>1823</v>
      </c>
      <c r="H187" s="120">
        <v>500</v>
      </c>
      <c r="I187" s="115" t="s">
        <v>10</v>
      </c>
      <c r="J187" s="61" t="s">
        <v>15</v>
      </c>
      <c r="K187" s="121">
        <v>28.05</v>
      </c>
      <c r="L187" s="122">
        <f t="shared" si="25"/>
        <v>880.95806122500005</v>
      </c>
      <c r="M187" s="123">
        <f>IF(J187=ИТОГО!$F$1,ИТОГО!$F$2*K187,IF(J187=ИТОГО!$G$1,ИТОГО!$G$2*K187,IF(J187=ИТОГО!$H$1,ИТОГО!$H$2*K187,K187)))/2</f>
        <v>947.2667325000001</v>
      </c>
      <c r="N187" s="436"/>
      <c r="O187" s="124">
        <f t="shared" si="26"/>
        <v>0</v>
      </c>
      <c r="P187" s="408"/>
      <c r="Q187" s="452"/>
      <c r="R187" s="452"/>
    </row>
    <row r="188" spans="1:18" s="4" customFormat="1" ht="12.75" customHeight="1" x14ac:dyDescent="0.2">
      <c r="A188" s="4" t="s">
        <v>160</v>
      </c>
      <c r="B188" s="389" t="s">
        <v>1319</v>
      </c>
      <c r="C188" s="93"/>
      <c r="D188" s="93"/>
      <c r="E188" s="93"/>
      <c r="F188" s="125" t="s">
        <v>1674</v>
      </c>
      <c r="G188" s="125" t="s">
        <v>1826</v>
      </c>
      <c r="H188" s="120">
        <v>500</v>
      </c>
      <c r="I188" s="115" t="s">
        <v>10</v>
      </c>
      <c r="J188" s="61" t="s">
        <v>15</v>
      </c>
      <c r="K188" s="121">
        <v>34.979999999999997</v>
      </c>
      <c r="L188" s="122">
        <f t="shared" si="25"/>
        <v>1098.6065234099999</v>
      </c>
      <c r="M188" s="123">
        <f>IF(J188=ИТОГО!$F$1,ИТОГО!$F$2*K188,IF(J188=ИТОГО!$G$1,ИТОГО!$G$2*K188,IF(J188=ИТОГО!$H$1,ИТОГО!$H$2*K188,K188)))/2</f>
        <v>1181.297337</v>
      </c>
      <c r="N188" s="436"/>
      <c r="O188" s="124">
        <f t="shared" si="26"/>
        <v>0</v>
      </c>
      <c r="P188" s="408"/>
      <c r="Q188" s="452"/>
      <c r="R188" s="452"/>
    </row>
    <row r="189" spans="1:18" s="4" customFormat="1" ht="12.75" customHeight="1" x14ac:dyDescent="0.2">
      <c r="A189" s="4" t="s">
        <v>171</v>
      </c>
      <c r="B189" s="389" t="s">
        <v>1308</v>
      </c>
      <c r="C189" s="93"/>
      <c r="D189" s="93"/>
      <c r="E189" s="93"/>
      <c r="F189" s="125" t="s">
        <v>1661</v>
      </c>
      <c r="G189" s="125" t="s">
        <v>1809</v>
      </c>
      <c r="H189" s="120">
        <v>500</v>
      </c>
      <c r="I189" s="115" t="s">
        <v>9</v>
      </c>
      <c r="J189" s="61" t="s">
        <v>15</v>
      </c>
      <c r="K189" s="121">
        <v>17.190000000000001</v>
      </c>
      <c r="L189" s="122">
        <f t="shared" si="25"/>
        <v>539.88125035500002</v>
      </c>
      <c r="M189" s="123">
        <f>IF(J189=ИТОГО!$F$1,ИТОГО!$F$2*K189,IF(J189=ИТОГО!$G$1,ИТОГО!$G$2*K189,IF(J189=ИТОГО!$H$1,ИТОГО!$H$2*K189,K189)))/2</f>
        <v>580.51747350000005</v>
      </c>
      <c r="N189" s="436"/>
      <c r="O189" s="124">
        <f t="shared" si="26"/>
        <v>0</v>
      </c>
      <c r="P189" s="408"/>
      <c r="Q189" s="452"/>
      <c r="R189" s="452"/>
    </row>
    <row r="190" spans="1:18" s="4" customFormat="1" ht="12.75" customHeight="1" x14ac:dyDescent="0.2">
      <c r="A190" s="4" t="s">
        <v>136</v>
      </c>
      <c r="B190" s="389" t="s">
        <v>1315</v>
      </c>
      <c r="C190" s="93" t="s">
        <v>2295</v>
      </c>
      <c r="D190" s="93"/>
      <c r="E190" s="93"/>
      <c r="F190" s="125" t="s">
        <v>1668</v>
      </c>
      <c r="G190" s="125" t="s">
        <v>1820</v>
      </c>
      <c r="H190" s="120">
        <v>500</v>
      </c>
      <c r="I190" s="115" t="s">
        <v>10</v>
      </c>
      <c r="J190" s="61" t="s">
        <v>15</v>
      </c>
      <c r="K190" s="121">
        <v>24.05</v>
      </c>
      <c r="L190" s="122">
        <f t="shared" si="25"/>
        <v>755.33124322500009</v>
      </c>
      <c r="M190" s="123">
        <f>IF(J190=ИТОГО!$F$1,ИТОГО!$F$2*K190,IF(J190=ИТОГО!$G$1,ИТОГО!$G$2*K190,IF(J190=ИТОГО!$H$1,ИТОГО!$H$2*K190,K190)))/2</f>
        <v>812.18413250000015</v>
      </c>
      <c r="N190" s="436"/>
      <c r="O190" s="124">
        <f t="shared" si="26"/>
        <v>0</v>
      </c>
      <c r="P190" s="408"/>
      <c r="Q190" s="452"/>
      <c r="R190" s="452"/>
    </row>
    <row r="191" spans="1:18" s="4" customFormat="1" ht="12.75" customHeight="1" x14ac:dyDescent="0.2">
      <c r="A191" s="4" t="s">
        <v>148</v>
      </c>
      <c r="B191" s="116" t="s">
        <v>861</v>
      </c>
      <c r="C191" s="373"/>
      <c r="D191" s="373"/>
      <c r="E191" s="373"/>
      <c r="F191" s="132" t="s">
        <v>906</v>
      </c>
      <c r="G191" s="132"/>
      <c r="H191" s="136"/>
      <c r="I191" s="112"/>
      <c r="J191" s="61"/>
      <c r="K191" s="137"/>
      <c r="L191" s="138"/>
      <c r="M191" s="139"/>
      <c r="N191" s="139"/>
      <c r="O191" s="140"/>
      <c r="P191" s="408"/>
      <c r="Q191" s="452"/>
      <c r="R191" s="452"/>
    </row>
    <row r="192" spans="1:18" s="4" customFormat="1" ht="12.75" customHeight="1" x14ac:dyDescent="0.2">
      <c r="A192" s="97" t="s">
        <v>148</v>
      </c>
      <c r="B192" s="389" t="s">
        <v>861</v>
      </c>
      <c r="C192" s="93"/>
      <c r="D192" s="93"/>
      <c r="E192" s="93"/>
      <c r="F192" s="125" t="s">
        <v>1346</v>
      </c>
      <c r="G192" s="125" t="e">
        <v>#N/A</v>
      </c>
      <c r="H192" s="120">
        <v>500</v>
      </c>
      <c r="I192" s="115" t="s">
        <v>9</v>
      </c>
      <c r="J192" s="61" t="s">
        <v>15</v>
      </c>
      <c r="K192" s="121">
        <v>14.03</v>
      </c>
      <c r="L192" s="122">
        <f>M192*(1-$I$8)</f>
        <v>440.63606413500003</v>
      </c>
      <c r="M192" s="123">
        <f>IF(J192=ИТОГО!$F$1,ИТОГО!$F$2*K192,IF(J192=ИТОГО!$G$1,ИТОГО!$G$2*K192,IF(J192=ИТОГО!$H$1,ИТОГО!$H$2*K192,K192)))/2</f>
        <v>473.80221950000004</v>
      </c>
      <c r="N192" s="436"/>
      <c r="O192" s="124">
        <f>IF(MOD(N192,0.5)=0,IF(_КОМ.УСЛ.=$K$8,M192*2*N192,N192*L192*2),"заказ не кратен 0,5 кг")</f>
        <v>0</v>
      </c>
      <c r="P192" s="408"/>
      <c r="Q192" s="452"/>
      <c r="R192" s="452"/>
    </row>
    <row r="193" spans="1:19" s="4" customFormat="1" ht="12.75" customHeight="1" x14ac:dyDescent="0.2">
      <c r="A193" s="97" t="s">
        <v>149</v>
      </c>
      <c r="B193" s="389" t="s">
        <v>1320</v>
      </c>
      <c r="C193" s="93"/>
      <c r="D193" s="93"/>
      <c r="E193" s="93"/>
      <c r="F193" s="125" t="s">
        <v>1675</v>
      </c>
      <c r="G193" s="125" t="s">
        <v>1827</v>
      </c>
      <c r="H193" s="120">
        <v>500</v>
      </c>
      <c r="I193" s="115" t="s">
        <v>9</v>
      </c>
      <c r="J193" s="61" t="s">
        <v>15</v>
      </c>
      <c r="K193" s="121">
        <v>17.13</v>
      </c>
      <c r="L193" s="122">
        <f>M193*(1-$I$8)</f>
        <v>537.99684808500001</v>
      </c>
      <c r="M193" s="123">
        <f>IF(J193=ИТОГО!$F$1,ИТОГО!$F$2*K193,IF(J193=ИТОГО!$G$1,ИТОГО!$G$2*K193,IF(J193=ИТОГО!$H$1,ИТОГО!$H$2*K193,K193)))/2</f>
        <v>578.49123450000002</v>
      </c>
      <c r="N193" s="436"/>
      <c r="O193" s="124">
        <f>IF(MOD(N193,0.5)=0,IF(_КОМ.УСЛ.=$K$8,M193*2*N193,N193*L193*2),"заказ не кратен 0,5 кг")</f>
        <v>0</v>
      </c>
      <c r="P193" s="408"/>
      <c r="Q193" s="452"/>
      <c r="R193" s="452"/>
    </row>
    <row r="194" spans="1:19" s="4" customFormat="1" ht="12.75" customHeight="1" x14ac:dyDescent="0.2">
      <c r="A194" s="97" t="s">
        <v>150</v>
      </c>
      <c r="B194" s="389" t="s">
        <v>1321</v>
      </c>
      <c r="C194" s="93"/>
      <c r="D194" s="93"/>
      <c r="E194" s="93"/>
      <c r="F194" s="125" t="s">
        <v>1676</v>
      </c>
      <c r="G194" s="125" t="s">
        <v>1828</v>
      </c>
      <c r="H194" s="120">
        <v>500</v>
      </c>
      <c r="I194" s="115" t="s">
        <v>9</v>
      </c>
      <c r="J194" s="61" t="s">
        <v>15</v>
      </c>
      <c r="K194" s="121">
        <v>17.329999999999998</v>
      </c>
      <c r="L194" s="122">
        <f>M194*(1-$I$8)</f>
        <v>544.27818898500004</v>
      </c>
      <c r="M194" s="123">
        <f>IF(J194=ИТОГО!$F$1,ИТОГО!$F$2*K194,IF(J194=ИТОГО!$G$1,ИТОГО!$G$2*K194,IF(J194=ИТОГО!$H$1,ИТОГО!$H$2*K194,K194)))/2</f>
        <v>585.24536450000005</v>
      </c>
      <c r="N194" s="436"/>
      <c r="O194" s="124">
        <f>IF(MOD(N194,0.5)=0,IF(_КОМ.УСЛ.=$K$8,M194*2*N194,N194*L194*2),"заказ не кратен 0,5 кг")</f>
        <v>0</v>
      </c>
      <c r="P194" s="408"/>
      <c r="Q194" s="452"/>
      <c r="R194" s="452"/>
    </row>
    <row r="195" spans="1:19" s="4" customFormat="1" ht="12.75" customHeight="1" x14ac:dyDescent="0.2">
      <c r="A195" s="97" t="s">
        <v>151</v>
      </c>
      <c r="B195" s="389" t="s">
        <v>1322</v>
      </c>
      <c r="C195" s="93"/>
      <c r="D195" s="93"/>
      <c r="E195" s="93"/>
      <c r="F195" s="125" t="s">
        <v>1677</v>
      </c>
      <c r="G195" s="125" t="s">
        <v>1829</v>
      </c>
      <c r="H195" s="120">
        <v>500</v>
      </c>
      <c r="I195" s="115" t="s">
        <v>10</v>
      </c>
      <c r="J195" s="61" t="s">
        <v>15</v>
      </c>
      <c r="K195" s="121">
        <v>25.05</v>
      </c>
      <c r="L195" s="122">
        <f>M195*(1-$I$8)</f>
        <v>786.73794772500003</v>
      </c>
      <c r="M195" s="123">
        <f>IF(J195=ИТОГО!$F$1,ИТОГО!$F$2*K195,IF(J195=ИТОГО!$G$1,ИТОГО!$G$2*K195,IF(J195=ИТОГО!$H$1,ИТОГО!$H$2*K195,K195)))/2</f>
        <v>845.95478250000008</v>
      </c>
      <c r="N195" s="436"/>
      <c r="O195" s="124">
        <f>IF(MOD(N195,0.5)=0,IF(_КОМ.УСЛ.=$K$8,M195*2*N195,N195*L195*2),"заказ не кратен 0,5 кг")</f>
        <v>0</v>
      </c>
      <c r="P195" s="408"/>
      <c r="Q195" s="452"/>
      <c r="R195" s="452"/>
    </row>
    <row r="196" spans="1:19" s="4" customFormat="1" ht="12.75" customHeight="1" x14ac:dyDescent="0.2">
      <c r="A196" s="97" t="s">
        <v>930</v>
      </c>
      <c r="B196" s="116" t="s">
        <v>863</v>
      </c>
      <c r="C196" s="373"/>
      <c r="D196" s="373"/>
      <c r="E196" s="373"/>
      <c r="F196" s="132"/>
      <c r="G196" s="132"/>
      <c r="H196" s="136"/>
      <c r="I196" s="112"/>
      <c r="J196" s="61"/>
      <c r="K196" s="137"/>
      <c r="L196" s="138"/>
      <c r="M196" s="139"/>
      <c r="N196" s="139"/>
      <c r="O196" s="140"/>
      <c r="P196" s="408"/>
      <c r="Q196" s="452"/>
      <c r="R196" s="452"/>
    </row>
    <row r="197" spans="1:19" s="4" customFormat="1" ht="12.75" customHeight="1" x14ac:dyDescent="0.2">
      <c r="A197" s="4" t="s">
        <v>931</v>
      </c>
      <c r="B197" s="389" t="s">
        <v>932</v>
      </c>
      <c r="C197" s="93" t="s">
        <v>2295</v>
      </c>
      <c r="D197" s="93"/>
      <c r="E197" s="93"/>
      <c r="F197" s="125" t="s">
        <v>1332</v>
      </c>
      <c r="G197" s="125" t="s">
        <v>1831</v>
      </c>
      <c r="H197" s="120">
        <v>500</v>
      </c>
      <c r="I197" s="115" t="s">
        <v>10</v>
      </c>
      <c r="J197" s="61" t="s">
        <v>15</v>
      </c>
      <c r="K197" s="121">
        <v>28.05</v>
      </c>
      <c r="L197" s="122">
        <f>M197*(1-$I$8)</f>
        <v>880.95806122500005</v>
      </c>
      <c r="M197" s="123">
        <f>IF(J197=ИТОГО!$F$1,ИТОГО!$F$2*K197,IF(J197=ИТОГО!$G$1,ИТОГО!$G$2*K197,IF(J197=ИТОГО!$H$1,ИТОГО!$H$2*K197,K197)))/2</f>
        <v>947.2667325000001</v>
      </c>
      <c r="N197" s="436"/>
      <c r="O197" s="124">
        <f>IF(MOD(N197,0.5)=0,IF(_КОМ.УСЛ.=$K$8,M197*2*N197,N197*L197*2),"заказ не кратен 0,5 кг")</f>
        <v>0</v>
      </c>
      <c r="P197" s="408"/>
      <c r="Q197" s="452"/>
      <c r="R197" s="452"/>
    </row>
    <row r="198" spans="1:19" s="4" customFormat="1" ht="12.75" customHeight="1" x14ac:dyDescent="0.2">
      <c r="A198" s="4" t="s">
        <v>933</v>
      </c>
      <c r="B198" s="389" t="s">
        <v>934</v>
      </c>
      <c r="C198" s="93"/>
      <c r="D198" s="93"/>
      <c r="E198" s="93"/>
      <c r="F198" s="125" t="s">
        <v>1331</v>
      </c>
      <c r="G198" s="125" t="s">
        <v>1830</v>
      </c>
      <c r="H198" s="120">
        <v>500</v>
      </c>
      <c r="I198" s="115" t="s">
        <v>10</v>
      </c>
      <c r="J198" s="61" t="s">
        <v>15</v>
      </c>
      <c r="K198" s="121">
        <v>26.05</v>
      </c>
      <c r="L198" s="122">
        <f>M198*(1-$I$8)</f>
        <v>818.14465222500007</v>
      </c>
      <c r="M198" s="123">
        <f>IF(J198=ИТОГО!$F$1,ИТОГО!$F$2*K198,IF(J198=ИТОГО!$G$1,ИТОГО!$G$2*K198,IF(J198=ИТОГО!$H$1,ИТОГО!$H$2*K198,K198)))/2</f>
        <v>879.72543250000012</v>
      </c>
      <c r="N198" s="436"/>
      <c r="O198" s="124">
        <f>IF(MOD(N198,0.5)=0,IF(_КОМ.УСЛ.=$K$8,M198*2*N198,N198*L198*2),"заказ не кратен 0,5 кг")</f>
        <v>0</v>
      </c>
      <c r="P198" s="408"/>
      <c r="Q198" s="452"/>
      <c r="R198" s="452"/>
    </row>
    <row r="199" spans="1:19" s="4" customFormat="1" ht="12.75" customHeight="1" x14ac:dyDescent="0.2">
      <c r="A199" s="97" t="s">
        <v>935</v>
      </c>
      <c r="B199" s="389" t="s">
        <v>936</v>
      </c>
      <c r="C199" s="93" t="s">
        <v>2295</v>
      </c>
      <c r="D199" s="93"/>
      <c r="E199" s="93"/>
      <c r="F199" s="125" t="s">
        <v>1333</v>
      </c>
      <c r="G199" s="125" t="s">
        <v>1832</v>
      </c>
      <c r="H199" s="120">
        <v>500</v>
      </c>
      <c r="I199" s="115" t="s">
        <v>10</v>
      </c>
      <c r="J199" s="61" t="s">
        <v>15</v>
      </c>
      <c r="K199" s="121">
        <v>44.08</v>
      </c>
      <c r="L199" s="122">
        <f>M199*(1-$I$8)</f>
        <v>1384.40753436</v>
      </c>
      <c r="M199" s="123">
        <f>IF(J199=ИТОГО!$F$1,ИТОГО!$F$2*K199,IF(J199=ИТОГО!$G$1,ИТОГО!$G$2*K199,IF(J199=ИТОГО!$H$1,ИТОГО!$H$2*K199,K199)))/2</f>
        <v>1488.6102520000002</v>
      </c>
      <c r="N199" s="436"/>
      <c r="O199" s="124">
        <f>IF(MOD(N199,0.5)=0,IF(_КОМ.УСЛ.=$K$8,M199*2*N199,N199*L199*2),"заказ не кратен 0,5 кг")</f>
        <v>0</v>
      </c>
      <c r="P199" s="408"/>
      <c r="Q199" s="452"/>
      <c r="R199" s="452"/>
    </row>
    <row r="200" spans="1:19" s="4" customFormat="1" ht="12.75" customHeight="1" x14ac:dyDescent="0.2">
      <c r="A200" s="97" t="s">
        <v>216</v>
      </c>
      <c r="B200" s="393" t="s">
        <v>11</v>
      </c>
      <c r="C200" s="375"/>
      <c r="D200" s="375"/>
      <c r="E200" s="375"/>
      <c r="F200" s="141" t="s">
        <v>27</v>
      </c>
      <c r="G200" s="141"/>
      <c r="H200" s="120"/>
      <c r="I200" s="135"/>
      <c r="J200" s="61"/>
      <c r="K200" s="142"/>
      <c r="L200" s="143"/>
      <c r="M200" s="144"/>
      <c r="N200" s="144"/>
      <c r="O200" s="145"/>
      <c r="P200" s="408"/>
      <c r="Q200" s="452"/>
      <c r="R200" s="452"/>
    </row>
    <row r="201" spans="1:19" s="4" customFormat="1" ht="12.75" customHeight="1" x14ac:dyDescent="0.2">
      <c r="A201" s="97"/>
      <c r="B201" s="394" t="s">
        <v>1</v>
      </c>
      <c r="C201" s="376"/>
      <c r="D201" s="376"/>
      <c r="E201" s="376"/>
      <c r="F201" s="146"/>
      <c r="G201" s="146"/>
      <c r="H201" s="120"/>
      <c r="I201" s="127"/>
      <c r="J201" s="61"/>
      <c r="K201" s="147"/>
      <c r="L201" s="148"/>
      <c r="M201" s="149"/>
      <c r="N201" s="149"/>
      <c r="O201" s="150"/>
      <c r="P201" s="408"/>
      <c r="Q201" s="452"/>
      <c r="R201" s="452"/>
    </row>
    <row r="202" spans="1:19" s="4" customFormat="1" ht="12.75" customHeight="1" x14ac:dyDescent="0.2">
      <c r="A202" s="97" t="s">
        <v>217</v>
      </c>
      <c r="B202" s="118" t="s">
        <v>1454</v>
      </c>
      <c r="C202" s="377"/>
      <c r="D202" s="377"/>
      <c r="E202" s="377"/>
      <c r="F202" s="151" t="s">
        <v>906</v>
      </c>
      <c r="G202" s="151"/>
      <c r="H202" s="120"/>
      <c r="I202" s="112"/>
      <c r="J202" s="61"/>
      <c r="K202" s="152"/>
      <c r="L202" s="153"/>
      <c r="M202" s="154"/>
      <c r="N202" s="154"/>
      <c r="O202" s="155"/>
      <c r="P202" s="408"/>
      <c r="Q202" s="452"/>
      <c r="R202" s="452"/>
    </row>
    <row r="203" spans="1:19" s="4" customFormat="1" ht="12.75" customHeight="1" x14ac:dyDescent="0.2">
      <c r="A203" s="97" t="s">
        <v>2112</v>
      </c>
      <c r="B203" s="71" t="s">
        <v>2102</v>
      </c>
      <c r="C203" s="93"/>
      <c r="D203" s="93"/>
      <c r="E203" s="93"/>
      <c r="F203" s="381"/>
      <c r="G203" s="381"/>
      <c r="H203" s="382">
        <v>500</v>
      </c>
      <c r="I203" s="71" t="s">
        <v>11</v>
      </c>
      <c r="J203" s="62" t="s">
        <v>14</v>
      </c>
      <c r="K203" s="383">
        <v>20.62</v>
      </c>
      <c r="L203" s="400">
        <f t="shared" ref="L203" si="27">M203*(1-$I$8)</f>
        <v>610.08627005999995</v>
      </c>
      <c r="M203" s="401">
        <f>IF(J203=ИТОГО!$F$1,ИТОГО!$F$2*K203,IF(J203=ИТОГО!$G$1,ИТОГО!$G$2*K203,IF(J203=ИТОГО!$H$1,ИТОГО!$H$2*K203,K203)))/2</f>
        <v>656.00674200000003</v>
      </c>
      <c r="N203" s="436"/>
      <c r="O203" s="241">
        <f>IF(MOD(N203,0.5)=0,IF(_КОМ.УСЛ.=$K$8,M203*2*N203,N203*L203*2),"заказ не кратен 0,5 кг")</f>
        <v>0</v>
      </c>
      <c r="P203" s="408"/>
      <c r="Q203" s="452"/>
      <c r="R203" s="452"/>
      <c r="S203" s="548" t="s">
        <v>2339</v>
      </c>
    </row>
    <row r="204" spans="1:19" s="4" customFormat="1" ht="12.75" customHeight="1" x14ac:dyDescent="0.2">
      <c r="A204" s="97" t="s">
        <v>218</v>
      </c>
      <c r="B204" s="71" t="s">
        <v>1096</v>
      </c>
      <c r="C204" s="93" t="s">
        <v>2295</v>
      </c>
      <c r="D204" s="93"/>
      <c r="E204" s="93"/>
      <c r="F204" s="381" t="s">
        <v>1439</v>
      </c>
      <c r="G204" s="381" t="s">
        <v>1833</v>
      </c>
      <c r="H204" s="382">
        <v>500</v>
      </c>
      <c r="I204" s="71" t="s">
        <v>11</v>
      </c>
      <c r="J204" s="62" t="s">
        <v>14</v>
      </c>
      <c r="K204" s="383">
        <v>29.12</v>
      </c>
      <c r="L204" s="400">
        <f t="shared" ref="L204:L205" si="28">M204*(1-$I$8)</f>
        <v>861.57673055999999</v>
      </c>
      <c r="M204" s="401">
        <f>IF(J204=ИТОГО!$F$1,ИТОГО!$F$2*K204,IF(J204=ИТОГО!$G$1,ИТОГО!$G$2*K204,IF(J204=ИТОГО!$H$1,ИТОГО!$H$2*K204,K204)))/2</f>
        <v>926.42659200000003</v>
      </c>
      <c r="N204" s="436"/>
      <c r="O204" s="241">
        <f>IF(MOD(N204,0.5)=0,IF(_КОМ.УСЛ.=$K$8,M204*2*N204,N204*L204*2),"заказ не кратен 0,5 кг")</f>
        <v>0</v>
      </c>
      <c r="P204" s="408"/>
      <c r="Q204" s="452"/>
      <c r="R204" s="452"/>
    </row>
    <row r="205" spans="1:19" s="4" customFormat="1" ht="12.75" customHeight="1" x14ac:dyDescent="0.2">
      <c r="A205" s="97" t="s">
        <v>220</v>
      </c>
      <c r="B205" s="389" t="s">
        <v>1097</v>
      </c>
      <c r="C205" s="93"/>
      <c r="D205" s="93"/>
      <c r="E205" s="93"/>
      <c r="F205" s="125" t="s">
        <v>1440</v>
      </c>
      <c r="G205" s="125" t="s">
        <v>1834</v>
      </c>
      <c r="H205" s="120">
        <v>500</v>
      </c>
      <c r="I205" s="115" t="s">
        <v>11</v>
      </c>
      <c r="J205" s="61" t="s">
        <v>14</v>
      </c>
      <c r="K205" s="156">
        <v>65.709999999999994</v>
      </c>
      <c r="L205" s="122">
        <f t="shared" si="28"/>
        <v>1944.1691952299996</v>
      </c>
      <c r="M205" s="123">
        <f>IF(J205=ИТОГО!$F$1,ИТОГО!$F$2*K205,IF(J205=ИТОГО!$G$1,ИТОГО!$G$2*K205,IF(J205=ИТОГО!$H$1,ИТОГО!$H$2*K205,K205)))/2</f>
        <v>2090.5045109999996</v>
      </c>
      <c r="N205" s="436"/>
      <c r="O205" s="124">
        <f>IF(MOD(N205,0.5)=0,IF(_КОМ.УСЛ.=$K$8,M205*2*N205,N205*L205*2),"заказ не кратен 0,5 кг")</f>
        <v>0</v>
      </c>
      <c r="P205" s="408"/>
      <c r="Q205" s="452"/>
      <c r="R205" s="452"/>
    </row>
    <row r="206" spans="1:19" s="4" customFormat="1" ht="12.75" customHeight="1" x14ac:dyDescent="0.2">
      <c r="A206" s="97" t="s">
        <v>221</v>
      </c>
      <c r="B206" s="118" t="s">
        <v>1455</v>
      </c>
      <c r="C206" s="377"/>
      <c r="D206" s="377"/>
      <c r="E206" s="377"/>
      <c r="F206" s="157" t="s">
        <v>27</v>
      </c>
      <c r="G206" s="157"/>
      <c r="H206" s="120"/>
      <c r="I206" s="112"/>
      <c r="J206" s="61"/>
      <c r="K206" s="152"/>
      <c r="L206" s="153"/>
      <c r="M206" s="154"/>
      <c r="N206" s="154"/>
      <c r="O206" s="155"/>
      <c r="P206" s="408"/>
      <c r="Q206" s="452"/>
      <c r="R206" s="452"/>
    </row>
    <row r="207" spans="1:19" s="4" customFormat="1" ht="12.75" customHeight="1" x14ac:dyDescent="0.2">
      <c r="A207" s="97"/>
      <c r="B207" s="117" t="s">
        <v>884</v>
      </c>
      <c r="C207" s="187"/>
      <c r="D207" s="187"/>
      <c r="E207" s="187"/>
      <c r="F207" s="158" t="s">
        <v>906</v>
      </c>
      <c r="G207" s="158"/>
      <c r="H207" s="120"/>
      <c r="I207" s="159"/>
      <c r="J207" s="61"/>
      <c r="K207" s="160"/>
      <c r="L207" s="161"/>
      <c r="M207" s="162"/>
      <c r="N207" s="162"/>
      <c r="O207" s="163"/>
      <c r="P207" s="408"/>
      <c r="Q207" s="452"/>
      <c r="R207" s="452"/>
    </row>
    <row r="208" spans="1:19" s="4" customFormat="1" ht="12.75" customHeight="1" x14ac:dyDescent="0.2">
      <c r="A208" s="4" t="s">
        <v>224</v>
      </c>
      <c r="B208" s="389" t="s">
        <v>1099</v>
      </c>
      <c r="C208" s="93"/>
      <c r="D208" s="93"/>
      <c r="E208" s="93"/>
      <c r="F208" s="125" t="s">
        <v>1348</v>
      </c>
      <c r="G208" s="125" t="s">
        <v>1836</v>
      </c>
      <c r="H208" s="120">
        <v>500</v>
      </c>
      <c r="I208" s="115" t="s">
        <v>11</v>
      </c>
      <c r="J208" s="61" t="s">
        <v>14</v>
      </c>
      <c r="K208" s="156">
        <v>13.02</v>
      </c>
      <c r="L208" s="122">
        <f t="shared" ref="L208:L223" si="29">M208*(1-$I$8)</f>
        <v>385.22421126</v>
      </c>
      <c r="M208" s="123">
        <f>IF(J208=ИТОГО!$F$1,ИТОГО!$F$2*K208,IF(J208=ИТОГО!$G$1,ИТОГО!$G$2*K208,IF(J208=ИТОГО!$H$1,ИТОГО!$H$2*K208,K208)))/2</f>
        <v>414.219582</v>
      </c>
      <c r="N208" s="436"/>
      <c r="O208" s="124">
        <f t="shared" ref="O208:O223" si="30">IF(MOD(N208,0.5)=0,IF(_КОМ.УСЛ.=$K$8,M208*2*N208,N208*L208*2),"заказ не кратен 0,5 кг")</f>
        <v>0</v>
      </c>
      <c r="P208" s="408"/>
      <c r="Q208" s="452"/>
      <c r="R208" s="452"/>
    </row>
    <row r="209" spans="1:19" s="4" customFormat="1" ht="12.75" customHeight="1" x14ac:dyDescent="0.2">
      <c r="A209" s="4" t="s">
        <v>230</v>
      </c>
      <c r="B209" s="389" t="s">
        <v>1105</v>
      </c>
      <c r="C209" s="93" t="s">
        <v>1091</v>
      </c>
      <c r="D209" s="93"/>
      <c r="E209" s="93"/>
      <c r="F209" s="125" t="s">
        <v>1352</v>
      </c>
      <c r="G209" s="125" t="s">
        <v>1842</v>
      </c>
      <c r="H209" s="120">
        <v>500</v>
      </c>
      <c r="I209" s="115" t="s">
        <v>11</v>
      </c>
      <c r="J209" s="61" t="s">
        <v>14</v>
      </c>
      <c r="K209" s="156">
        <v>21.23</v>
      </c>
      <c r="L209" s="122">
        <f t="shared" si="29"/>
        <v>628.13440899</v>
      </c>
      <c r="M209" s="123">
        <f>IF(J209=ИТОГО!$F$1,ИТОГО!$F$2*K209,IF(J209=ИТОГО!$G$1,ИТОГО!$G$2*K209,IF(J209=ИТОГО!$H$1,ИТОГО!$H$2*K209,K209)))/2</f>
        <v>675.41334300000005</v>
      </c>
      <c r="N209" s="436"/>
      <c r="O209" s="124">
        <f t="shared" si="30"/>
        <v>0</v>
      </c>
      <c r="P209" s="408"/>
      <c r="Q209" s="452"/>
      <c r="R209" s="452"/>
    </row>
    <row r="210" spans="1:19" s="4" customFormat="1" ht="12.75" customHeight="1" x14ac:dyDescent="0.2">
      <c r="A210" s="4" t="s">
        <v>231</v>
      </c>
      <c r="B210" s="389" t="s">
        <v>1103</v>
      </c>
      <c r="C210" s="93" t="s">
        <v>1093</v>
      </c>
      <c r="D210" s="93"/>
      <c r="E210" s="93"/>
      <c r="F210" s="125" t="s">
        <v>1347</v>
      </c>
      <c r="G210" s="125" t="s">
        <v>1840</v>
      </c>
      <c r="H210" s="120">
        <v>500</v>
      </c>
      <c r="I210" s="115" t="s">
        <v>11</v>
      </c>
      <c r="J210" s="61" t="s">
        <v>14</v>
      </c>
      <c r="K210" s="156">
        <v>18.2</v>
      </c>
      <c r="L210" s="122">
        <f t="shared" si="29"/>
        <v>538.48545659999991</v>
      </c>
      <c r="M210" s="123">
        <f>IF(J210=ИТОГО!$F$1,ИТОГО!$F$2*K210,IF(J210=ИТОГО!$G$1,ИТОГО!$G$2*K210,IF(J210=ИТОГО!$H$1,ИТОГО!$H$2*K210,K210)))/2</f>
        <v>579.01661999999999</v>
      </c>
      <c r="N210" s="436"/>
      <c r="O210" s="124">
        <f t="shared" si="30"/>
        <v>0</v>
      </c>
      <c r="P210" s="408"/>
      <c r="Q210" s="452"/>
      <c r="R210" s="452"/>
    </row>
    <row r="211" spans="1:19" s="4" customFormat="1" ht="12.75" customHeight="1" x14ac:dyDescent="0.2">
      <c r="A211" s="4" t="s">
        <v>232</v>
      </c>
      <c r="B211" s="389" t="s">
        <v>1107</v>
      </c>
      <c r="C211" s="93" t="s">
        <v>1094</v>
      </c>
      <c r="D211" s="93"/>
      <c r="E211" s="93"/>
      <c r="F211" s="125" t="s">
        <v>1354</v>
      </c>
      <c r="G211" s="125" t="s">
        <v>1844</v>
      </c>
      <c r="H211" s="120">
        <v>500</v>
      </c>
      <c r="I211" s="115" t="s">
        <v>11</v>
      </c>
      <c r="J211" s="61" t="s">
        <v>14</v>
      </c>
      <c r="K211" s="156">
        <v>23.25</v>
      </c>
      <c r="L211" s="122">
        <f t="shared" si="29"/>
        <v>687.90037724999991</v>
      </c>
      <c r="M211" s="123">
        <f>IF(J211=ИТОГО!$F$1,ИТОГО!$F$2*K211,IF(J211=ИТОГО!$G$1,ИТОГО!$G$2*K211,IF(J211=ИТОГО!$H$1,ИТОГО!$H$2*K211,K211)))/2</f>
        <v>739.67782499999998</v>
      </c>
      <c r="N211" s="436"/>
      <c r="O211" s="124">
        <f t="shared" si="30"/>
        <v>0</v>
      </c>
      <c r="P211" s="408"/>
      <c r="Q211" s="452"/>
      <c r="R211" s="452"/>
    </row>
    <row r="212" spans="1:19" s="4" customFormat="1" ht="12.75" customHeight="1" x14ac:dyDescent="0.2">
      <c r="A212" s="4" t="s">
        <v>233</v>
      </c>
      <c r="B212" s="389" t="s">
        <v>1197</v>
      </c>
      <c r="C212" s="93" t="s">
        <v>2314</v>
      </c>
      <c r="D212" s="93"/>
      <c r="E212" s="93"/>
      <c r="F212" s="125" t="s">
        <v>1356</v>
      </c>
      <c r="G212" s="125" t="s">
        <v>1845</v>
      </c>
      <c r="H212" s="120">
        <v>500</v>
      </c>
      <c r="I212" s="115" t="s">
        <v>11</v>
      </c>
      <c r="J212" s="61" t="s">
        <v>14</v>
      </c>
      <c r="K212" s="156">
        <v>30.06</v>
      </c>
      <c r="L212" s="122">
        <f t="shared" si="29"/>
        <v>889.38861677999989</v>
      </c>
      <c r="M212" s="123">
        <f>IF(J212=ИТОГО!$F$1,ИТОГО!$F$2*K212,IF(J212=ИТОГО!$G$1,ИТОГО!$G$2*K212,IF(J212=ИТОГО!$H$1,ИТОГО!$H$2*K212,K212)))/2</f>
        <v>956.33184599999993</v>
      </c>
      <c r="N212" s="436"/>
      <c r="O212" s="124">
        <f t="shared" si="30"/>
        <v>0</v>
      </c>
      <c r="P212" s="408"/>
      <c r="Q212" s="452"/>
      <c r="R212" s="452"/>
    </row>
    <row r="213" spans="1:19" s="4" customFormat="1" ht="12.75" customHeight="1" x14ac:dyDescent="0.2">
      <c r="A213" s="97" t="s">
        <v>234</v>
      </c>
      <c r="B213" s="389" t="s">
        <v>1109</v>
      </c>
      <c r="C213" s="93" t="s">
        <v>1094</v>
      </c>
      <c r="D213" s="93"/>
      <c r="E213" s="93"/>
      <c r="F213" s="125" t="s">
        <v>1357</v>
      </c>
      <c r="G213" s="125" t="s">
        <v>1847</v>
      </c>
      <c r="H213" s="120">
        <v>500</v>
      </c>
      <c r="I213" s="115" t="s">
        <v>11</v>
      </c>
      <c r="J213" s="61" t="s">
        <v>14</v>
      </c>
      <c r="K213" s="156">
        <v>44.08</v>
      </c>
      <c r="L213" s="122">
        <f t="shared" si="29"/>
        <v>1304.1999410399999</v>
      </c>
      <c r="M213" s="123">
        <f>IF(J213=ИТОГО!$F$1,ИТОГО!$F$2*K213,IF(J213=ИТОГО!$G$1,ИТОГО!$G$2*K213,IF(J213=ИТОГО!$H$1,ИТОГО!$H$2*K213,K213)))/2</f>
        <v>1402.365528</v>
      </c>
      <c r="N213" s="436"/>
      <c r="O213" s="124">
        <f t="shared" si="30"/>
        <v>0</v>
      </c>
      <c r="P213" s="408"/>
      <c r="Q213" s="452"/>
      <c r="R213" s="452"/>
    </row>
    <row r="214" spans="1:19" s="4" customFormat="1" ht="12.75" customHeight="1" x14ac:dyDescent="0.2">
      <c r="A214" s="97" t="s">
        <v>2108</v>
      </c>
      <c r="B214" s="71" t="s">
        <v>2189</v>
      </c>
      <c r="C214" s="93"/>
      <c r="D214" s="93"/>
      <c r="E214" s="93"/>
      <c r="F214" s="381"/>
      <c r="G214" s="381"/>
      <c r="H214" s="382">
        <v>500</v>
      </c>
      <c r="I214" s="71" t="s">
        <v>11</v>
      </c>
      <c r="J214" s="62" t="s">
        <v>14</v>
      </c>
      <c r="K214" s="383">
        <v>65.12</v>
      </c>
      <c r="L214" s="400">
        <f t="shared" si="29"/>
        <v>1926.7127985600002</v>
      </c>
      <c r="M214" s="401">
        <f>IF(J214=ИТОГО!$F$1,ИТОГО!$F$2*K214,IF(J214=ИТОГО!$G$1,ИТОГО!$G$2*K214,IF(J214=ИТОГО!$H$1,ИТОГО!$H$2*K214,K214)))/2</f>
        <v>2071.7341920000003</v>
      </c>
      <c r="N214" s="436"/>
      <c r="O214" s="241">
        <f t="shared" si="30"/>
        <v>0</v>
      </c>
      <c r="P214" s="408"/>
      <c r="Q214" s="452"/>
      <c r="R214" s="452"/>
    </row>
    <row r="215" spans="1:19" s="4" customFormat="1" ht="12.75" customHeight="1" x14ac:dyDescent="0.2">
      <c r="A215" s="4" t="s">
        <v>235</v>
      </c>
      <c r="B215" s="389" t="s">
        <v>1100</v>
      </c>
      <c r="C215" s="93"/>
      <c r="D215" s="93"/>
      <c r="E215" s="93"/>
      <c r="F215" s="125" t="s">
        <v>1349</v>
      </c>
      <c r="G215" s="125" t="s">
        <v>1837</v>
      </c>
      <c r="H215" s="120">
        <v>500</v>
      </c>
      <c r="I215" s="115" t="s">
        <v>11</v>
      </c>
      <c r="J215" s="61" t="s">
        <v>14</v>
      </c>
      <c r="K215" s="156">
        <v>14.03</v>
      </c>
      <c r="L215" s="122">
        <f t="shared" si="29"/>
        <v>415.10719538999996</v>
      </c>
      <c r="M215" s="123">
        <f>IF(J215=ИТОГО!$F$1,ИТОГО!$F$2*K215,IF(J215=ИТОГО!$G$1,ИТОГО!$G$2*K215,IF(J215=ИТОГО!$H$1,ИТОГО!$H$2*K215,K215)))/2</f>
        <v>446.35182299999997</v>
      </c>
      <c r="N215" s="436"/>
      <c r="O215" s="124">
        <f t="shared" si="30"/>
        <v>0</v>
      </c>
      <c r="P215" s="408"/>
      <c r="Q215" s="452"/>
      <c r="R215" s="452"/>
    </row>
    <row r="216" spans="1:19" s="4" customFormat="1" ht="12.75" customHeight="1" x14ac:dyDescent="0.2">
      <c r="A216" s="4" t="s">
        <v>236</v>
      </c>
      <c r="B216" s="389" t="s">
        <v>1110</v>
      </c>
      <c r="C216" s="93" t="s">
        <v>2290</v>
      </c>
      <c r="D216" s="93"/>
      <c r="E216" s="93"/>
      <c r="F216" s="125" t="s">
        <v>1358</v>
      </c>
      <c r="G216" s="125" t="s">
        <v>1848</v>
      </c>
      <c r="H216" s="120">
        <v>500</v>
      </c>
      <c r="I216" s="115" t="s">
        <v>11</v>
      </c>
      <c r="J216" s="61" t="s">
        <v>14</v>
      </c>
      <c r="K216" s="156">
        <v>52.1</v>
      </c>
      <c r="L216" s="122">
        <f t="shared" si="29"/>
        <v>1541.4885872999998</v>
      </c>
      <c r="M216" s="123">
        <f>IF(J216=ИТОГО!$F$1,ИТОГО!$F$2*K216,IF(J216=ИТОГО!$G$1,ИТОГО!$G$2*K216,IF(J216=ИТОГО!$H$1,ИТОГО!$H$2*K216,K216)))/2</f>
        <v>1657.5146099999999</v>
      </c>
      <c r="N216" s="436"/>
      <c r="O216" s="124">
        <f t="shared" si="30"/>
        <v>0</v>
      </c>
      <c r="P216" s="408"/>
      <c r="Q216" s="452"/>
      <c r="R216" s="452"/>
    </row>
    <row r="217" spans="1:19" s="4" customFormat="1" ht="12.75" customHeight="1" x14ac:dyDescent="0.2">
      <c r="A217" s="4" t="s">
        <v>238</v>
      </c>
      <c r="B217" s="389" t="s">
        <v>1102</v>
      </c>
      <c r="C217" s="93"/>
      <c r="D217" s="93"/>
      <c r="E217" s="93"/>
      <c r="F217" s="125" t="s">
        <v>1351</v>
      </c>
      <c r="G217" s="125" t="s">
        <v>1839</v>
      </c>
      <c r="H217" s="120">
        <v>500</v>
      </c>
      <c r="I217" s="115" t="s">
        <v>11</v>
      </c>
      <c r="J217" s="61" t="s">
        <v>14</v>
      </c>
      <c r="K217" s="156">
        <v>15.03</v>
      </c>
      <c r="L217" s="122">
        <f t="shared" si="29"/>
        <v>444.69430838999995</v>
      </c>
      <c r="M217" s="123">
        <f>IF(J217=ИТОГО!$F$1,ИТОГО!$F$2*K217,IF(J217=ИТОГО!$G$1,ИТОГО!$G$2*K217,IF(J217=ИТОГО!$H$1,ИТОГО!$H$2*K217,K217)))/2</f>
        <v>478.16592299999996</v>
      </c>
      <c r="N217" s="436"/>
      <c r="O217" s="124">
        <f t="shared" si="30"/>
        <v>0</v>
      </c>
      <c r="P217" s="408"/>
      <c r="Q217" s="452"/>
      <c r="R217" s="452"/>
    </row>
    <row r="218" spans="1:19" s="4" customFormat="1" ht="12.75" customHeight="1" x14ac:dyDescent="0.2">
      <c r="A218" s="4" t="s">
        <v>239</v>
      </c>
      <c r="B218" s="389" t="s">
        <v>1113</v>
      </c>
      <c r="C218" s="93"/>
      <c r="D218" s="93"/>
      <c r="E218" s="93"/>
      <c r="F218" s="125" t="s">
        <v>1353</v>
      </c>
      <c r="G218" s="125" t="s">
        <v>1851</v>
      </c>
      <c r="H218" s="120">
        <v>500</v>
      </c>
      <c r="I218" s="115" t="s">
        <v>11</v>
      </c>
      <c r="J218" s="61" t="s">
        <v>14</v>
      </c>
      <c r="K218" s="156">
        <v>125.36</v>
      </c>
      <c r="L218" s="122">
        <f t="shared" si="29"/>
        <v>3709.0404856799996</v>
      </c>
      <c r="M218" s="123">
        <f>IF(J218=ИТОГО!$F$1,ИТОГО!$F$2*K218,IF(J218=ИТОГО!$G$1,ИТОГО!$G$2*K218,IF(J218=ИТОГО!$H$1,ИТОГО!$H$2*K218,K218)))/2</f>
        <v>3988.2155760000001</v>
      </c>
      <c r="N218" s="436"/>
      <c r="O218" s="124">
        <f t="shared" si="30"/>
        <v>0</v>
      </c>
      <c r="P218" s="408"/>
      <c r="Q218" s="452"/>
      <c r="R218" s="452"/>
    </row>
    <row r="219" spans="1:19" s="4" customFormat="1" ht="12.75" customHeight="1" x14ac:dyDescent="0.2">
      <c r="A219" s="4" t="s">
        <v>240</v>
      </c>
      <c r="B219" s="389" t="s">
        <v>1112</v>
      </c>
      <c r="C219" s="93"/>
      <c r="D219" s="93"/>
      <c r="E219" s="93"/>
      <c r="F219" s="125" t="s">
        <v>1353</v>
      </c>
      <c r="G219" s="125" t="s">
        <v>1850</v>
      </c>
      <c r="H219" s="120">
        <v>500</v>
      </c>
      <c r="I219" s="115" t="s">
        <v>11</v>
      </c>
      <c r="J219" s="61" t="s">
        <v>14</v>
      </c>
      <c r="K219" s="156">
        <v>116.26</v>
      </c>
      <c r="L219" s="122">
        <f t="shared" si="29"/>
        <v>3439.7977573799999</v>
      </c>
      <c r="M219" s="123">
        <f>IF(J219=ИТОГО!$F$1,ИТОГО!$F$2*K219,IF(J219=ИТОГО!$G$1,ИТОГО!$G$2*K219,IF(J219=ИТОГО!$H$1,ИТОГО!$H$2*K219,K219)))/2</f>
        <v>3698.7072660000003</v>
      </c>
      <c r="N219" s="436"/>
      <c r="O219" s="124">
        <f t="shared" si="30"/>
        <v>0</v>
      </c>
      <c r="P219" s="408"/>
      <c r="Q219" s="452"/>
      <c r="R219" s="452"/>
    </row>
    <row r="220" spans="1:19" s="4" customFormat="1" ht="12.75" customHeight="1" x14ac:dyDescent="0.2">
      <c r="A220" s="4" t="s">
        <v>241</v>
      </c>
      <c r="B220" s="389" t="s">
        <v>1104</v>
      </c>
      <c r="C220" s="93"/>
      <c r="D220" s="93"/>
      <c r="E220" s="93"/>
      <c r="F220" s="125" t="s">
        <v>1352</v>
      </c>
      <c r="G220" s="125" t="s">
        <v>1841</v>
      </c>
      <c r="H220" s="120">
        <v>500</v>
      </c>
      <c r="I220" s="115" t="s">
        <v>11</v>
      </c>
      <c r="J220" s="61" t="s">
        <v>14</v>
      </c>
      <c r="K220" s="156">
        <v>21.23</v>
      </c>
      <c r="L220" s="122">
        <f t="shared" si="29"/>
        <v>628.13440899</v>
      </c>
      <c r="M220" s="123">
        <f>IF(J220=ИТОГО!$F$1,ИТОГО!$F$2*K220,IF(J220=ИТОГО!$G$1,ИТОГО!$G$2*K220,IF(J220=ИТОГО!$H$1,ИТОГО!$H$2*K220,K220)))/2</f>
        <v>675.41334300000005</v>
      </c>
      <c r="N220" s="436"/>
      <c r="O220" s="124">
        <f t="shared" si="30"/>
        <v>0</v>
      </c>
      <c r="P220" s="408"/>
      <c r="Q220" s="452"/>
      <c r="R220" s="452"/>
    </row>
    <row r="221" spans="1:19" s="4" customFormat="1" ht="12.75" customHeight="1" x14ac:dyDescent="0.2">
      <c r="A221" s="4" t="s">
        <v>242</v>
      </c>
      <c r="B221" s="389" t="s">
        <v>1101</v>
      </c>
      <c r="C221" s="93"/>
      <c r="D221" s="93"/>
      <c r="E221" s="93"/>
      <c r="F221" s="125" t="s">
        <v>1355</v>
      </c>
      <c r="G221" s="125" t="s">
        <v>1838</v>
      </c>
      <c r="H221" s="120">
        <v>500</v>
      </c>
      <c r="I221" s="115" t="s">
        <v>11</v>
      </c>
      <c r="J221" s="61" t="s">
        <v>14</v>
      </c>
      <c r="K221" s="156">
        <v>14.86</v>
      </c>
      <c r="L221" s="122">
        <f t="shared" si="29"/>
        <v>439.66449917999995</v>
      </c>
      <c r="M221" s="123">
        <f>IF(J221=ИТОГО!$F$1,ИТОГО!$F$2*K221,IF(J221=ИТОГО!$G$1,ИТОГО!$G$2*K221,IF(J221=ИТОГО!$H$1,ИТОГО!$H$2*K221,K221)))/2</f>
        <v>472.75752599999998</v>
      </c>
      <c r="N221" s="436"/>
      <c r="O221" s="124">
        <f t="shared" si="30"/>
        <v>0</v>
      </c>
      <c r="P221" s="408"/>
      <c r="Q221" s="452"/>
      <c r="R221" s="452"/>
    </row>
    <row r="222" spans="1:19" s="4" customFormat="1" ht="12.75" customHeight="1" x14ac:dyDescent="0.2">
      <c r="A222" s="4" t="s">
        <v>243</v>
      </c>
      <c r="B222" s="389" t="s">
        <v>1108</v>
      </c>
      <c r="C222" s="93" t="s">
        <v>1094</v>
      </c>
      <c r="D222" s="93"/>
      <c r="E222" s="93"/>
      <c r="F222" s="125" t="s">
        <v>1356</v>
      </c>
      <c r="G222" s="125" t="s">
        <v>1846</v>
      </c>
      <c r="H222" s="120">
        <v>500</v>
      </c>
      <c r="I222" s="115" t="s">
        <v>11</v>
      </c>
      <c r="J222" s="61" t="s">
        <v>14</v>
      </c>
      <c r="K222" s="156">
        <v>38.01</v>
      </c>
      <c r="L222" s="122">
        <f t="shared" si="29"/>
        <v>1124.6061651299999</v>
      </c>
      <c r="M222" s="123">
        <f>IF(J222=ИТОГО!$F$1,ИТОГО!$F$2*K222,IF(J222=ИТОГО!$G$1,ИТОГО!$G$2*K222,IF(J222=ИТОГО!$H$1,ИТОГО!$H$2*K222,K222)))/2</f>
        <v>1209.2539409999999</v>
      </c>
      <c r="N222" s="436"/>
      <c r="O222" s="124">
        <f t="shared" si="30"/>
        <v>0</v>
      </c>
      <c r="P222" s="408"/>
      <c r="Q222" s="452"/>
      <c r="R222" s="452"/>
    </row>
    <row r="223" spans="1:19" s="4" customFormat="1" ht="12.75" customHeight="1" x14ac:dyDescent="0.2">
      <c r="A223" s="4" t="s">
        <v>245</v>
      </c>
      <c r="B223" s="389" t="s">
        <v>1106</v>
      </c>
      <c r="C223" s="93"/>
      <c r="D223" s="93"/>
      <c r="E223" s="93"/>
      <c r="F223" s="125" t="s">
        <v>1353</v>
      </c>
      <c r="G223" s="125" t="s">
        <v>1843</v>
      </c>
      <c r="H223" s="120">
        <v>500</v>
      </c>
      <c r="I223" s="115" t="s">
        <v>11</v>
      </c>
      <c r="J223" s="61" t="s">
        <v>14</v>
      </c>
      <c r="K223" s="156">
        <v>23.04</v>
      </c>
      <c r="L223" s="122">
        <f t="shared" si="29"/>
        <v>681.68708351999987</v>
      </c>
      <c r="M223" s="123">
        <f>IF(J223=ИТОГО!$F$1,ИТОГО!$F$2*K223,IF(J223=ИТОГО!$G$1,ИТОГО!$G$2*K223,IF(J223=ИТОГО!$H$1,ИТОГО!$H$2*K223,K223)))/2</f>
        <v>732.99686399999996</v>
      </c>
      <c r="N223" s="436"/>
      <c r="O223" s="124">
        <f t="shared" si="30"/>
        <v>0</v>
      </c>
      <c r="P223" s="408"/>
      <c r="Q223" s="452"/>
      <c r="R223" s="452"/>
    </row>
    <row r="224" spans="1:19" s="4" customFormat="1" ht="12.75" customHeight="1" x14ac:dyDescent="0.2">
      <c r="A224" s="97" t="s">
        <v>937</v>
      </c>
      <c r="B224" s="155" t="s">
        <v>885</v>
      </c>
      <c r="C224" s="377"/>
      <c r="D224" s="377"/>
      <c r="E224" s="377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408"/>
      <c r="Q224" s="452"/>
      <c r="R224" s="452"/>
      <c r="S224" s="503"/>
    </row>
    <row r="225" spans="1:19" s="4" customFormat="1" ht="12.75" customHeight="1" x14ac:dyDescent="0.2">
      <c r="A225" s="4" t="s">
        <v>223</v>
      </c>
      <c r="B225" s="389" t="s">
        <v>1117</v>
      </c>
      <c r="C225" s="93"/>
      <c r="D225" s="446"/>
      <c r="E225" s="93"/>
      <c r="F225" s="125" t="s">
        <v>1359</v>
      </c>
      <c r="G225" s="125" t="s">
        <v>1855</v>
      </c>
      <c r="H225" s="120">
        <v>500</v>
      </c>
      <c r="I225" s="115" t="s">
        <v>11</v>
      </c>
      <c r="J225" s="61" t="s">
        <v>14</v>
      </c>
      <c r="K225" s="156">
        <v>28.31</v>
      </c>
      <c r="L225" s="122">
        <f t="shared" ref="L225:L231" si="31">M225*(1-$I$8)</f>
        <v>837.61116902999993</v>
      </c>
      <c r="M225" s="123">
        <f>IF(J225=ИТОГО!$F$1,ИТОГО!$F$2*K225,IF(J225=ИТОГО!$G$1,ИТОГО!$G$2*K225,IF(J225=ИТОГО!$H$1,ИТОГО!$H$2*K225,K225)))/2</f>
        <v>900.65717099999995</v>
      </c>
      <c r="N225" s="436"/>
      <c r="O225" s="124">
        <f>IF(MOD(N225,0.5)=0,IF(_КОМ.УСЛ.=$K$8,M225*2*N225,N225*L225*2),"заказ не кратен 0,5 кг")</f>
        <v>0</v>
      </c>
      <c r="P225" s="408"/>
      <c r="Q225" s="452"/>
      <c r="R225" s="452"/>
    </row>
    <row r="226" spans="1:19" s="4" customFormat="1" ht="12.75" customHeight="1" x14ac:dyDescent="0.2">
      <c r="A226" s="4" t="s">
        <v>225</v>
      </c>
      <c r="B226" s="389" t="s">
        <v>1119</v>
      </c>
      <c r="C226" s="93" t="s">
        <v>2299</v>
      </c>
      <c r="D226" s="93"/>
      <c r="E226" s="93"/>
      <c r="F226" s="125" t="s">
        <v>1359</v>
      </c>
      <c r="G226" s="125" t="s">
        <v>1857</v>
      </c>
      <c r="H226" s="120">
        <v>500</v>
      </c>
      <c r="I226" s="115" t="s">
        <v>11</v>
      </c>
      <c r="J226" s="61" t="s">
        <v>14</v>
      </c>
      <c r="K226" s="156">
        <v>80.150000000000006</v>
      </c>
      <c r="L226" s="122">
        <f t="shared" si="31"/>
        <v>2371.4071069500001</v>
      </c>
      <c r="M226" s="123">
        <f>IF(J226=ИТОГО!$F$1,ИТОГО!$F$2*K226,IF(J226=ИТОГО!$G$1,ИТОГО!$G$2*K226,IF(J226=ИТОГО!$H$1,ИТОГО!$H$2*K226,K226)))/2</f>
        <v>2549.9001150000004</v>
      </c>
      <c r="N226" s="436"/>
      <c r="O226" s="124">
        <f>IFERROR(IF(MOD(N226,0.5)=0,IF(_КОМ.УСЛ.=$K$8,M226*2*N226,N226*L226*2),"заказ не кратен 0,5 кг"),"")</f>
        <v>0</v>
      </c>
      <c r="P226" s="408"/>
      <c r="Q226" s="452"/>
      <c r="R226" s="452"/>
    </row>
    <row r="227" spans="1:19" s="4" customFormat="1" ht="12.75" customHeight="1" x14ac:dyDescent="0.2">
      <c r="A227" s="97" t="s">
        <v>226</v>
      </c>
      <c r="B227" s="389" t="s">
        <v>1115</v>
      </c>
      <c r="C227" s="93"/>
      <c r="D227" s="93"/>
      <c r="E227" s="93"/>
      <c r="F227" s="125" t="s">
        <v>1360</v>
      </c>
      <c r="G227" s="125" t="s">
        <v>1853</v>
      </c>
      <c r="H227" s="120">
        <v>500</v>
      </c>
      <c r="I227" s="115" t="s">
        <v>11</v>
      </c>
      <c r="J227" s="61" t="s">
        <v>14</v>
      </c>
      <c r="K227" s="156">
        <v>16.03</v>
      </c>
      <c r="L227" s="122">
        <f t="shared" si="31"/>
        <v>474.28142138999999</v>
      </c>
      <c r="M227" s="123">
        <f>IF(J227=ИТОГО!$F$1,ИТОГО!$F$2*K227,IF(J227=ИТОГО!$G$1,ИТОГО!$G$2*K227,IF(J227=ИТОГО!$H$1,ИТОГО!$H$2*K227,K227)))/2</f>
        <v>509.98002300000002</v>
      </c>
      <c r="N227" s="436"/>
      <c r="O227" s="124">
        <f>IF(MOD(N227,0.5)=0,IF(_КОМ.УСЛ.=$K$8,M227*2*N227,N227*L227*2),"заказ не кратен 0,5 кг")</f>
        <v>0</v>
      </c>
      <c r="P227" s="408"/>
      <c r="Q227" s="452"/>
      <c r="R227" s="452"/>
    </row>
    <row r="228" spans="1:19" s="4" customFormat="1" ht="12.75" customHeight="1" x14ac:dyDescent="0.2">
      <c r="A228" s="4" t="s">
        <v>227</v>
      </c>
      <c r="B228" s="389" t="s">
        <v>1114</v>
      </c>
      <c r="C228" s="93"/>
      <c r="D228" s="93"/>
      <c r="E228" s="93"/>
      <c r="F228" s="125" t="s">
        <v>1395</v>
      </c>
      <c r="G228" s="125" t="s">
        <v>1852</v>
      </c>
      <c r="H228" s="120">
        <v>500</v>
      </c>
      <c r="I228" s="115" t="s">
        <v>11</v>
      </c>
      <c r="J228" s="61" t="s">
        <v>14</v>
      </c>
      <c r="K228" s="156">
        <v>15.16</v>
      </c>
      <c r="L228" s="122">
        <f t="shared" si="31"/>
        <v>448.54063307999996</v>
      </c>
      <c r="M228" s="123">
        <f>IF(J228=ИТОГО!$F$1,ИТОГО!$F$2*K228,IF(J228=ИТОГО!$G$1,ИТОГО!$G$2*K228,IF(J228=ИТОГО!$H$1,ИТОГО!$H$2*K228,K228)))/2</f>
        <v>482.30175600000001</v>
      </c>
      <c r="N228" s="436"/>
      <c r="O228" s="124">
        <f>IF(MOD(N228,0.5)=0,IF(_КОМ.УСЛ.=$K$8,M228*2*N228,N228*L228*2),"заказ не кратен 0,5 кг")</f>
        <v>0</v>
      </c>
      <c r="P228" s="408"/>
      <c r="Q228" s="452"/>
      <c r="R228" s="452"/>
    </row>
    <row r="229" spans="1:19" s="4" customFormat="1" ht="12.75" customHeight="1" x14ac:dyDescent="0.2">
      <c r="A229" s="4" t="s">
        <v>228</v>
      </c>
      <c r="B229" s="389" t="s">
        <v>1116</v>
      </c>
      <c r="C229" s="93"/>
      <c r="D229" s="93"/>
      <c r="E229" s="93"/>
      <c r="F229" s="125" t="s">
        <v>1395</v>
      </c>
      <c r="G229" s="125" t="s">
        <v>1854</v>
      </c>
      <c r="H229" s="120">
        <v>500</v>
      </c>
      <c r="I229" s="115" t="s">
        <v>11</v>
      </c>
      <c r="J229" s="61" t="s">
        <v>14</v>
      </c>
      <c r="K229" s="156">
        <v>25.48</v>
      </c>
      <c r="L229" s="122">
        <f t="shared" si="31"/>
        <v>753.87963923999996</v>
      </c>
      <c r="M229" s="123">
        <f>IF(J229=ИТОГО!$F$1,ИТОГО!$F$2*K229,IF(J229=ИТОГО!$G$1,ИТОГО!$G$2*K229,IF(J229=ИТОГО!$H$1,ИТОГО!$H$2*K229,K229)))/2</f>
        <v>810.62326800000005</v>
      </c>
      <c r="N229" s="436"/>
      <c r="O229" s="124">
        <f>IF(MOD(N229,0.5)=0,IF(_КОМ.УСЛ.=$K$8,M229*2*N229,N229*L229*2),"заказ не кратен 0,5 кг")</f>
        <v>0</v>
      </c>
      <c r="P229" s="408"/>
      <c r="Q229" s="452"/>
      <c r="R229" s="452"/>
    </row>
    <row r="230" spans="1:19" s="4" customFormat="1" ht="12.75" customHeight="1" x14ac:dyDescent="0.2">
      <c r="A230" s="97" t="s">
        <v>229</v>
      </c>
      <c r="B230" s="389" t="s">
        <v>1118</v>
      </c>
      <c r="C230" s="93" t="s">
        <v>2291</v>
      </c>
      <c r="D230" s="93"/>
      <c r="E230" s="93"/>
      <c r="F230" s="125" t="s">
        <v>1396</v>
      </c>
      <c r="G230" s="125" t="s">
        <v>1856</v>
      </c>
      <c r="H230" s="120">
        <v>500</v>
      </c>
      <c r="I230" s="115" t="s">
        <v>11</v>
      </c>
      <c r="J230" s="61" t="s">
        <v>14</v>
      </c>
      <c r="K230" s="156">
        <v>65.12</v>
      </c>
      <c r="L230" s="122">
        <f t="shared" si="31"/>
        <v>1926.7127985600002</v>
      </c>
      <c r="M230" s="123">
        <f>IF(J230=ИТОГО!$F$1,ИТОГО!$F$2*K230,IF(J230=ИТОГО!$G$1,ИТОГО!$G$2*K230,IF(J230=ИТОГО!$H$1,ИТОГО!$H$2*K230,K230)))/2</f>
        <v>2071.7341920000003</v>
      </c>
      <c r="N230" s="436"/>
      <c r="O230" s="124">
        <f>IF(MOD(N230,0.5)=0,IF(_КОМ.УСЛ.=$K$8,M230*2*N230,N230*L230*2),"заказ не кратен 0,5 кг")</f>
        <v>0</v>
      </c>
      <c r="P230" s="408"/>
      <c r="Q230" s="452"/>
      <c r="R230" s="452"/>
    </row>
    <row r="231" spans="1:19" s="4" customFormat="1" ht="12.75" customHeight="1" x14ac:dyDescent="0.2">
      <c r="A231" s="97" t="s">
        <v>2059</v>
      </c>
      <c r="B231" s="71" t="s">
        <v>2058</v>
      </c>
      <c r="C231" s="93"/>
      <c r="D231" s="93"/>
      <c r="E231" s="93"/>
      <c r="F231" s="381"/>
      <c r="G231" s="381"/>
      <c r="H231" s="382">
        <v>500</v>
      </c>
      <c r="I231" s="71" t="s">
        <v>11</v>
      </c>
      <c r="J231" s="62" t="s">
        <v>14</v>
      </c>
      <c r="K231" s="434">
        <v>12</v>
      </c>
      <c r="L231" s="448">
        <f t="shared" si="31"/>
        <v>355.04535599999997</v>
      </c>
      <c r="M231" s="123">
        <f>IF(J231=ИТОГО!$F$1,ИТОГО!$F$2*K231,IF(J231=ИТОГО!$G$1,ИТОГО!$G$2*K231,IF(J231=ИТОГО!$H$1,ИТОГО!$H$2*K231,K231)))/2</f>
        <v>381.76920000000001</v>
      </c>
      <c r="N231" s="436"/>
      <c r="O231" s="124">
        <f>IF(MOD(N231,0.5)=0,IF(_КОМ.УСЛ.=$K$8,M231*2*N231,N231*L231*2),"заказ не кратен 0,5 кг")</f>
        <v>0</v>
      </c>
      <c r="P231" s="408"/>
      <c r="Q231" s="452"/>
      <c r="R231" s="452"/>
    </row>
    <row r="232" spans="1:19" s="4" customFormat="1" ht="12.75" customHeight="1" x14ac:dyDescent="0.2">
      <c r="A232" s="97" t="s">
        <v>248</v>
      </c>
      <c r="B232" s="118" t="s">
        <v>1456</v>
      </c>
      <c r="C232" s="377"/>
      <c r="D232" s="377"/>
      <c r="E232" s="377"/>
      <c r="F232" s="151" t="s">
        <v>906</v>
      </c>
      <c r="G232" s="151"/>
      <c r="H232" s="120"/>
      <c r="I232" s="112"/>
      <c r="J232" s="61"/>
      <c r="K232" s="152"/>
      <c r="L232" s="153"/>
      <c r="M232" s="154"/>
      <c r="N232" s="153"/>
      <c r="O232" s="155"/>
      <c r="P232" s="408"/>
      <c r="Q232" s="452"/>
      <c r="R232" s="452"/>
    </row>
    <row r="233" spans="1:19" s="4" customFormat="1" ht="12.75" customHeight="1" x14ac:dyDescent="0.2">
      <c r="A233" s="97" t="s">
        <v>249</v>
      </c>
      <c r="B233" s="389" t="s">
        <v>1120</v>
      </c>
      <c r="C233" s="93" t="s">
        <v>2295</v>
      </c>
      <c r="D233" s="93"/>
      <c r="E233" s="93"/>
      <c r="F233" s="125" t="s">
        <v>1361</v>
      </c>
      <c r="G233" s="125" t="s">
        <v>1858</v>
      </c>
      <c r="H233" s="120">
        <v>500</v>
      </c>
      <c r="I233" s="115" t="s">
        <v>11</v>
      </c>
      <c r="J233" s="61" t="s">
        <v>14</v>
      </c>
      <c r="K233" s="156">
        <v>45.49</v>
      </c>
      <c r="L233" s="122">
        <f t="shared" ref="L233:L241" si="32">M233*(1-$I$8)</f>
        <v>1345.91777037</v>
      </c>
      <c r="M233" s="123">
        <f>IF(J233=ИТОГО!$F$1,ИТОГО!$F$2*K233,IF(J233=ИТОГО!$G$1,ИТОГО!$G$2*K233,IF(J233=ИТОГО!$H$1,ИТОГО!$H$2*K233,K233)))/2</f>
        <v>1447.2234089999999</v>
      </c>
      <c r="N233" s="436"/>
      <c r="O233" s="124">
        <f t="shared" ref="O233:O241" si="33">IF(MOD(N233,0.5)=0,IF(_КОМ.УСЛ.=$K$8,M233*2*N233,N233*L233*2),"заказ не кратен 0,5 кг")</f>
        <v>0</v>
      </c>
      <c r="P233" s="408"/>
      <c r="Q233" s="452"/>
      <c r="R233" s="452"/>
    </row>
    <row r="234" spans="1:19" s="4" customFormat="1" ht="12.75" customHeight="1" x14ac:dyDescent="0.2">
      <c r="A234" s="97" t="s">
        <v>251</v>
      </c>
      <c r="B234" s="389" t="s">
        <v>1123</v>
      </c>
      <c r="C234" s="93"/>
      <c r="D234" s="93"/>
      <c r="E234" s="93"/>
      <c r="F234" s="125" t="s">
        <v>1365</v>
      </c>
      <c r="G234" s="125" t="s">
        <v>1862</v>
      </c>
      <c r="H234" s="120">
        <v>500</v>
      </c>
      <c r="I234" s="115" t="s">
        <v>11</v>
      </c>
      <c r="J234" s="61" t="s">
        <v>14</v>
      </c>
      <c r="K234" s="156">
        <v>60.66</v>
      </c>
      <c r="L234" s="122">
        <f t="shared" si="32"/>
        <v>1794.7542745799999</v>
      </c>
      <c r="M234" s="123">
        <f>IF(J234=ИТОГО!$F$1,ИТОГО!$F$2*K234,IF(J234=ИТОГО!$G$1,ИТОГО!$G$2*K234,IF(J234=ИТОГО!$H$1,ИТОГО!$H$2*K234,K234)))/2</f>
        <v>1929.843306</v>
      </c>
      <c r="N234" s="436"/>
      <c r="O234" s="124">
        <f t="shared" si="33"/>
        <v>0</v>
      </c>
      <c r="P234" s="408"/>
      <c r="Q234" s="452"/>
      <c r="R234" s="452"/>
    </row>
    <row r="235" spans="1:19" s="4" customFormat="1" ht="12.75" customHeight="1" x14ac:dyDescent="0.2">
      <c r="A235" s="4" t="s">
        <v>252</v>
      </c>
      <c r="B235" s="389" t="s">
        <v>1124</v>
      </c>
      <c r="C235" s="93" t="s">
        <v>1094</v>
      </c>
      <c r="D235" s="93"/>
      <c r="E235" s="93"/>
      <c r="F235" s="125" t="s">
        <v>1366</v>
      </c>
      <c r="G235" s="125" t="s">
        <v>1863</v>
      </c>
      <c r="H235" s="120">
        <v>500</v>
      </c>
      <c r="I235" s="115" t="s">
        <v>11</v>
      </c>
      <c r="J235" s="61" t="s">
        <v>14</v>
      </c>
      <c r="K235" s="156">
        <v>65.709999999999994</v>
      </c>
      <c r="L235" s="122">
        <f t="shared" si="32"/>
        <v>1944.1691952299996</v>
      </c>
      <c r="M235" s="123">
        <f>IF(J235=ИТОГО!$F$1,ИТОГО!$F$2*K235,IF(J235=ИТОГО!$G$1,ИТОГО!$G$2*K235,IF(J235=ИТОГО!$H$1,ИТОГО!$H$2*K235,K235)))/2</f>
        <v>2090.5045109999996</v>
      </c>
      <c r="N235" s="436"/>
      <c r="O235" s="124">
        <f t="shared" si="33"/>
        <v>0</v>
      </c>
      <c r="P235" s="408"/>
      <c r="Q235" s="452"/>
      <c r="R235" s="452"/>
    </row>
    <row r="236" spans="1:19" s="4" customFormat="1" ht="12.75" customHeight="1" x14ac:dyDescent="0.2">
      <c r="A236" s="97" t="s">
        <v>253</v>
      </c>
      <c r="B236" s="389" t="s">
        <v>2172</v>
      </c>
      <c r="C236" s="93" t="s">
        <v>2295</v>
      </c>
      <c r="D236" s="93"/>
      <c r="E236" s="93"/>
      <c r="F236" s="125" t="s">
        <v>1362</v>
      </c>
      <c r="G236" s="125" t="s">
        <v>1859</v>
      </c>
      <c r="H236" s="120">
        <v>500</v>
      </c>
      <c r="I236" s="115" t="s">
        <v>11</v>
      </c>
      <c r="J236" s="61" t="s">
        <v>14</v>
      </c>
      <c r="K236" s="156">
        <v>50.55</v>
      </c>
      <c r="L236" s="122">
        <f t="shared" si="32"/>
        <v>1495.6285621499997</v>
      </c>
      <c r="M236" s="123">
        <f>IF(J236=ИТОГО!$F$1,ИТОГО!$F$2*K236,IF(J236=ИТОГО!$G$1,ИТОГО!$G$2*K236,IF(J236=ИТОГО!$H$1,ИТОГО!$H$2*K236,K236)))/2</f>
        <v>1608.2027549999998</v>
      </c>
      <c r="N236" s="436"/>
      <c r="O236" s="124">
        <f t="shared" si="33"/>
        <v>0</v>
      </c>
      <c r="P236" s="408"/>
      <c r="Q236" s="452"/>
      <c r="R236" s="452"/>
    </row>
    <row r="237" spans="1:19" s="4" customFormat="1" ht="12.75" customHeight="1" x14ac:dyDescent="0.2">
      <c r="A237" s="97" t="s">
        <v>2242</v>
      </c>
      <c r="B237" s="389" t="s">
        <v>2046</v>
      </c>
      <c r="C237" s="481"/>
      <c r="D237" s="93"/>
      <c r="E237" s="93"/>
      <c r="F237" s="125" t="s">
        <v>1398</v>
      </c>
      <c r="G237" s="125" t="s">
        <v>1866</v>
      </c>
      <c r="H237" s="120">
        <v>500</v>
      </c>
      <c r="I237" s="115" t="s">
        <v>11</v>
      </c>
      <c r="J237" s="61" t="s">
        <v>14</v>
      </c>
      <c r="K237" s="156">
        <v>49.16</v>
      </c>
      <c r="L237" s="405">
        <f t="shared" si="32"/>
        <v>1454.5024750799998</v>
      </c>
      <c r="M237" s="405">
        <f>IF(J237=ИТОГО!$F$1,ИТОГО!$F$2*K237,IF(J237=ИТОГО!$G$1,ИТОГО!$G$2*K237,IF(J237=ИТОГО!$H$1,ИТОГО!$H$2*K237,K237)))/2</f>
        <v>1563.9811559999998</v>
      </c>
      <c r="N237" s="436"/>
      <c r="O237" s="124">
        <f t="shared" si="33"/>
        <v>0</v>
      </c>
      <c r="P237" s="408"/>
      <c r="Q237" s="452"/>
      <c r="R237" s="452"/>
    </row>
    <row r="238" spans="1:19" s="4" customFormat="1" ht="12.75" customHeight="1" x14ac:dyDescent="0.2">
      <c r="A238" s="4" t="s">
        <v>255</v>
      </c>
      <c r="B238" s="389" t="s">
        <v>1121</v>
      </c>
      <c r="C238" s="93" t="s">
        <v>2295</v>
      </c>
      <c r="D238" s="93"/>
      <c r="E238" s="93"/>
      <c r="F238" s="125" t="s">
        <v>1363</v>
      </c>
      <c r="G238" s="125" t="s">
        <v>1860</v>
      </c>
      <c r="H238" s="120">
        <v>500</v>
      </c>
      <c r="I238" s="115" t="s">
        <v>11</v>
      </c>
      <c r="J238" s="61" t="s">
        <v>14</v>
      </c>
      <c r="K238" s="156">
        <v>50.55</v>
      </c>
      <c r="L238" s="122">
        <f t="shared" si="32"/>
        <v>1495.6285621499997</v>
      </c>
      <c r="M238" s="123">
        <f>IF(J238=ИТОГО!$F$1,ИТОГО!$F$2*K238,IF(J238=ИТОГО!$G$1,ИТОГО!$G$2*K238,IF(J238=ИТОГО!$H$1,ИТОГО!$H$2*K238,K238)))/2</f>
        <v>1608.2027549999998</v>
      </c>
      <c r="N238" s="436"/>
      <c r="O238" s="124">
        <f t="shared" si="33"/>
        <v>0</v>
      </c>
      <c r="P238" s="408"/>
      <c r="Q238" s="452"/>
      <c r="R238" s="452"/>
    </row>
    <row r="239" spans="1:19" s="4" customFormat="1" ht="12.75" customHeight="1" x14ac:dyDescent="0.2">
      <c r="A239" s="97" t="s">
        <v>303</v>
      </c>
      <c r="B239" s="389" t="s">
        <v>1125</v>
      </c>
      <c r="C239" s="93"/>
      <c r="D239" s="93"/>
      <c r="E239" s="93"/>
      <c r="F239" s="125" t="s">
        <v>1367</v>
      </c>
      <c r="G239" s="125" t="s">
        <v>1864</v>
      </c>
      <c r="H239" s="120">
        <v>500</v>
      </c>
      <c r="I239" s="115" t="s">
        <v>11</v>
      </c>
      <c r="J239" s="61" t="s">
        <v>14</v>
      </c>
      <c r="K239" s="156">
        <v>72.14</v>
      </c>
      <c r="L239" s="122">
        <f t="shared" si="32"/>
        <v>2134.4143318199999</v>
      </c>
      <c r="M239" s="123">
        <f>IF(J239=ИТОГО!$F$1,ИТОГО!$F$2*K239,IF(J239=ИТОГО!$G$1,ИТОГО!$G$2*K239,IF(J239=ИТОГО!$H$1,ИТОГО!$H$2*K239,K239)))/2</f>
        <v>2295.0691740000002</v>
      </c>
      <c r="N239" s="436"/>
      <c r="O239" s="124">
        <f t="shared" si="33"/>
        <v>0</v>
      </c>
      <c r="P239" s="408"/>
      <c r="Q239" s="452"/>
      <c r="R239" s="452"/>
    </row>
    <row r="240" spans="1:19" s="4" customFormat="1" ht="12.75" customHeight="1" x14ac:dyDescent="0.2">
      <c r="A240" s="97" t="s">
        <v>344</v>
      </c>
      <c r="B240" s="389" t="s">
        <v>1126</v>
      </c>
      <c r="C240" s="93" t="s">
        <v>1094</v>
      </c>
      <c r="D240" s="93"/>
      <c r="E240" s="93"/>
      <c r="F240" s="125" t="s">
        <v>1414</v>
      </c>
      <c r="G240" s="125" t="s">
        <v>1865</v>
      </c>
      <c r="H240" s="120">
        <v>500</v>
      </c>
      <c r="I240" s="115" t="s">
        <v>11</v>
      </c>
      <c r="J240" s="61" t="s">
        <v>14</v>
      </c>
      <c r="K240" s="156">
        <v>75.819999999999993</v>
      </c>
      <c r="L240" s="122">
        <f t="shared" ref="L240" si="34">M240*(1-$I$8)</f>
        <v>2243.2949076599994</v>
      </c>
      <c r="M240" s="123">
        <f>IF(J240=ИТОГО!$F$1,ИТОГО!$F$2*K240,IF(J240=ИТОГО!$G$1,ИТОГО!$G$2*K240,IF(J240=ИТОГО!$H$1,ИТОГО!$H$2*K240,K240)))/2</f>
        <v>2412.1450619999996</v>
      </c>
      <c r="N240" s="436"/>
      <c r="O240" s="124">
        <f t="shared" ref="O240" si="35">IF(MOD(N240,0.5)=0,IF(_КОМ.УСЛ.=$K$8,M240*2*N240,N240*L240*2),"заказ не кратен 0,5 кг")</f>
        <v>0</v>
      </c>
      <c r="P240" s="408"/>
      <c r="Q240" s="452"/>
      <c r="R240" s="452"/>
      <c r="S240" s="548" t="s">
        <v>2339</v>
      </c>
    </row>
    <row r="241" spans="1:19" s="4" customFormat="1" ht="12.75" customHeight="1" x14ac:dyDescent="0.2">
      <c r="A241" s="97" t="s">
        <v>256</v>
      </c>
      <c r="B241" s="389" t="s">
        <v>1127</v>
      </c>
      <c r="C241" s="93" t="s">
        <v>1094</v>
      </c>
      <c r="D241" s="93"/>
      <c r="E241" s="93"/>
      <c r="F241" s="125" t="s">
        <v>1397</v>
      </c>
      <c r="G241" s="125" t="s">
        <v>1867</v>
      </c>
      <c r="H241" s="120">
        <v>500</v>
      </c>
      <c r="I241" s="115" t="s">
        <v>11</v>
      </c>
      <c r="J241" s="61" t="s">
        <v>14</v>
      </c>
      <c r="K241" s="156">
        <v>87.16</v>
      </c>
      <c r="L241" s="122">
        <f t="shared" si="32"/>
        <v>2578.8127690799997</v>
      </c>
      <c r="M241" s="123">
        <f>IF(J241=ИТОГО!$F$1,ИТОГО!$F$2*K241,IF(J241=ИТОГО!$G$1,ИТОГО!$G$2*K241,IF(J241=ИТОГО!$H$1,ИТОГО!$H$2*K241,K241)))/2</f>
        <v>2772.916956</v>
      </c>
      <c r="N241" s="436"/>
      <c r="O241" s="124">
        <f t="shared" si="33"/>
        <v>0</v>
      </c>
      <c r="P241" s="408"/>
      <c r="Q241" s="452"/>
      <c r="R241" s="452"/>
    </row>
    <row r="242" spans="1:19" s="4" customFormat="1" ht="12.75" customHeight="1" x14ac:dyDescent="0.2">
      <c r="A242" s="97" t="s">
        <v>292</v>
      </c>
      <c r="B242" s="525" t="s">
        <v>1457</v>
      </c>
      <c r="C242" s="377"/>
      <c r="D242" s="377"/>
      <c r="E242" s="377"/>
      <c r="F242" s="151" t="s">
        <v>906</v>
      </c>
      <c r="G242" s="151"/>
      <c r="H242" s="111"/>
      <c r="I242" s="112"/>
      <c r="J242" s="113"/>
      <c r="K242" s="152"/>
      <c r="L242" s="153"/>
      <c r="M242" s="154"/>
      <c r="N242" s="154"/>
      <c r="O242" s="155"/>
      <c r="P242" s="408"/>
      <c r="Q242" s="452"/>
      <c r="R242" s="452"/>
    </row>
    <row r="243" spans="1:19" s="4" customFormat="1" ht="12.75" customHeight="1" x14ac:dyDescent="0.2">
      <c r="A243" s="97"/>
      <c r="B243" s="526" t="s">
        <v>900</v>
      </c>
      <c r="C243" s="187"/>
      <c r="D243" s="187"/>
      <c r="E243" s="187"/>
      <c r="F243" s="164"/>
      <c r="G243" s="164"/>
      <c r="H243" s="120"/>
      <c r="I243" s="112"/>
      <c r="J243" s="61"/>
      <c r="K243" s="160"/>
      <c r="L243" s="161"/>
      <c r="M243" s="162"/>
      <c r="N243" s="162"/>
      <c r="O243" s="163"/>
      <c r="P243" s="408"/>
      <c r="Q243" s="452"/>
      <c r="R243" s="452"/>
    </row>
    <row r="244" spans="1:19" s="4" customFormat="1" ht="12.75" customHeight="1" x14ac:dyDescent="0.2">
      <c r="A244" s="4" t="s">
        <v>295</v>
      </c>
      <c r="B244" s="527" t="s">
        <v>1131</v>
      </c>
      <c r="C244" s="93"/>
      <c r="D244" s="93"/>
      <c r="E244" s="93"/>
      <c r="F244" s="125" t="s">
        <v>1368</v>
      </c>
      <c r="G244" s="125" t="s">
        <v>1871</v>
      </c>
      <c r="H244" s="120">
        <v>500</v>
      </c>
      <c r="I244" s="115" t="s">
        <v>11</v>
      </c>
      <c r="J244" s="61" t="s">
        <v>14</v>
      </c>
      <c r="K244" s="156">
        <v>19.21</v>
      </c>
      <c r="L244" s="122">
        <f t="shared" ref="L244:L250" si="36">M244*(1-$I$8)</f>
        <v>568.36844072999997</v>
      </c>
      <c r="M244" s="123">
        <f>IF(J244=ИТОГО!$F$1,ИТОГО!$F$2*K244,IF(J244=ИТОГО!$G$1,ИТОГО!$G$2*K244,IF(J244=ИТОГО!$H$1,ИТОГО!$H$2*K244,K244)))/2</f>
        <v>611.14886100000001</v>
      </c>
      <c r="N244" s="436"/>
      <c r="O244" s="124">
        <f t="shared" ref="O244:O250" si="37">IF(MOD(N244,0.5)=0,IF(_КОМ.УСЛ.=$K$8,M244*2*N244,N244*L244*2),"заказ не кратен 0,5 кг")</f>
        <v>0</v>
      </c>
      <c r="P244" s="408"/>
      <c r="Q244" s="452"/>
      <c r="R244" s="452"/>
    </row>
    <row r="245" spans="1:19" s="4" customFormat="1" ht="12.75" customHeight="1" x14ac:dyDescent="0.2">
      <c r="A245" s="4" t="s">
        <v>296</v>
      </c>
      <c r="B245" s="527" t="s">
        <v>1132</v>
      </c>
      <c r="C245" s="93"/>
      <c r="D245" s="93"/>
      <c r="E245" s="93"/>
      <c r="F245" s="125" t="s">
        <v>1368</v>
      </c>
      <c r="G245" s="125" t="s">
        <v>1872</v>
      </c>
      <c r="H245" s="120">
        <v>500</v>
      </c>
      <c r="I245" s="115" t="s">
        <v>11</v>
      </c>
      <c r="J245" s="61" t="s">
        <v>14</v>
      </c>
      <c r="K245" s="156">
        <v>21.74</v>
      </c>
      <c r="L245" s="122">
        <f t="shared" si="36"/>
        <v>643.22383661999993</v>
      </c>
      <c r="M245" s="123">
        <f>IF(J245=ИТОГО!$F$1,ИТОГО!$F$2*K245,IF(J245=ИТОГО!$G$1,ИТОГО!$G$2*K245,IF(J245=ИТОГО!$H$1,ИТОГО!$H$2*K245,K245)))/2</f>
        <v>691.63853399999994</v>
      </c>
      <c r="N245" s="436"/>
      <c r="O245" s="124">
        <f t="shared" si="37"/>
        <v>0</v>
      </c>
      <c r="P245" s="408"/>
      <c r="Q245" s="452"/>
      <c r="R245" s="452"/>
    </row>
    <row r="246" spans="1:19" s="4" customFormat="1" ht="12.75" customHeight="1" x14ac:dyDescent="0.2">
      <c r="A246" s="4" t="s">
        <v>297</v>
      </c>
      <c r="B246" s="527" t="s">
        <v>1133</v>
      </c>
      <c r="C246" s="93" t="s">
        <v>2291</v>
      </c>
      <c r="D246" s="93"/>
      <c r="E246" s="93"/>
      <c r="F246" s="125" t="s">
        <v>1368</v>
      </c>
      <c r="G246" s="125" t="s">
        <v>1873</v>
      </c>
      <c r="H246" s="120">
        <v>500</v>
      </c>
      <c r="I246" s="115" t="s">
        <v>11</v>
      </c>
      <c r="J246" s="61" t="s">
        <v>14</v>
      </c>
      <c r="K246" s="156">
        <v>25.98</v>
      </c>
      <c r="L246" s="122">
        <f t="shared" si="36"/>
        <v>768.67319573999987</v>
      </c>
      <c r="M246" s="123">
        <f>IF(J246=ИТОГО!$F$1,ИТОГО!$F$2*K246,IF(J246=ИТОГО!$G$1,ИТОГО!$G$2*K246,IF(J246=ИТОГО!$H$1,ИТОГО!$H$2*K246,K246)))/2</f>
        <v>826.53031799999997</v>
      </c>
      <c r="N246" s="436"/>
      <c r="O246" s="124">
        <f t="shared" si="37"/>
        <v>0</v>
      </c>
      <c r="P246" s="408"/>
      <c r="Q246" s="452"/>
      <c r="R246" s="452"/>
    </row>
    <row r="247" spans="1:19" s="4" customFormat="1" ht="12.75" customHeight="1" x14ac:dyDescent="0.2">
      <c r="A247" s="4" t="s">
        <v>298</v>
      </c>
      <c r="B247" s="527" t="s">
        <v>1134</v>
      </c>
      <c r="C247" s="93"/>
      <c r="D247" s="93"/>
      <c r="E247" s="93"/>
      <c r="F247" s="125" t="s">
        <v>1368</v>
      </c>
      <c r="G247" s="125" t="s">
        <v>1874</v>
      </c>
      <c r="H247" s="120">
        <v>500</v>
      </c>
      <c r="I247" s="115" t="s">
        <v>11</v>
      </c>
      <c r="J247" s="61" t="s">
        <v>14</v>
      </c>
      <c r="K247" s="156">
        <v>50.09</v>
      </c>
      <c r="L247" s="122">
        <f t="shared" si="36"/>
        <v>1482.01849017</v>
      </c>
      <c r="M247" s="123">
        <f>IF(J247=ИТОГО!$F$1,ИТОГО!$F$2*K247,IF(J247=ИТОГО!$G$1,ИТОГО!$G$2*K247,IF(J247=ИТОГО!$H$1,ИТОГО!$H$2*K247,K247)))/2</f>
        <v>1593.5682690000001</v>
      </c>
      <c r="N247" s="436"/>
      <c r="O247" s="124">
        <f t="shared" si="37"/>
        <v>0</v>
      </c>
      <c r="P247" s="408"/>
      <c r="Q247" s="452"/>
      <c r="R247" s="452"/>
    </row>
    <row r="248" spans="1:19" s="4" customFormat="1" ht="12.75" customHeight="1" x14ac:dyDescent="0.2">
      <c r="A248" s="4" t="s">
        <v>307</v>
      </c>
      <c r="B248" s="527" t="s">
        <v>1128</v>
      </c>
      <c r="C248" s="93" t="s">
        <v>1094</v>
      </c>
      <c r="D248" s="93"/>
      <c r="E248" s="93"/>
      <c r="F248" s="125" t="s">
        <v>1443</v>
      </c>
      <c r="G248" s="125" t="s">
        <v>1868</v>
      </c>
      <c r="H248" s="120">
        <v>500</v>
      </c>
      <c r="I248" s="115" t="s">
        <v>11</v>
      </c>
      <c r="J248" s="61" t="s">
        <v>14</v>
      </c>
      <c r="K248" s="156">
        <v>13.65</v>
      </c>
      <c r="L248" s="122">
        <f t="shared" si="36"/>
        <v>403.86409244999999</v>
      </c>
      <c r="M248" s="123">
        <f>IF(J248=ИТОГО!$F$1,ИТОГО!$F$2*K248,IF(J248=ИТОГО!$G$1,ИТОГО!$G$2*K248,IF(J248=ИТОГО!$H$1,ИТОГО!$H$2*K248,K248)))/2</f>
        <v>434.26246500000002</v>
      </c>
      <c r="N248" s="436"/>
      <c r="O248" s="124">
        <f t="shared" ref="O248" si="38">IF(MOD(N248,0.5)=0,IF(_КОМ.УСЛ.=$K$8,M248*2*N248,N248*L248*2),"заказ не кратен 0,5 кг")</f>
        <v>0</v>
      </c>
      <c r="P248" s="408"/>
      <c r="Q248" s="452"/>
      <c r="R248" s="452"/>
    </row>
    <row r="249" spans="1:19" s="4" customFormat="1" ht="12.75" customHeight="1" x14ac:dyDescent="0.2">
      <c r="A249" s="4" t="s">
        <v>309</v>
      </c>
      <c r="B249" s="527" t="s">
        <v>1129</v>
      </c>
      <c r="C249" s="93"/>
      <c r="D249" s="93"/>
      <c r="E249" s="93"/>
      <c r="F249" s="125" t="s">
        <v>1368</v>
      </c>
      <c r="G249" s="125" t="s">
        <v>1869</v>
      </c>
      <c r="H249" s="120">
        <v>500</v>
      </c>
      <c r="I249" s="115" t="s">
        <v>11</v>
      </c>
      <c r="J249" s="61" t="s">
        <v>14</v>
      </c>
      <c r="K249" s="156">
        <v>15.03</v>
      </c>
      <c r="L249" s="122">
        <f t="shared" si="36"/>
        <v>444.69430838999995</v>
      </c>
      <c r="M249" s="123">
        <f>IF(J249=ИТОГО!$F$1,ИТОГО!$F$2*K249,IF(J249=ИТОГО!$G$1,ИТОГО!$G$2*K249,IF(J249=ИТОГО!$H$1,ИТОГО!$H$2*K249,K249)))/2</f>
        <v>478.16592299999996</v>
      </c>
      <c r="N249" s="436"/>
      <c r="O249" s="124">
        <f t="shared" si="37"/>
        <v>0</v>
      </c>
      <c r="P249" s="408"/>
      <c r="Q249" s="452"/>
      <c r="R249" s="452"/>
    </row>
    <row r="250" spans="1:19" s="4" customFormat="1" ht="12.75" customHeight="1" x14ac:dyDescent="0.2">
      <c r="A250" s="4" t="s">
        <v>310</v>
      </c>
      <c r="B250" s="527" t="s">
        <v>1130</v>
      </c>
      <c r="C250" s="93"/>
      <c r="D250" s="93"/>
      <c r="E250" s="93"/>
      <c r="F250" s="125" t="s">
        <v>1368</v>
      </c>
      <c r="G250" s="125" t="s">
        <v>1870</v>
      </c>
      <c r="H250" s="120">
        <v>500</v>
      </c>
      <c r="I250" s="115" t="s">
        <v>11</v>
      </c>
      <c r="J250" s="61" t="s">
        <v>14</v>
      </c>
      <c r="K250" s="156">
        <v>17.190000000000001</v>
      </c>
      <c r="L250" s="122">
        <f t="shared" si="36"/>
        <v>508.60247247000007</v>
      </c>
      <c r="M250" s="123">
        <f>IF(J250=ИТОГО!$F$1,ИТОГО!$F$2*K250,IF(J250=ИТОГО!$G$1,ИТОГО!$G$2*K250,IF(J250=ИТОГО!$H$1,ИТОГО!$H$2*K250,K250)))/2</f>
        <v>546.88437900000008</v>
      </c>
      <c r="N250" s="436"/>
      <c r="O250" s="124">
        <f t="shared" si="37"/>
        <v>0</v>
      </c>
      <c r="P250" s="408"/>
      <c r="Q250" s="452"/>
      <c r="R250" s="452"/>
      <c r="S250" s="503"/>
    </row>
    <row r="251" spans="1:19" s="4" customFormat="1" ht="12.75" customHeight="1" x14ac:dyDescent="0.2">
      <c r="A251" s="97"/>
      <c r="B251" s="500" t="s">
        <v>1458</v>
      </c>
      <c r="C251" s="435"/>
      <c r="D251" s="435"/>
      <c r="E251" s="435"/>
      <c r="F251" s="435"/>
      <c r="G251" s="435"/>
      <c r="H251" s="435"/>
      <c r="I251" s="435"/>
      <c r="J251" s="435"/>
      <c r="K251" s="435"/>
      <c r="L251" s="435"/>
      <c r="M251" s="435"/>
      <c r="N251" s="435"/>
      <c r="O251" s="435"/>
      <c r="P251" s="408"/>
      <c r="Q251" s="452"/>
      <c r="R251" s="452"/>
    </row>
    <row r="252" spans="1:19" s="4" customFormat="1" ht="12.75" customHeight="1" x14ac:dyDescent="0.2">
      <c r="A252" s="97" t="s">
        <v>293</v>
      </c>
      <c r="B252" s="527" t="s">
        <v>1525</v>
      </c>
      <c r="C252" s="93" t="s">
        <v>1091</v>
      </c>
      <c r="D252" s="93"/>
      <c r="E252" s="93"/>
      <c r="F252" s="125" t="s">
        <v>1369</v>
      </c>
      <c r="G252" s="125" t="s">
        <v>1877</v>
      </c>
      <c r="H252" s="120">
        <v>500</v>
      </c>
      <c r="I252" s="115" t="s">
        <v>11</v>
      </c>
      <c r="J252" s="61" t="s">
        <v>14</v>
      </c>
      <c r="K252" s="156">
        <v>51.1</v>
      </c>
      <c r="L252" s="122">
        <f>M252*(1-$I$8)</f>
        <v>1511.9014743</v>
      </c>
      <c r="M252" s="123">
        <f>IF(J252=ИТОГО!$F$1,ИТОГО!$F$2*K252,IF(J252=ИТОГО!$G$1,ИТОГО!$G$2*K252,IF(J252=ИТОГО!$H$1,ИТОГО!$H$2*K252,K252)))/2</f>
        <v>1625.7005100000001</v>
      </c>
      <c r="N252" s="436"/>
      <c r="O252" s="124">
        <f>IF(MOD(N252,0.5)=0,IF(_КОМ.УСЛ.=$K$8,M252*2*N252,N252*L252*2),"заказ не кратен 0,5 кг")</f>
        <v>0</v>
      </c>
      <c r="P252" s="408"/>
      <c r="Q252" s="452"/>
      <c r="R252" s="452"/>
    </row>
    <row r="253" spans="1:19" s="4" customFormat="1" ht="12.75" customHeight="1" x14ac:dyDescent="0.2">
      <c r="A253" s="97" t="s">
        <v>301</v>
      </c>
      <c r="B253" s="527" t="s">
        <v>1136</v>
      </c>
      <c r="C253" s="93"/>
      <c r="D253" s="93"/>
      <c r="E253" s="93"/>
      <c r="F253" s="125" t="s">
        <v>1369</v>
      </c>
      <c r="G253" s="125" t="s">
        <v>1876</v>
      </c>
      <c r="H253" s="120">
        <v>500</v>
      </c>
      <c r="I253" s="115" t="s">
        <v>11</v>
      </c>
      <c r="J253" s="61" t="s">
        <v>14</v>
      </c>
      <c r="K253" s="156">
        <v>32.35</v>
      </c>
      <c r="L253" s="122">
        <f>M253*(1-$I$8)</f>
        <v>957.14310555000009</v>
      </c>
      <c r="M253" s="123">
        <f>IF(J253=ИТОГО!$F$1,ИТОГО!$F$2*K253,IF(J253=ИТОГО!$G$1,ИТОГО!$G$2*K253,IF(J253=ИТОГО!$H$1,ИТОГО!$H$2*K253,K253)))/2</f>
        <v>1029.1861350000001</v>
      </c>
      <c r="N253" s="436"/>
      <c r="O253" s="124">
        <f>IF(MOD(N253,0.5)=0,IF(_КОМ.УСЛ.=$K$8,M253*2*N253,N253*L253*2),"заказ не кратен 0,5 кг")</f>
        <v>0</v>
      </c>
      <c r="P253" s="408"/>
      <c r="Q253" s="452"/>
      <c r="R253" s="452"/>
    </row>
    <row r="254" spans="1:19" s="4" customFormat="1" ht="12.75" customHeight="1" x14ac:dyDescent="0.2">
      <c r="A254" s="4" t="s">
        <v>306</v>
      </c>
      <c r="B254" s="527" t="s">
        <v>1135</v>
      </c>
      <c r="C254" s="93"/>
      <c r="D254" s="93"/>
      <c r="E254" s="93"/>
      <c r="F254" s="125" t="s">
        <v>1369</v>
      </c>
      <c r="G254" s="125" t="s">
        <v>1875</v>
      </c>
      <c r="H254" s="120">
        <v>500</v>
      </c>
      <c r="I254" s="115" t="s">
        <v>11</v>
      </c>
      <c r="J254" s="61" t="s">
        <v>14</v>
      </c>
      <c r="K254" s="156">
        <v>26.79</v>
      </c>
      <c r="L254" s="122">
        <f>M254*(1-$I$8)</f>
        <v>792.63875726999993</v>
      </c>
      <c r="M254" s="123">
        <f>IF(J254=ИТОГО!$F$1,ИТОГО!$F$2*K254,IF(J254=ИТОГО!$G$1,ИТОГО!$G$2*K254,IF(J254=ИТОГО!$H$1,ИТОГО!$H$2*K254,K254)))/2</f>
        <v>852.29973899999993</v>
      </c>
      <c r="N254" s="436"/>
      <c r="O254" s="124">
        <f>IF(MOD(N254,0.5)=0,IF(_КОМ.УСЛ.=$K$8,M254*2*N254,N254*L254*2),"заказ не кратен 0,5 кг")</f>
        <v>0</v>
      </c>
      <c r="P254" s="408"/>
      <c r="Q254" s="452"/>
      <c r="R254" s="452"/>
    </row>
    <row r="255" spans="1:19" s="4" customFormat="1" ht="12.75" customHeight="1" x14ac:dyDescent="0.2">
      <c r="A255" s="97"/>
      <c r="B255" s="500" t="s">
        <v>888</v>
      </c>
      <c r="C255" s="377"/>
      <c r="D255" s="377"/>
      <c r="E255" s="377"/>
      <c r="F255" s="435"/>
      <c r="G255" s="435"/>
      <c r="H255" s="435"/>
      <c r="I255" s="435"/>
      <c r="J255" s="435"/>
      <c r="K255" s="435"/>
      <c r="L255" s="435"/>
      <c r="M255" s="435"/>
      <c r="N255" s="435"/>
      <c r="O255" s="435"/>
      <c r="P255" s="408"/>
      <c r="Q255" s="452"/>
      <c r="R255" s="452"/>
    </row>
    <row r="256" spans="1:19" s="4" customFormat="1" ht="12.75" customHeight="1" x14ac:dyDescent="0.2">
      <c r="A256" s="4" t="s">
        <v>294</v>
      </c>
      <c r="B256" s="527" t="s">
        <v>1138</v>
      </c>
      <c r="C256" s="93" t="s">
        <v>2320</v>
      </c>
      <c r="D256" s="93"/>
      <c r="E256" s="93"/>
      <c r="F256" s="125" t="s">
        <v>1370</v>
      </c>
      <c r="G256" s="125" t="s">
        <v>1879</v>
      </c>
      <c r="H256" s="120">
        <v>500</v>
      </c>
      <c r="I256" s="115" t="s">
        <v>11</v>
      </c>
      <c r="J256" s="61" t="s">
        <v>14</v>
      </c>
      <c r="K256" s="156">
        <v>27.05</v>
      </c>
      <c r="L256" s="122">
        <f>M256*(1-$I$8)</f>
        <v>800.33140664999996</v>
      </c>
      <c r="M256" s="123">
        <f>IF(J256=ИТОГО!$F$1,ИТОГО!$F$2*K256,IF(J256=ИТОГО!$G$1,ИТОГО!$G$2*K256,IF(J256=ИТОГО!$H$1,ИТОГО!$H$2*K256,K256)))/2</f>
        <v>860.57140500000003</v>
      </c>
      <c r="N256" s="436"/>
      <c r="O256" s="124">
        <f>IFERROR(IF(MOD(N256,0.5)=0,IF(_КОМ.УСЛ.=$K$8,M256*2*N256,N256*L256*2),"заказ не кратен 0,5 кг"),"")</f>
        <v>0</v>
      </c>
      <c r="P256" s="408"/>
      <c r="Q256" s="452"/>
      <c r="R256" s="452"/>
    </row>
    <row r="257" spans="1:18" s="4" customFormat="1" ht="12.75" customHeight="1" x14ac:dyDescent="0.2">
      <c r="A257" s="4" t="s">
        <v>300</v>
      </c>
      <c r="B257" s="527" t="s">
        <v>1139</v>
      </c>
      <c r="C257" s="93" t="s">
        <v>2298</v>
      </c>
      <c r="D257" s="93"/>
      <c r="E257" s="93"/>
      <c r="F257" s="125" t="s">
        <v>1370</v>
      </c>
      <c r="G257" s="125" t="s">
        <v>1880</v>
      </c>
      <c r="H257" s="120">
        <v>500</v>
      </c>
      <c r="I257" s="115" t="s">
        <v>11</v>
      </c>
      <c r="J257" s="61" t="s">
        <v>14</v>
      </c>
      <c r="K257" s="156">
        <v>36.07</v>
      </c>
      <c r="L257" s="448">
        <f>M257*(1-$I$8)</f>
        <v>1067.20716591</v>
      </c>
      <c r="M257" s="123">
        <f>IF(J257=ИТОГО!$F$1,ИТОГО!$F$2*K257,IF(J257=ИТОГО!$G$1,ИТОГО!$G$2*K257,IF(J257=ИТОГО!$H$1,ИТОГО!$H$2*K257,K257)))/2</f>
        <v>1147.5345870000001</v>
      </c>
      <c r="N257" s="436"/>
      <c r="O257" s="124">
        <f>IF(MOD(N257,0.5)=0,IF(_КОМ.УСЛ.=$K$8,M257*2*N257,N257*L257*2),"заказ не кратен 0,5 кг")</f>
        <v>0</v>
      </c>
      <c r="P257" s="408"/>
      <c r="Q257" s="452"/>
      <c r="R257" s="452"/>
    </row>
    <row r="258" spans="1:18" s="4" customFormat="1" ht="12.75" customHeight="1" x14ac:dyDescent="0.2">
      <c r="A258" s="4" t="s">
        <v>304</v>
      </c>
      <c r="B258" s="527" t="s">
        <v>1140</v>
      </c>
      <c r="C258" s="93" t="s">
        <v>2287</v>
      </c>
      <c r="D258" s="93"/>
      <c r="E258" s="93"/>
      <c r="F258" s="125" t="s">
        <v>1370</v>
      </c>
      <c r="G258" s="125" t="s">
        <v>1881</v>
      </c>
      <c r="H258" s="120">
        <v>500</v>
      </c>
      <c r="I258" s="115" t="s">
        <v>11</v>
      </c>
      <c r="J258" s="61" t="s">
        <v>14</v>
      </c>
      <c r="K258" s="156">
        <v>56.11</v>
      </c>
      <c r="L258" s="122">
        <f>M258*(1-$I$8)</f>
        <v>1660.1329104299998</v>
      </c>
      <c r="M258" s="123">
        <f>IF(J258=ИТОГО!$F$1,ИТОГО!$F$2*K258,IF(J258=ИТОГО!$G$1,ИТОГО!$G$2*K258,IF(J258=ИТОГО!$H$1,ИТОГО!$H$2*K258,K258)))/2</f>
        <v>1785.0891509999999</v>
      </c>
      <c r="N258" s="436"/>
      <c r="O258" s="124">
        <f>IFERROR(IF(MOD(N258,0.5)=0,IF(_КОМ.УСЛ.=$K$8,M258*2*N258,N258*L258*2),"заказ не кратен 0,5 кг"),"")</f>
        <v>0</v>
      </c>
      <c r="P258" s="408"/>
      <c r="Q258" s="452"/>
      <c r="R258" s="452"/>
    </row>
    <row r="259" spans="1:18" s="4" customFormat="1" ht="12.75" customHeight="1" x14ac:dyDescent="0.2">
      <c r="A259" s="4" t="s">
        <v>103</v>
      </c>
      <c r="B259" s="527" t="s">
        <v>1137</v>
      </c>
      <c r="C259" s="93" t="s">
        <v>2295</v>
      </c>
      <c r="D259" s="93"/>
      <c r="E259" s="93"/>
      <c r="F259" s="125" t="s">
        <v>1370</v>
      </c>
      <c r="G259" s="125" t="s">
        <v>1878</v>
      </c>
      <c r="H259" s="120">
        <v>500</v>
      </c>
      <c r="I259" s="115" t="s">
        <v>9</v>
      </c>
      <c r="J259" s="61" t="s">
        <v>14</v>
      </c>
      <c r="K259" s="156">
        <v>22.04</v>
      </c>
      <c r="L259" s="122">
        <f>M259*(1-$I$8)</f>
        <v>652.09997051999994</v>
      </c>
      <c r="M259" s="123">
        <f>IF(J259=ИТОГО!$F$1,ИТОГО!$F$2*K259,IF(J259=ИТОГО!$G$1,ИТОГО!$G$2*K259,IF(J259=ИТОГО!$H$1,ИТОГО!$H$2*K259,K259)))/2</f>
        <v>701.18276400000002</v>
      </c>
      <c r="N259" s="436"/>
      <c r="O259" s="124">
        <f>IF(MOD(N259,0.5)=0,IF(_КОМ.УСЛ.=$K$8,M259*2*N259,N259*L259*2),"заказ не кратен 0,5 кг")</f>
        <v>0</v>
      </c>
      <c r="P259" s="408"/>
      <c r="Q259" s="452"/>
      <c r="R259" s="452"/>
    </row>
    <row r="260" spans="1:18" s="4" customFormat="1" ht="12.75" customHeight="1" x14ac:dyDescent="0.2">
      <c r="A260" s="97"/>
      <c r="B260" s="500" t="s">
        <v>901</v>
      </c>
      <c r="C260" s="377"/>
      <c r="D260" s="377"/>
      <c r="E260" s="377"/>
      <c r="F260" s="435"/>
      <c r="G260" s="435"/>
      <c r="H260" s="435"/>
      <c r="I260" s="435"/>
      <c r="J260" s="435"/>
      <c r="K260" s="435"/>
      <c r="L260" s="435"/>
      <c r="M260" s="435"/>
      <c r="N260" s="435"/>
      <c r="O260" s="435"/>
      <c r="P260" s="408"/>
      <c r="Q260" s="452"/>
      <c r="R260" s="452"/>
    </row>
    <row r="261" spans="1:18" s="4" customFormat="1" ht="12.75" customHeight="1" x14ac:dyDescent="0.2">
      <c r="A261" s="4" t="s">
        <v>92</v>
      </c>
      <c r="B261" s="527" t="s">
        <v>1325</v>
      </c>
      <c r="C261" s="93" t="s">
        <v>2295</v>
      </c>
      <c r="D261" s="93"/>
      <c r="E261" s="93"/>
      <c r="F261" s="125" t="s">
        <v>1399</v>
      </c>
      <c r="G261" s="125" t="s">
        <v>1884</v>
      </c>
      <c r="H261" s="120">
        <v>500</v>
      </c>
      <c r="I261" s="115" t="s">
        <v>9</v>
      </c>
      <c r="J261" s="61" t="s">
        <v>15</v>
      </c>
      <c r="K261" s="121">
        <v>29.05</v>
      </c>
      <c r="L261" s="448">
        <f>M261*(1-$I$8)</f>
        <v>912.3647657250001</v>
      </c>
      <c r="M261" s="123">
        <f>IF(J261=ИТОГО!$F$1,ИТОГО!$F$2*K261,IF(J261=ИТОГО!$G$1,ИТОГО!$G$2*K261,IF(J261=ИТОГО!$H$1,ИТОГО!$H$2*K261,K261)))/2</f>
        <v>981.03738250000015</v>
      </c>
      <c r="N261" s="436"/>
      <c r="O261" s="124">
        <f>IF(MOD(N261,0.5)=0,IF(_КОМ.УСЛ.=$K$8,M261*2*N261,N261*L261*2),"заказ не кратен 0,5 кг")</f>
        <v>0</v>
      </c>
      <c r="P261" s="408"/>
      <c r="Q261" s="452"/>
      <c r="R261" s="452"/>
    </row>
    <row r="262" spans="1:18" s="4" customFormat="1" ht="12.75" customHeight="1" x14ac:dyDescent="0.2">
      <c r="A262" s="97" t="s">
        <v>102</v>
      </c>
      <c r="B262" s="527" t="s">
        <v>1323</v>
      </c>
      <c r="C262" s="93"/>
      <c r="D262" s="93"/>
      <c r="E262" s="93"/>
      <c r="F262" s="125" t="s">
        <v>1400</v>
      </c>
      <c r="G262" s="125" t="s">
        <v>1882</v>
      </c>
      <c r="H262" s="120">
        <v>500</v>
      </c>
      <c r="I262" s="115" t="s">
        <v>9</v>
      </c>
      <c r="J262" s="61" t="s">
        <v>15</v>
      </c>
      <c r="K262" s="121">
        <v>18.329999999999998</v>
      </c>
      <c r="L262" s="122">
        <f>M262*(1-$I$8)</f>
        <v>575.68489348499998</v>
      </c>
      <c r="M262" s="123">
        <f>IF(J262=ИТОГО!$F$1,ИТОГО!$F$2*K262,IF(J262=ИТОГО!$G$1,ИТОГО!$G$2*K262,IF(J262=ИТОГО!$H$1,ИТОГО!$H$2*K262,K262)))/2</f>
        <v>619.01601449999998</v>
      </c>
      <c r="N262" s="436"/>
      <c r="O262" s="124">
        <f>IFERROR(IF(MOD(N262,0.5)=0,IF(_КОМ.УСЛ.=$K$8,M262*2*N262,N262*L262*2),"заказ не кратен 0,5 кг"),"")</f>
        <v>0</v>
      </c>
      <c r="P262" s="408"/>
      <c r="Q262" s="452"/>
      <c r="R262" s="452"/>
    </row>
    <row r="263" spans="1:18" s="4" customFormat="1" ht="12.75" customHeight="1" x14ac:dyDescent="0.2">
      <c r="A263" s="4" t="s">
        <v>104</v>
      </c>
      <c r="B263" s="527" t="s">
        <v>1324</v>
      </c>
      <c r="C263" s="93" t="s">
        <v>2287</v>
      </c>
      <c r="D263" s="93"/>
      <c r="E263" s="93"/>
      <c r="F263" s="125" t="s">
        <v>1371</v>
      </c>
      <c r="G263" s="125" t="s">
        <v>1883</v>
      </c>
      <c r="H263" s="120">
        <v>500</v>
      </c>
      <c r="I263" s="115" t="s">
        <v>10</v>
      </c>
      <c r="J263" s="61" t="s">
        <v>15</v>
      </c>
      <c r="K263" s="121">
        <v>27.05</v>
      </c>
      <c r="L263" s="122">
        <f>M263*(1-$I$8)</f>
        <v>849.55135672500012</v>
      </c>
      <c r="M263" s="123">
        <f>IF(J263=ИТОГО!$F$1,ИТОГО!$F$2*K263,IF(J263=ИТОГО!$G$1,ИТОГО!$G$2*K263,IF(J263=ИТОГО!$H$1,ИТОГО!$H$2*K263,K263)))/2</f>
        <v>913.49608250000017</v>
      </c>
      <c r="N263" s="436"/>
      <c r="O263" s="124">
        <f>IF(MOD(N263,0.5)=0,IF(_КОМ.УСЛ.=$K$8,M263*2*N263,N263*L263*2),"заказ не кратен 0,5 кг")</f>
        <v>0</v>
      </c>
      <c r="P263" s="408"/>
      <c r="Q263" s="452"/>
      <c r="R263" s="452"/>
    </row>
    <row r="264" spans="1:18" s="4" customFormat="1" ht="12.75" customHeight="1" x14ac:dyDescent="0.2">
      <c r="A264" s="4" t="s">
        <v>302</v>
      </c>
      <c r="B264" s="500" t="s">
        <v>889</v>
      </c>
      <c r="C264" s="377"/>
      <c r="D264" s="377"/>
      <c r="E264" s="377"/>
      <c r="F264" s="435"/>
      <c r="G264" s="435"/>
      <c r="H264" s="435"/>
      <c r="I264" s="435"/>
      <c r="J264" s="435"/>
      <c r="K264" s="435"/>
      <c r="L264" s="435"/>
      <c r="M264" s="435"/>
      <c r="N264" s="435"/>
      <c r="O264" s="435"/>
      <c r="P264" s="408"/>
      <c r="Q264" s="452"/>
      <c r="R264" s="452"/>
    </row>
    <row r="265" spans="1:18" s="4" customFormat="1" ht="12.75" customHeight="1" x14ac:dyDescent="0.2">
      <c r="A265" s="97" t="s">
        <v>299</v>
      </c>
      <c r="B265" s="527" t="s">
        <v>1141</v>
      </c>
      <c r="C265" s="93"/>
      <c r="D265" s="93"/>
      <c r="E265" s="93"/>
      <c r="F265" s="133" t="s">
        <v>1442</v>
      </c>
      <c r="G265" s="125" t="s">
        <v>1885</v>
      </c>
      <c r="H265" s="120">
        <v>500</v>
      </c>
      <c r="I265" s="115" t="s">
        <v>11</v>
      </c>
      <c r="J265" s="61" t="s">
        <v>14</v>
      </c>
      <c r="K265" s="156">
        <v>31.34</v>
      </c>
      <c r="L265" s="122">
        <f>M265*(1-$I$8)</f>
        <v>927.2601214199999</v>
      </c>
      <c r="M265" s="123">
        <f>IF(J265=ИТОГО!$F$1,ИТОГО!$F$2*K265,IF(J265=ИТОГО!$G$1,ИТОГО!$G$2*K265,IF(J265=ИТОГО!$H$1,ИТОГО!$H$2*K265,K265)))/2</f>
        <v>997.05389400000001</v>
      </c>
      <c r="N265" s="436"/>
      <c r="O265" s="124">
        <f>IF(MOD(N265,0.5)=0,IF(_КОМ.УСЛ.=$K$8,M265*2*N265,N265*L265*2),"заказ не кратен 0,5 кг")</f>
        <v>0</v>
      </c>
      <c r="P265" s="408"/>
      <c r="Q265" s="452"/>
      <c r="R265" s="452"/>
    </row>
    <row r="266" spans="1:18" s="4" customFormat="1" ht="12.75" customHeight="1" x14ac:dyDescent="0.2">
      <c r="A266" s="97" t="s">
        <v>302</v>
      </c>
      <c r="B266" s="527" t="s">
        <v>1142</v>
      </c>
      <c r="C266" s="93"/>
      <c r="D266" s="93"/>
      <c r="E266" s="93"/>
      <c r="F266" s="133" t="s">
        <v>1441</v>
      </c>
      <c r="G266" s="125" t="e">
        <v>#N/A</v>
      </c>
      <c r="H266" s="120">
        <v>500</v>
      </c>
      <c r="I266" s="115" t="s">
        <v>11</v>
      </c>
      <c r="J266" s="61" t="s">
        <v>14</v>
      </c>
      <c r="K266" s="156">
        <v>62.12</v>
      </c>
      <c r="L266" s="122">
        <f>M266*(1-$I$8)</f>
        <v>1837.9514595599999</v>
      </c>
      <c r="M266" s="123">
        <f>IF(J266=ИТОГО!$F$1,ИТОГО!$F$2*K266,IF(J266=ИТОГО!$G$1,ИТОГО!$G$2*K266,IF(J266=ИТОГО!$H$1,ИТОГО!$H$2*K266,K266)))/2</f>
        <v>1976.291892</v>
      </c>
      <c r="N266" s="436"/>
      <c r="O266" s="124">
        <f>IF(MOD(N266,0.5)=0,IF(_КОМ.УСЛ.=$K$8,M266*2*N266,N266*L266*2),"заказ не кратен 0,5 кг")</f>
        <v>0</v>
      </c>
      <c r="P266" s="408"/>
      <c r="Q266" s="452"/>
      <c r="R266" s="452"/>
    </row>
    <row r="267" spans="1:18" s="4" customFormat="1" ht="12.75" customHeight="1" x14ac:dyDescent="0.2">
      <c r="A267" s="97"/>
      <c r="B267" s="500" t="s">
        <v>887</v>
      </c>
      <c r="C267" s="377"/>
      <c r="D267" s="377"/>
      <c r="E267" s="377"/>
      <c r="F267" s="435"/>
      <c r="G267" s="435"/>
      <c r="H267" s="435"/>
      <c r="I267" s="435"/>
      <c r="J267" s="435"/>
      <c r="K267" s="435"/>
      <c r="L267" s="435"/>
      <c r="M267" s="435"/>
      <c r="N267" s="435"/>
      <c r="O267" s="435"/>
      <c r="P267" s="408"/>
      <c r="Q267" s="452"/>
      <c r="R267" s="452"/>
    </row>
    <row r="268" spans="1:18" s="4" customFormat="1" ht="12.75" customHeight="1" x14ac:dyDescent="0.2">
      <c r="A268" s="97" t="s">
        <v>2111</v>
      </c>
      <c r="B268" s="62" t="s">
        <v>2101</v>
      </c>
      <c r="C268" s="93"/>
      <c r="D268" s="93"/>
      <c r="E268" s="93"/>
      <c r="F268" s="381"/>
      <c r="G268" s="381"/>
      <c r="H268" s="382">
        <v>500</v>
      </c>
      <c r="I268" s="71" t="s">
        <v>11</v>
      </c>
      <c r="J268" s="62" t="s">
        <v>14</v>
      </c>
      <c r="K268" s="383">
        <v>138.26</v>
      </c>
      <c r="L268" s="400">
        <f>M268*(1-$I$8)</f>
        <v>4090.7142433799995</v>
      </c>
      <c r="M268" s="401">
        <f>IF(J268=ИТОГО!$F$1,ИТОГО!$F$2*K268,IF(J268=ИТОГО!$G$1,ИТОГО!$G$2*K268,IF(J268=ИТОГО!$H$1,ИТОГО!$H$2*K268,K268)))/2</f>
        <v>4398.6174659999997</v>
      </c>
      <c r="N268" s="436"/>
      <c r="O268" s="241">
        <f>IF(MOD(N268,0.5)=0,IF(_КОМ.УСЛ.=$K$8,M268*2*N268,N268*L268*2),"заказ не кратен 0,5 кг")</f>
        <v>0</v>
      </c>
      <c r="P268" s="408"/>
      <c r="Q268" s="452"/>
      <c r="R268" s="452"/>
    </row>
    <row r="269" spans="1:18" s="4" customFormat="1" ht="12.75" customHeight="1" x14ac:dyDescent="0.2">
      <c r="A269" s="4" t="s">
        <v>305</v>
      </c>
      <c r="B269" s="527" t="s">
        <v>1144</v>
      </c>
      <c r="C269" s="93"/>
      <c r="D269" s="93"/>
      <c r="E269" s="93"/>
      <c r="F269" s="125" t="s">
        <v>1372</v>
      </c>
      <c r="G269" s="125" t="s">
        <v>1887</v>
      </c>
      <c r="H269" s="120">
        <v>500</v>
      </c>
      <c r="I269" s="115" t="s">
        <v>11</v>
      </c>
      <c r="J269" s="61" t="s">
        <v>14</v>
      </c>
      <c r="K269" s="156">
        <v>30.33</v>
      </c>
      <c r="L269" s="122">
        <f>M269*(1-$I$8)</f>
        <v>897.37713728999995</v>
      </c>
      <c r="M269" s="123">
        <f>IF(J269=ИТОГО!$F$1,ИТОГО!$F$2*K269,IF(J269=ИТОГО!$G$1,ИТОГО!$G$2*K269,IF(J269=ИТОГО!$H$1,ИТОГО!$H$2*K269,K269)))/2</f>
        <v>964.92165299999999</v>
      </c>
      <c r="N269" s="436"/>
      <c r="O269" s="124">
        <f>IF(MOD(N269,0.5)=0,IF(_КОМ.УСЛ.=$K$8,M269*2*N269,N269*L269*2),"заказ не кратен 0,5 кг")</f>
        <v>0</v>
      </c>
      <c r="P269" s="408"/>
      <c r="Q269" s="452"/>
      <c r="R269" s="452"/>
    </row>
    <row r="270" spans="1:18" s="4" customFormat="1" ht="12.75" customHeight="1" x14ac:dyDescent="0.2">
      <c r="A270" s="4" t="s">
        <v>308</v>
      </c>
      <c r="B270" s="62" t="s">
        <v>1143</v>
      </c>
      <c r="C270" s="93"/>
      <c r="D270" s="93"/>
      <c r="E270" s="93"/>
      <c r="F270" s="381" t="s">
        <v>1372</v>
      </c>
      <c r="G270" s="381" t="s">
        <v>1886</v>
      </c>
      <c r="H270" s="382">
        <v>500</v>
      </c>
      <c r="I270" s="71" t="s">
        <v>11</v>
      </c>
      <c r="J270" s="62" t="s">
        <v>14</v>
      </c>
      <c r="K270" s="383">
        <v>25.27</v>
      </c>
      <c r="L270" s="400">
        <f>M270*(1-$I$8)</f>
        <v>747.66634550999993</v>
      </c>
      <c r="M270" s="401">
        <f>IF(J270=ИТОГО!$F$1,ИТОГО!$F$2*K270,IF(J270=ИТОГО!$G$1,ИТОГО!$G$2*K270,IF(J270=ИТОГО!$H$1,ИТОГО!$H$2*K270,K270)))/2</f>
        <v>803.94230700000003</v>
      </c>
      <c r="N270" s="436"/>
      <c r="O270" s="241">
        <f>IF(MOD(N270,0.5)=0,IF(_КОМ.УСЛ.=$K$8,M270*2*N270,N270*L270*2),"заказ не кратен 0,5 кг")</f>
        <v>0</v>
      </c>
      <c r="P270" s="408"/>
      <c r="Q270" s="452"/>
      <c r="R270" s="452"/>
    </row>
    <row r="271" spans="1:18" s="4" customFormat="1" ht="12.75" customHeight="1" x14ac:dyDescent="0.2">
      <c r="A271" s="97" t="s">
        <v>332</v>
      </c>
      <c r="B271" s="525" t="s">
        <v>938</v>
      </c>
      <c r="C271" s="377"/>
      <c r="D271" s="377"/>
      <c r="E271" s="377"/>
      <c r="F271" s="151" t="s">
        <v>906</v>
      </c>
      <c r="G271" s="151"/>
      <c r="H271" s="111"/>
      <c r="I271" s="112"/>
      <c r="J271" s="113"/>
      <c r="K271" s="152"/>
      <c r="L271" s="153"/>
      <c r="M271" s="435"/>
      <c r="N271" s="435"/>
      <c r="O271" s="155"/>
      <c r="P271" s="408"/>
      <c r="Q271" s="452"/>
      <c r="R271" s="452"/>
    </row>
    <row r="272" spans="1:18" s="4" customFormat="1" ht="12.75" customHeight="1" x14ac:dyDescent="0.2">
      <c r="A272" s="4" t="s">
        <v>333</v>
      </c>
      <c r="B272" s="527" t="s">
        <v>1153</v>
      </c>
      <c r="C272" s="93" t="s">
        <v>2313</v>
      </c>
      <c r="D272" s="93"/>
      <c r="E272" s="93"/>
      <c r="F272" s="125" t="s">
        <v>1373</v>
      </c>
      <c r="G272" s="125" t="s">
        <v>1898</v>
      </c>
      <c r="H272" s="120">
        <v>500</v>
      </c>
      <c r="I272" s="115" t="s">
        <v>11</v>
      </c>
      <c r="J272" s="61" t="s">
        <v>14</v>
      </c>
      <c r="K272" s="156">
        <v>53.1</v>
      </c>
      <c r="L272" s="448">
        <f t="shared" ref="L272:L285" si="39">M272*(1-$I$8)</f>
        <v>1571.0757002999999</v>
      </c>
      <c r="M272" s="123">
        <f>IF(J272=ИТОГО!$F$1,ИТОГО!$F$2*K272,IF(J272=ИТОГО!$G$1,ИТОГО!$G$2*K272,IF(J272=ИТОГО!$H$1,ИТОГО!$H$2*K272,K272)))/2</f>
        <v>1689.32871</v>
      </c>
      <c r="N272" s="436"/>
      <c r="O272" s="124">
        <f t="shared" ref="O272:O285" si="40">IF(MOD(N272,0.5)=0,IF(_КОМ.УСЛ.=$K$8,M272*2*N272,N272*L272*2),"заказ не кратен 0,5 кг")</f>
        <v>0</v>
      </c>
      <c r="P272" s="408"/>
      <c r="Q272" s="452"/>
      <c r="R272" s="452"/>
    </row>
    <row r="273" spans="1:19" s="4" customFormat="1" ht="12.75" customHeight="1" x14ac:dyDescent="0.2">
      <c r="A273" s="97" t="s">
        <v>2106</v>
      </c>
      <c r="B273" s="62" t="s">
        <v>2351</v>
      </c>
      <c r="C273" s="93" t="s">
        <v>2287</v>
      </c>
      <c r="D273" s="93"/>
      <c r="E273" s="93"/>
      <c r="F273" s="381" t="s">
        <v>1373</v>
      </c>
      <c r="G273" s="454"/>
      <c r="H273" s="382">
        <v>500</v>
      </c>
      <c r="I273" s="71" t="s">
        <v>11</v>
      </c>
      <c r="J273" s="62" t="s">
        <v>14</v>
      </c>
      <c r="K273" s="383">
        <v>37.409999999999997</v>
      </c>
      <c r="L273" s="448">
        <f t="shared" si="39"/>
        <v>1106.8538973299997</v>
      </c>
      <c r="M273" s="123">
        <f>IF(J273=ИТОГО!$F$1,ИТОГО!$F$2*K273,IF(J273=ИТОГО!$G$1,ИТОГО!$G$2*K273,IF(J273=ИТОГО!$H$1,ИТОГО!$H$2*K273,K273)))/2</f>
        <v>1190.1654809999998</v>
      </c>
      <c r="N273" s="436"/>
      <c r="O273" s="124">
        <f t="shared" si="40"/>
        <v>0</v>
      </c>
      <c r="P273" s="408"/>
      <c r="Q273" s="452"/>
      <c r="R273" s="452"/>
      <c r="S273" s="548" t="s">
        <v>2339</v>
      </c>
    </row>
    <row r="274" spans="1:19" s="4" customFormat="1" ht="12.75" customHeight="1" x14ac:dyDescent="0.2">
      <c r="A274" s="4" t="s">
        <v>334</v>
      </c>
      <c r="B274" s="527" t="s">
        <v>1151</v>
      </c>
      <c r="C274" s="93" t="s">
        <v>1094</v>
      </c>
      <c r="D274" s="93"/>
      <c r="E274" s="93"/>
      <c r="F274" s="125" t="s">
        <v>1401</v>
      </c>
      <c r="G274" s="125" t="s">
        <v>1896</v>
      </c>
      <c r="H274" s="120">
        <v>500</v>
      </c>
      <c r="I274" s="115" t="s">
        <v>11</v>
      </c>
      <c r="J274" s="61" t="s">
        <v>14</v>
      </c>
      <c r="K274" s="156">
        <v>46.09</v>
      </c>
      <c r="L274" s="448">
        <f t="shared" si="39"/>
        <v>1363.67003817</v>
      </c>
      <c r="M274" s="123">
        <f>IF(J274=ИТОГО!$F$1,ИТОГО!$F$2*K274,IF(J274=ИТОГО!$G$1,ИТОГО!$G$2*K274,IF(J274=ИТОГО!$H$1,ИТОГО!$H$2*K274,K274)))/2</f>
        <v>1466.3118690000001</v>
      </c>
      <c r="N274" s="436"/>
      <c r="O274" s="124">
        <f t="shared" si="40"/>
        <v>0</v>
      </c>
      <c r="P274" s="408"/>
      <c r="Q274" s="452"/>
      <c r="R274" s="452"/>
    </row>
    <row r="275" spans="1:19" s="4" customFormat="1" ht="12.75" customHeight="1" x14ac:dyDescent="0.2">
      <c r="A275" s="4" t="s">
        <v>335</v>
      </c>
      <c r="B275" s="527" t="s">
        <v>1152</v>
      </c>
      <c r="C275" s="93" t="s">
        <v>1092</v>
      </c>
      <c r="D275" s="93"/>
      <c r="E275" s="93"/>
      <c r="F275" s="125" t="s">
        <v>1401</v>
      </c>
      <c r="G275" s="125" t="s">
        <v>1897</v>
      </c>
      <c r="H275" s="120">
        <v>500</v>
      </c>
      <c r="I275" s="115" t="s">
        <v>11</v>
      </c>
      <c r="J275" s="61" t="s">
        <v>14</v>
      </c>
      <c r="K275" s="156">
        <v>46.5</v>
      </c>
      <c r="L275" s="122">
        <f t="shared" si="39"/>
        <v>1375.8007544999998</v>
      </c>
      <c r="M275" s="123">
        <f>IF(J275=ИТОГО!$F$1,ИТОГО!$F$2*K275,IF(J275=ИТОГО!$G$1,ИТОГО!$G$2*K275,IF(J275=ИТОГО!$H$1,ИТОГО!$H$2*K275,K275)))/2</f>
        <v>1479.35565</v>
      </c>
      <c r="N275" s="436"/>
      <c r="O275" s="124">
        <f t="shared" si="40"/>
        <v>0</v>
      </c>
      <c r="P275" s="408"/>
      <c r="Q275" s="452"/>
      <c r="R275" s="452"/>
      <c r="S275" s="548" t="s">
        <v>2339</v>
      </c>
    </row>
    <row r="276" spans="1:19" s="4" customFormat="1" ht="12.75" customHeight="1" x14ac:dyDescent="0.2">
      <c r="A276" s="97" t="s">
        <v>336</v>
      </c>
      <c r="B276" s="389" t="s">
        <v>2173</v>
      </c>
      <c r="C276" s="93" t="s">
        <v>2299</v>
      </c>
      <c r="D276" s="93"/>
      <c r="E276" s="93"/>
      <c r="F276" s="125" t="s">
        <v>1401</v>
      </c>
      <c r="G276" s="125" t="s">
        <v>1894</v>
      </c>
      <c r="H276" s="120">
        <v>500</v>
      </c>
      <c r="I276" s="115" t="s">
        <v>11</v>
      </c>
      <c r="J276" s="61" t="s">
        <v>14</v>
      </c>
      <c r="K276" s="156">
        <v>38.42</v>
      </c>
      <c r="L276" s="122">
        <f t="shared" si="39"/>
        <v>1136.7368814599999</v>
      </c>
      <c r="M276" s="123">
        <f>IF(J276=ИТОГО!$F$1,ИТОГО!$F$2*K276,IF(J276=ИТОГО!$G$1,ИТОГО!$G$2*K276,IF(J276=ИТОГО!$H$1,ИТОГО!$H$2*K276,K276)))/2</f>
        <v>1222.297722</v>
      </c>
      <c r="N276" s="436"/>
      <c r="O276" s="124">
        <f t="shared" si="40"/>
        <v>0</v>
      </c>
      <c r="P276" s="408"/>
      <c r="Q276" s="452"/>
      <c r="R276" s="452"/>
    </row>
    <row r="277" spans="1:19" s="4" customFormat="1" ht="12.75" customHeight="1" x14ac:dyDescent="0.2">
      <c r="A277" s="4" t="s">
        <v>337</v>
      </c>
      <c r="B277" s="389" t="s">
        <v>1154</v>
      </c>
      <c r="C277" s="93" t="s">
        <v>2314</v>
      </c>
      <c r="D277" s="93"/>
      <c r="E277" s="93"/>
      <c r="F277" s="125" t="s">
        <v>1373</v>
      </c>
      <c r="G277" s="125" t="s">
        <v>1899</v>
      </c>
      <c r="H277" s="120">
        <v>500</v>
      </c>
      <c r="I277" s="115" t="s">
        <v>11</v>
      </c>
      <c r="J277" s="61" t="s">
        <v>14</v>
      </c>
      <c r="K277" s="156">
        <v>63.690000000000005</v>
      </c>
      <c r="L277" s="122">
        <f t="shared" si="39"/>
        <v>1884.4032269699999</v>
      </c>
      <c r="M277" s="123">
        <f>IF(J277=ИТОГО!$F$1,ИТОГО!$F$2*K277,IF(J277=ИТОГО!$G$1,ИТОГО!$G$2*K277,IF(J277=ИТОГО!$H$1,ИТОГО!$H$2*K277,K277)))/2</f>
        <v>2026.240029</v>
      </c>
      <c r="N277" s="436"/>
      <c r="O277" s="124">
        <f t="shared" si="40"/>
        <v>0</v>
      </c>
      <c r="P277" s="408"/>
      <c r="Q277" s="452"/>
      <c r="R277" s="452"/>
    </row>
    <row r="278" spans="1:19" s="4" customFormat="1" ht="12.75" customHeight="1" x14ac:dyDescent="0.2">
      <c r="A278" s="4" t="s">
        <v>338</v>
      </c>
      <c r="B278" s="389" t="s">
        <v>1146</v>
      </c>
      <c r="C278" s="93"/>
      <c r="D278" s="93"/>
      <c r="E278" s="93"/>
      <c r="F278" s="125" t="s">
        <v>1401</v>
      </c>
      <c r="G278" s="125" t="s">
        <v>1889</v>
      </c>
      <c r="H278" s="120">
        <v>500</v>
      </c>
      <c r="I278" s="115" t="s">
        <v>11</v>
      </c>
      <c r="J278" s="61" t="s">
        <v>14</v>
      </c>
      <c r="K278" s="156">
        <v>17.79</v>
      </c>
      <c r="L278" s="122">
        <f t="shared" si="39"/>
        <v>526.35474026999998</v>
      </c>
      <c r="M278" s="123">
        <f>IF(J278=ИТОГО!$F$1,ИТОГО!$F$2*K278,IF(J278=ИТОГО!$G$1,ИТОГО!$G$2*K278,IF(J278=ИТОГО!$H$1,ИТОГО!$H$2*K278,K278)))/2</f>
        <v>565.97283900000002</v>
      </c>
      <c r="N278" s="436"/>
      <c r="O278" s="124">
        <f t="shared" si="40"/>
        <v>0</v>
      </c>
      <c r="P278" s="408"/>
      <c r="Q278" s="452"/>
      <c r="R278" s="452"/>
    </row>
    <row r="279" spans="1:19" s="4" customFormat="1" ht="12.75" customHeight="1" x14ac:dyDescent="0.2">
      <c r="A279" s="97" t="s">
        <v>2110</v>
      </c>
      <c r="B279" s="71" t="s">
        <v>2100</v>
      </c>
      <c r="C279" s="93"/>
      <c r="D279" s="93"/>
      <c r="E279" s="93"/>
      <c r="F279" s="381" t="s">
        <v>2160</v>
      </c>
      <c r="G279" s="454"/>
      <c r="H279" s="382">
        <v>500</v>
      </c>
      <c r="I279" s="71" t="s">
        <v>11</v>
      </c>
      <c r="J279" s="62" t="s">
        <v>14</v>
      </c>
      <c r="K279" s="383">
        <v>20.22</v>
      </c>
      <c r="L279" s="400">
        <f t="shared" si="39"/>
        <v>598.25142485999993</v>
      </c>
      <c r="M279" s="401">
        <f>IF(J279=ИТОГО!$F$1,ИТОГО!$F$2*K279,IF(J279=ИТОГО!$G$1,ИТОГО!$G$2*K279,IF(J279=ИТОГО!$H$1,ИТОГО!$H$2*K279,K279)))/2</f>
        <v>643.28110199999992</v>
      </c>
      <c r="N279" s="436"/>
      <c r="O279" s="241">
        <f t="shared" si="40"/>
        <v>0</v>
      </c>
      <c r="P279" s="408"/>
      <c r="Q279" s="452"/>
      <c r="R279" s="452"/>
      <c r="S279" s="548" t="s">
        <v>2339</v>
      </c>
    </row>
    <row r="280" spans="1:19" s="4" customFormat="1" ht="12.75" customHeight="1" x14ac:dyDescent="0.2">
      <c r="A280" s="4" t="s">
        <v>339</v>
      </c>
      <c r="B280" s="71" t="s">
        <v>1145</v>
      </c>
      <c r="C280" s="93" t="s">
        <v>1091</v>
      </c>
      <c r="D280" s="93"/>
      <c r="E280" s="93"/>
      <c r="F280" s="381" t="s">
        <v>1373</v>
      </c>
      <c r="G280" s="381" t="s">
        <v>1888</v>
      </c>
      <c r="H280" s="382">
        <v>500</v>
      </c>
      <c r="I280" s="71" t="s">
        <v>11</v>
      </c>
      <c r="J280" s="62" t="s">
        <v>14</v>
      </c>
      <c r="K280" s="383">
        <v>15.47</v>
      </c>
      <c r="L280" s="400">
        <f t="shared" si="39"/>
        <v>457.71263811</v>
      </c>
      <c r="M280" s="401">
        <f>IF(J280=ИТОГО!$F$1,ИТОГО!$F$2*K280,IF(J280=ИТОГО!$G$1,ИТОГО!$G$2*K280,IF(J280=ИТОГО!$H$1,ИТОГО!$H$2*K280,K280)))/2</f>
        <v>492.16412700000001</v>
      </c>
      <c r="N280" s="436"/>
      <c r="O280" s="241">
        <f t="shared" si="40"/>
        <v>0</v>
      </c>
      <c r="P280" s="408"/>
      <c r="Q280" s="452"/>
      <c r="R280" s="452"/>
    </row>
    <row r="281" spans="1:19" s="4" customFormat="1" ht="12.75" customHeight="1" x14ac:dyDescent="0.2">
      <c r="A281" s="4" t="s">
        <v>340</v>
      </c>
      <c r="B281" s="389" t="s">
        <v>1148</v>
      </c>
      <c r="C281" s="93"/>
      <c r="D281" s="93"/>
      <c r="E281" s="93"/>
      <c r="F281" s="125" t="s">
        <v>1401</v>
      </c>
      <c r="G281" s="125" t="s">
        <v>1891</v>
      </c>
      <c r="H281" s="120">
        <v>500</v>
      </c>
      <c r="I281" s="115" t="s">
        <v>11</v>
      </c>
      <c r="J281" s="61" t="s">
        <v>14</v>
      </c>
      <c r="K281" s="156">
        <v>24.05</v>
      </c>
      <c r="L281" s="122">
        <f t="shared" si="39"/>
        <v>711.57006764999994</v>
      </c>
      <c r="M281" s="123">
        <f>IF(J281=ИТОГО!$F$1,ИТОГО!$F$2*K281,IF(J281=ИТОГО!$G$1,ИТОГО!$G$2*K281,IF(J281=ИТОГО!$H$1,ИТОГО!$H$2*K281,K281)))/2</f>
        <v>765.12910499999998</v>
      </c>
      <c r="N281" s="436"/>
      <c r="O281" s="124">
        <f t="shared" si="40"/>
        <v>0</v>
      </c>
      <c r="P281" s="408"/>
      <c r="Q281" s="452"/>
      <c r="R281" s="452"/>
      <c r="S281" s="548" t="s">
        <v>2339</v>
      </c>
    </row>
    <row r="282" spans="1:19" s="4" customFormat="1" ht="12.75" customHeight="1" x14ac:dyDescent="0.2">
      <c r="A282" s="97" t="s">
        <v>2105</v>
      </c>
      <c r="B282" s="71" t="s">
        <v>2097</v>
      </c>
      <c r="C282" s="93"/>
      <c r="D282" s="93"/>
      <c r="E282" s="93"/>
      <c r="F282" s="381" t="s">
        <v>1373</v>
      </c>
      <c r="G282" s="454"/>
      <c r="H282" s="382">
        <v>500</v>
      </c>
      <c r="I282" s="71" t="s">
        <v>11</v>
      </c>
      <c r="J282" s="62" t="s">
        <v>14</v>
      </c>
      <c r="K282" s="383">
        <v>28.55</v>
      </c>
      <c r="L282" s="122">
        <f t="shared" si="39"/>
        <v>844.71207614999992</v>
      </c>
      <c r="M282" s="123">
        <f>IF(J282=ИТОГО!$F$1,ИТОГО!$F$2*K282,IF(J282=ИТОГО!$G$1,ИТОГО!$G$2*K282,IF(J282=ИТОГО!$H$1,ИТОГО!$H$2*K282,K282)))/2</f>
        <v>908.29255499999999</v>
      </c>
      <c r="N282" s="436"/>
      <c r="O282" s="124">
        <f t="shared" si="40"/>
        <v>0</v>
      </c>
      <c r="P282" s="408"/>
      <c r="Q282" s="452"/>
      <c r="R282" s="452"/>
      <c r="S282" s="548" t="s">
        <v>2339</v>
      </c>
    </row>
    <row r="283" spans="1:19" s="4" customFormat="1" ht="12.75" customHeight="1" x14ac:dyDescent="0.2">
      <c r="A283" s="97" t="s">
        <v>2179</v>
      </c>
      <c r="B283" s="71" t="s">
        <v>2047</v>
      </c>
      <c r="C283" s="504" t="s">
        <v>2180</v>
      </c>
      <c r="D283" s="93"/>
      <c r="E283" s="93"/>
      <c r="F283" s="381" t="s">
        <v>1403</v>
      </c>
      <c r="G283" s="381" t="s">
        <v>1895</v>
      </c>
      <c r="H283" s="382">
        <v>500</v>
      </c>
      <c r="I283" s="71" t="s">
        <v>11</v>
      </c>
      <c r="J283" s="61" t="s">
        <v>15</v>
      </c>
      <c r="K283" s="121">
        <v>16.5</v>
      </c>
      <c r="L283" s="405">
        <f t="shared" si="39"/>
        <v>518.21062425000002</v>
      </c>
      <c r="M283" s="405">
        <f>IF(J283=ИТОГО!$F$1,ИТОГО!$F$2*K283,IF(J283=ИТОГО!$G$1,ИТОГО!$G$2*K283,IF(J283=ИТОГО!$H$1,ИТОГО!$H$2*K283,K283)))/2</f>
        <v>557.21572500000002</v>
      </c>
      <c r="N283" s="436"/>
      <c r="O283" s="124">
        <f t="shared" si="40"/>
        <v>0</v>
      </c>
      <c r="P283" s="408"/>
      <c r="Q283" s="452"/>
      <c r="R283" s="452"/>
    </row>
    <row r="284" spans="1:19" s="4" customFormat="1" ht="12.75" customHeight="1" x14ac:dyDescent="0.2">
      <c r="A284" s="97" t="s">
        <v>342</v>
      </c>
      <c r="B284" s="389" t="s">
        <v>1149</v>
      </c>
      <c r="C284" s="93"/>
      <c r="D284" s="93"/>
      <c r="E284" s="93"/>
      <c r="F284" s="125" t="s">
        <v>1401</v>
      </c>
      <c r="G284" s="125" t="s">
        <v>1892</v>
      </c>
      <c r="H284" s="120">
        <v>500</v>
      </c>
      <c r="I284" s="115" t="s">
        <v>11</v>
      </c>
      <c r="J284" s="61" t="s">
        <v>14</v>
      </c>
      <c r="K284" s="156">
        <v>25.78</v>
      </c>
      <c r="L284" s="122">
        <f t="shared" si="39"/>
        <v>762.75577313999997</v>
      </c>
      <c r="M284" s="123">
        <f>IF(J284=ИТОГО!$F$1,ИТОГО!$F$2*K284,IF(J284=ИТОГО!$G$1,ИТОГО!$G$2*K284,IF(J284=ИТОГО!$H$1,ИТОГО!$H$2*K284,K284)))/2</f>
        <v>820.16749800000002</v>
      </c>
      <c r="N284" s="436"/>
      <c r="O284" s="124">
        <f t="shared" si="40"/>
        <v>0</v>
      </c>
      <c r="P284" s="408"/>
      <c r="Q284" s="452"/>
      <c r="R284" s="452"/>
    </row>
    <row r="285" spans="1:19" s="4" customFormat="1" ht="12.75" customHeight="1" x14ac:dyDescent="0.2">
      <c r="A285" s="97" t="s">
        <v>343</v>
      </c>
      <c r="B285" s="389" t="s">
        <v>1147</v>
      </c>
      <c r="C285" s="93"/>
      <c r="D285" s="93"/>
      <c r="E285" s="93"/>
      <c r="F285" s="125" t="s">
        <v>1402</v>
      </c>
      <c r="G285" s="125" t="s">
        <v>1890</v>
      </c>
      <c r="H285" s="120">
        <v>500</v>
      </c>
      <c r="I285" s="115" t="s">
        <v>11</v>
      </c>
      <c r="J285" s="61" t="s">
        <v>14</v>
      </c>
      <c r="K285" s="156">
        <v>20.84</v>
      </c>
      <c r="L285" s="122">
        <f t="shared" si="39"/>
        <v>616.59543492</v>
      </c>
      <c r="M285" s="123">
        <f>IF(J285=ИТОГО!$F$1,ИТОГО!$F$2*K285,IF(J285=ИТОГО!$G$1,ИТОГО!$G$2*K285,IF(J285=ИТОГО!$H$1,ИТОГО!$H$2*K285,K285)))/2</f>
        <v>663.00584400000002</v>
      </c>
      <c r="N285" s="436"/>
      <c r="O285" s="124">
        <f t="shared" si="40"/>
        <v>0</v>
      </c>
      <c r="P285" s="408"/>
      <c r="Q285" s="452"/>
      <c r="R285" s="452"/>
    </row>
    <row r="286" spans="1:19" s="4" customFormat="1" ht="12.75" customHeight="1" x14ac:dyDescent="0.2">
      <c r="A286" s="97" t="s">
        <v>273</v>
      </c>
      <c r="B286" s="118" t="s">
        <v>1416</v>
      </c>
      <c r="C286" s="377"/>
      <c r="D286" s="377"/>
      <c r="E286" s="377"/>
      <c r="F286" s="151" t="s">
        <v>906</v>
      </c>
      <c r="G286" s="151"/>
      <c r="H286" s="111"/>
      <c r="I286" s="112"/>
      <c r="J286" s="113"/>
      <c r="K286" s="152"/>
      <c r="L286" s="153"/>
      <c r="M286" s="154"/>
      <c r="N286" s="154"/>
      <c r="O286" s="155"/>
      <c r="P286" s="408"/>
      <c r="Q286" s="452"/>
      <c r="R286" s="452"/>
    </row>
    <row r="287" spans="1:19" s="4" customFormat="1" ht="12.75" customHeight="1" x14ac:dyDescent="0.2">
      <c r="A287" s="97"/>
      <c r="B287" s="117" t="s">
        <v>1415</v>
      </c>
      <c r="C287" s="187"/>
      <c r="D287" s="187"/>
      <c r="E287" s="187"/>
      <c r="F287" s="164"/>
      <c r="G287" s="164"/>
      <c r="H287" s="165"/>
      <c r="I287" s="159"/>
      <c r="J287" s="166"/>
      <c r="K287" s="167"/>
      <c r="L287" s="168"/>
      <c r="M287" s="169"/>
      <c r="N287" s="169"/>
      <c r="O287" s="170"/>
      <c r="P287" s="408"/>
      <c r="Q287" s="452"/>
      <c r="R287" s="452"/>
    </row>
    <row r="288" spans="1:19" s="4" customFormat="1" ht="12.75" customHeight="1" x14ac:dyDescent="0.2">
      <c r="A288" s="4" t="s">
        <v>275</v>
      </c>
      <c r="B288" s="71" t="s">
        <v>1500</v>
      </c>
      <c r="C288" s="93" t="s">
        <v>1091</v>
      </c>
      <c r="D288" s="93"/>
      <c r="E288" s="93"/>
      <c r="F288" s="381" t="s">
        <v>1375</v>
      </c>
      <c r="G288" s="381" t="s">
        <v>1900</v>
      </c>
      <c r="H288" s="382">
        <v>500</v>
      </c>
      <c r="I288" s="71" t="s">
        <v>11</v>
      </c>
      <c r="J288" s="62" t="s">
        <v>14</v>
      </c>
      <c r="K288" s="383">
        <v>17.690000000000001</v>
      </c>
      <c r="L288" s="400">
        <f t="shared" ref="L288:L295" si="41">M288*(1-$I$8)</f>
        <v>523.39602896999997</v>
      </c>
      <c r="M288" s="401">
        <f>IF(J288=ИТОГО!$F$1,ИТОГО!$F$2*K288,IF(J288=ИТОГО!$G$1,ИТОГО!$G$2*K288,IF(J288=ИТОГО!$H$1,ИТОГО!$H$2*K288,K288)))/2</f>
        <v>562.79142899999999</v>
      </c>
      <c r="N288" s="436"/>
      <c r="O288" s="241">
        <f t="shared" ref="O288:O295" si="42">IF(MOD(N288,0.5)=0,IF(_КОМ.УСЛ.=$K$8,M288*2*N288,N288*L288*2),"заказ не кратен 0,5 кг")</f>
        <v>0</v>
      </c>
      <c r="P288" s="408"/>
      <c r="Q288" s="452"/>
      <c r="R288" s="452"/>
      <c r="S288" s="548" t="s">
        <v>2339</v>
      </c>
    </row>
    <row r="289" spans="1:19" s="4" customFormat="1" ht="12.75" customHeight="1" x14ac:dyDescent="0.2">
      <c r="A289" s="97" t="s">
        <v>2107</v>
      </c>
      <c r="B289" s="71" t="s">
        <v>2098</v>
      </c>
      <c r="C289" s="93" t="s">
        <v>2287</v>
      </c>
      <c r="D289" s="93"/>
      <c r="E289" s="93"/>
      <c r="F289" s="381"/>
      <c r="G289" s="381"/>
      <c r="H289" s="382">
        <v>500</v>
      </c>
      <c r="I289" s="71" t="s">
        <v>11</v>
      </c>
      <c r="J289" s="62" t="s">
        <v>14</v>
      </c>
      <c r="K289" s="383">
        <v>60.11</v>
      </c>
      <c r="L289" s="400">
        <f t="shared" si="41"/>
        <v>1778.4813624299998</v>
      </c>
      <c r="M289" s="401">
        <f>IF(J289=ИТОГО!$F$1,ИТОГО!$F$2*K289,IF(J289=ИТОГО!$G$1,ИТОГО!$G$2*K289,IF(J289=ИТОГО!$H$1,ИТОГО!$H$2*K289,K289)))/2</f>
        <v>1912.3455509999999</v>
      </c>
      <c r="N289" s="436"/>
      <c r="O289" s="241">
        <f t="shared" si="42"/>
        <v>0</v>
      </c>
      <c r="P289" s="408"/>
      <c r="Q289" s="452"/>
      <c r="R289" s="452"/>
      <c r="S289" s="548" t="s">
        <v>2339</v>
      </c>
    </row>
    <row r="290" spans="1:19" s="4" customFormat="1" ht="12.75" customHeight="1" x14ac:dyDescent="0.2">
      <c r="A290" s="4" t="s">
        <v>277</v>
      </c>
      <c r="B290" s="389" t="s">
        <v>1504</v>
      </c>
      <c r="C290" s="93" t="s">
        <v>1091</v>
      </c>
      <c r="D290" s="93"/>
      <c r="E290" s="93"/>
      <c r="F290" s="125" t="s">
        <v>1374</v>
      </c>
      <c r="G290" s="125" t="s">
        <v>1905</v>
      </c>
      <c r="H290" s="120">
        <v>500</v>
      </c>
      <c r="I290" s="115" t="s">
        <v>11</v>
      </c>
      <c r="J290" s="61" t="s">
        <v>14</v>
      </c>
      <c r="K290" s="156">
        <v>50.55</v>
      </c>
      <c r="L290" s="122">
        <f t="shared" si="41"/>
        <v>1495.6285621499997</v>
      </c>
      <c r="M290" s="123">
        <f>IF(J290=ИТОГО!$F$1,ИТОГО!$F$2*K290,IF(J290=ИТОГО!$G$1,ИТОГО!$G$2*K290,IF(J290=ИТОГО!$H$1,ИТОГО!$H$2*K290,K290)))/2</f>
        <v>1608.2027549999998</v>
      </c>
      <c r="N290" s="436"/>
      <c r="O290" s="124">
        <f t="shared" si="42"/>
        <v>0</v>
      </c>
      <c r="P290" s="408"/>
      <c r="Q290" s="452"/>
      <c r="R290" s="452"/>
      <c r="S290" s="548" t="s">
        <v>2339</v>
      </c>
    </row>
    <row r="291" spans="1:19" s="4" customFormat="1" ht="12.75" customHeight="1" x14ac:dyDescent="0.2">
      <c r="A291" s="4" t="s">
        <v>280</v>
      </c>
      <c r="B291" s="389" t="s">
        <v>1502</v>
      </c>
      <c r="C291" s="93"/>
      <c r="D291" s="93"/>
      <c r="E291" s="93"/>
      <c r="F291" s="125" t="s">
        <v>1374</v>
      </c>
      <c r="G291" s="125" t="s">
        <v>1903</v>
      </c>
      <c r="H291" s="120">
        <v>500</v>
      </c>
      <c r="I291" s="115" t="s">
        <v>11</v>
      </c>
      <c r="J291" s="61" t="s">
        <v>14</v>
      </c>
      <c r="K291" s="156">
        <v>35.380000000000003</v>
      </c>
      <c r="L291" s="122">
        <f t="shared" si="41"/>
        <v>1046.7920579399999</v>
      </c>
      <c r="M291" s="123">
        <f>IF(J291=ИТОГО!$F$1,ИТОГО!$F$2*K291,IF(J291=ИТОГО!$G$1,ИТОГО!$G$2*K291,IF(J291=ИТОГО!$H$1,ИТОГО!$H$2*K291,K291)))/2</f>
        <v>1125.582858</v>
      </c>
      <c r="N291" s="436"/>
      <c r="O291" s="124">
        <f t="shared" si="42"/>
        <v>0</v>
      </c>
      <c r="P291" s="408"/>
      <c r="Q291" s="452"/>
      <c r="R291" s="452"/>
      <c r="S291" s="548" t="s">
        <v>2339</v>
      </c>
    </row>
    <row r="292" spans="1:19" s="4" customFormat="1" ht="12.75" customHeight="1" x14ac:dyDescent="0.2">
      <c r="A292" s="97" t="s">
        <v>2109</v>
      </c>
      <c r="B292" s="71" t="s">
        <v>2099</v>
      </c>
      <c r="C292" s="93"/>
      <c r="D292" s="93"/>
      <c r="E292" s="93"/>
      <c r="F292" s="381"/>
      <c r="G292" s="381"/>
      <c r="H292" s="382">
        <v>500</v>
      </c>
      <c r="I292" s="71" t="s">
        <v>11</v>
      </c>
      <c r="J292" s="62" t="s">
        <v>14</v>
      </c>
      <c r="K292" s="383">
        <v>14.03</v>
      </c>
      <c r="L292" s="122">
        <f t="shared" si="41"/>
        <v>415.10719538999996</v>
      </c>
      <c r="M292" s="123">
        <f>IF(J292=ИТОГО!$F$1,ИТОГО!$F$2*K292,IF(J292=ИТОГО!$G$1,ИТОГО!$G$2*K292,IF(J292=ИТОГО!$H$1,ИТОГО!$H$2*K292,K292)))/2</f>
        <v>446.35182299999997</v>
      </c>
      <c r="N292" s="436"/>
      <c r="O292" s="124">
        <f t="shared" si="42"/>
        <v>0</v>
      </c>
      <c r="P292" s="408"/>
      <c r="Q292" s="452"/>
      <c r="R292" s="452"/>
      <c r="S292" s="548" t="s">
        <v>2339</v>
      </c>
    </row>
    <row r="293" spans="1:19" s="4" customFormat="1" ht="12.75" customHeight="1" x14ac:dyDescent="0.2">
      <c r="A293" s="4" t="s">
        <v>284</v>
      </c>
      <c r="B293" s="71" t="s">
        <v>2335</v>
      </c>
      <c r="C293" s="93"/>
      <c r="D293" s="93"/>
      <c r="E293" s="93"/>
      <c r="F293" s="125" t="s">
        <v>1376</v>
      </c>
      <c r="G293" s="125" t="s">
        <v>1902</v>
      </c>
      <c r="H293" s="120">
        <v>500</v>
      </c>
      <c r="I293" s="115" t="s">
        <v>11</v>
      </c>
      <c r="J293" s="61" t="s">
        <v>14</v>
      </c>
      <c r="K293" s="156">
        <v>32.86</v>
      </c>
      <c r="L293" s="122">
        <f t="shared" si="41"/>
        <v>972.2325331799999</v>
      </c>
      <c r="M293" s="123">
        <f>IF(J293=ИТОГО!$F$1,ИТОГО!$F$2*K293,IF(J293=ИТОГО!$G$1,ИТОГО!$G$2*K293,IF(J293=ИТОГО!$H$1,ИТОГО!$H$2*K293,K293)))/2</f>
        <v>1045.4113259999999</v>
      </c>
      <c r="N293" s="436"/>
      <c r="O293" s="124">
        <f t="shared" si="42"/>
        <v>0</v>
      </c>
      <c r="P293" s="408"/>
      <c r="Q293" s="452"/>
      <c r="R293" s="452"/>
    </row>
    <row r="294" spans="1:19" s="4" customFormat="1" ht="12.75" customHeight="1" x14ac:dyDescent="0.2">
      <c r="A294" s="4" t="s">
        <v>285</v>
      </c>
      <c r="B294" s="389" t="s">
        <v>1503</v>
      </c>
      <c r="C294" s="93"/>
      <c r="D294" s="93"/>
      <c r="E294" s="93"/>
      <c r="F294" s="125" t="s">
        <v>1378</v>
      </c>
      <c r="G294" s="125" t="s">
        <v>1904</v>
      </c>
      <c r="H294" s="120">
        <v>500</v>
      </c>
      <c r="I294" s="115" t="s">
        <v>11</v>
      </c>
      <c r="J294" s="61" t="s">
        <v>14</v>
      </c>
      <c r="K294" s="156">
        <v>43.08</v>
      </c>
      <c r="L294" s="122">
        <f t="shared" si="41"/>
        <v>1274.6128280399998</v>
      </c>
      <c r="M294" s="123">
        <f>IF(J294=ИТОГО!$F$1,ИТОГО!$F$2*K294,IF(J294=ИТОГО!$G$1,ИТОГО!$G$2*K294,IF(J294=ИТОГО!$H$1,ИТОГО!$H$2*K294,K294)))/2</f>
        <v>1370.551428</v>
      </c>
      <c r="N294" s="436"/>
      <c r="O294" s="124">
        <f t="shared" si="42"/>
        <v>0</v>
      </c>
      <c r="P294" s="408"/>
      <c r="Q294" s="452"/>
      <c r="R294" s="452"/>
      <c r="S294" s="548" t="s">
        <v>2339</v>
      </c>
    </row>
    <row r="295" spans="1:19" s="4" customFormat="1" ht="12.75" customHeight="1" x14ac:dyDescent="0.2">
      <c r="A295" s="4" t="s">
        <v>290</v>
      </c>
      <c r="B295" s="389" t="s">
        <v>1501</v>
      </c>
      <c r="C295" s="93"/>
      <c r="D295" s="93"/>
      <c r="E295" s="93"/>
      <c r="F295" s="125" t="s">
        <v>1374</v>
      </c>
      <c r="G295" s="125" t="s">
        <v>1901</v>
      </c>
      <c r="H295" s="120">
        <v>500</v>
      </c>
      <c r="I295" s="115" t="s">
        <v>11</v>
      </c>
      <c r="J295" s="61" t="s">
        <v>14</v>
      </c>
      <c r="K295" s="156">
        <v>22.04</v>
      </c>
      <c r="L295" s="122">
        <f t="shared" si="41"/>
        <v>652.09997051999994</v>
      </c>
      <c r="M295" s="123">
        <f>IF(J295=ИТОГО!$F$1,ИТОГО!$F$2*K295,IF(J295=ИТОГО!$G$1,ИТОГО!$G$2*K295,IF(J295=ИТОГО!$H$1,ИТОГО!$H$2*K295,K295)))/2</f>
        <v>701.18276400000002</v>
      </c>
      <c r="N295" s="436"/>
      <c r="O295" s="124">
        <f t="shared" si="42"/>
        <v>0</v>
      </c>
      <c r="P295" s="408"/>
      <c r="Q295" s="452"/>
      <c r="R295" s="452"/>
      <c r="S295" s="548" t="s">
        <v>2339</v>
      </c>
    </row>
    <row r="296" spans="1:19" s="4" customFormat="1" ht="12.75" customHeight="1" x14ac:dyDescent="0.2">
      <c r="A296" s="97"/>
      <c r="B296" s="118" t="s">
        <v>1424</v>
      </c>
      <c r="C296" s="377"/>
      <c r="D296" s="377"/>
      <c r="E296" s="377"/>
      <c r="F296" s="118"/>
      <c r="G296" s="118"/>
      <c r="H296" s="118"/>
      <c r="I296" s="118"/>
      <c r="J296" s="118"/>
      <c r="K296" s="118"/>
      <c r="L296" s="118"/>
      <c r="M296" s="118"/>
      <c r="N296" s="118"/>
      <c r="O296" s="118"/>
      <c r="P296" s="408"/>
      <c r="Q296" s="452"/>
      <c r="R296" s="452"/>
    </row>
    <row r="297" spans="1:19" s="4" customFormat="1" ht="12.75" customHeight="1" x14ac:dyDescent="0.2">
      <c r="A297" s="97" t="s">
        <v>279</v>
      </c>
      <c r="B297" s="389" t="s">
        <v>1433</v>
      </c>
      <c r="C297" s="93"/>
      <c r="D297" s="93"/>
      <c r="E297" s="93"/>
      <c r="F297" s="125" t="s">
        <v>1377</v>
      </c>
      <c r="G297" s="125" t="e">
        <v>#N/A</v>
      </c>
      <c r="H297" s="120">
        <v>500</v>
      </c>
      <c r="I297" s="115" t="s">
        <v>11</v>
      </c>
      <c r="J297" s="61" t="s">
        <v>14</v>
      </c>
      <c r="K297" s="156">
        <v>28.31</v>
      </c>
      <c r="L297" s="448">
        <f>M297*(1-$I$8)</f>
        <v>837.61116902999993</v>
      </c>
      <c r="M297" s="123">
        <f>IF(J297=ИТОГО!$F$1,ИТОГО!$F$2*K297,IF(J297=ИТОГО!$G$1,ИТОГО!$G$2*K297,IF(J297=ИТОГО!$H$1,ИТОГО!$H$2*K297,K297)))/2</f>
        <v>900.65717099999995</v>
      </c>
      <c r="N297" s="436"/>
      <c r="O297" s="124">
        <f>IF(MOD(N297,0.5)=0,IF(_КОМ.УСЛ.=$K$8,M297*2*N297,N297*L297*2),"заказ не кратен 0,5 кг")</f>
        <v>0</v>
      </c>
      <c r="P297" s="408"/>
      <c r="Q297" s="452"/>
      <c r="R297" s="452"/>
    </row>
    <row r="298" spans="1:19" s="4" customFormat="1" ht="12.75" customHeight="1" x14ac:dyDescent="0.2">
      <c r="A298" s="97" t="s">
        <v>2114</v>
      </c>
      <c r="B298" s="71" t="s">
        <v>2104</v>
      </c>
      <c r="C298" s="93"/>
      <c r="D298" s="93"/>
      <c r="E298" s="93"/>
      <c r="F298" s="125" t="s">
        <v>1377</v>
      </c>
      <c r="G298" s="381"/>
      <c r="H298" s="382">
        <v>500</v>
      </c>
      <c r="I298" s="71" t="s">
        <v>11</v>
      </c>
      <c r="J298" s="62" t="s">
        <v>14</v>
      </c>
      <c r="K298" s="383">
        <v>34.369999999999997</v>
      </c>
      <c r="L298" s="448">
        <f>M298*(1-$I$8)</f>
        <v>1016.9090738099999</v>
      </c>
      <c r="M298" s="123">
        <f>IF(J298=ИТОГО!$F$1,ИТОГО!$F$2*K298,IF(J298=ИТОГО!$G$1,ИТОГО!$G$2*K298,IF(J298=ИТОГО!$H$1,ИТОГО!$H$2*K298,K298)))/2</f>
        <v>1093.450617</v>
      </c>
      <c r="N298" s="436"/>
      <c r="O298" s="124">
        <f>IF(MOD(N298,0.5)=0,IF(_КОМ.УСЛ.=$K$8,M298*2*N298,N298*L298*2),"заказ не кратен 0,5 кг")</f>
        <v>0</v>
      </c>
      <c r="P298" s="408"/>
      <c r="Q298" s="452"/>
      <c r="R298" s="452"/>
      <c r="S298" s="548" t="s">
        <v>2339</v>
      </c>
    </row>
    <row r="299" spans="1:19" s="4" customFormat="1" ht="12.75" customHeight="1" x14ac:dyDescent="0.2">
      <c r="A299" s="97"/>
      <c r="B299" s="118" t="s">
        <v>1531</v>
      </c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18"/>
      <c r="P299" s="408"/>
      <c r="Q299" s="452"/>
      <c r="R299" s="452"/>
    </row>
    <row r="300" spans="1:19" s="4" customFormat="1" ht="12.75" customHeight="1" x14ac:dyDescent="0.2">
      <c r="A300" s="97" t="s">
        <v>276</v>
      </c>
      <c r="B300" s="389" t="s">
        <v>1434</v>
      </c>
      <c r="C300" s="93"/>
      <c r="D300" s="93"/>
      <c r="E300" s="93"/>
      <c r="F300" s="133" t="s">
        <v>1374</v>
      </c>
      <c r="G300" s="125" t="s">
        <v>1912</v>
      </c>
      <c r="H300" s="120">
        <v>1</v>
      </c>
      <c r="I300" s="115" t="s">
        <v>11</v>
      </c>
      <c r="J300" s="61" t="s">
        <v>14</v>
      </c>
      <c r="K300" s="156">
        <v>9.02</v>
      </c>
      <c r="L300" s="122">
        <f t="shared" ref="L300:L305" si="43">M300*(1-$I$8)</f>
        <v>533.75151851999988</v>
      </c>
      <c r="M300" s="123">
        <f>IF(J300=ИТОГО!$F$1,ИТОГО!$F$2*K300,IF(J300=ИТОГО!$G$1,ИТОГО!$G$2*K300,IF(J300=ИТОГО!$H$1,ИТОГО!$H$2*K300,K300)))</f>
        <v>573.92636399999992</v>
      </c>
      <c r="N300" s="436"/>
      <c r="O300" s="124">
        <f>IF(MOD(N300,H300)=0,IF(_КОМ.УСЛ.=$K$8,M300*N300,N300*L300),"заказ не кратен 1 шт")</f>
        <v>0</v>
      </c>
      <c r="P300" s="408"/>
      <c r="Q300" s="452"/>
      <c r="R300" s="452"/>
    </row>
    <row r="301" spans="1:19" s="4" customFormat="1" ht="12.75" customHeight="1" x14ac:dyDescent="0.2">
      <c r="A301" s="4" t="s">
        <v>278</v>
      </c>
      <c r="B301" s="389" t="s">
        <v>1431</v>
      </c>
      <c r="C301" s="93"/>
      <c r="D301" s="93"/>
      <c r="E301" s="93"/>
      <c r="F301" s="133" t="s">
        <v>1374</v>
      </c>
      <c r="G301" s="125" t="s">
        <v>1913</v>
      </c>
      <c r="H301" s="120">
        <v>1</v>
      </c>
      <c r="I301" s="115" t="s">
        <v>11</v>
      </c>
      <c r="J301" s="61" t="s">
        <v>14</v>
      </c>
      <c r="K301" s="156">
        <v>15.03</v>
      </c>
      <c r="L301" s="122">
        <f t="shared" si="43"/>
        <v>889.38861677999989</v>
      </c>
      <c r="M301" s="123">
        <f>IF(J301=ИТОГО!$F$1,ИТОГО!$F$2*K301,IF(J301=ИТОГО!$G$1,ИТОГО!$G$2*K301,IF(J301=ИТОГО!$H$1,ИТОГО!$H$2*K301,K301)))</f>
        <v>956.33184599999993</v>
      </c>
      <c r="N301" s="436"/>
      <c r="O301" s="124">
        <f>IF(MOD(N301,H301)=0,IF(_КОМ.УСЛ.=$K$8,M301*N301,N301*L301),"заказ не кратен 1 шт")</f>
        <v>0</v>
      </c>
      <c r="P301" s="408"/>
      <c r="Q301" s="452"/>
      <c r="R301" s="452"/>
    </row>
    <row r="302" spans="1:19" s="4" customFormat="1" ht="12.75" customHeight="1" x14ac:dyDescent="0.2">
      <c r="A302" s="97" t="s">
        <v>286</v>
      </c>
      <c r="B302" s="389" t="s">
        <v>1429</v>
      </c>
      <c r="C302" s="93" t="s">
        <v>2303</v>
      </c>
      <c r="D302" s="93"/>
      <c r="E302" s="93"/>
      <c r="F302" s="133" t="s">
        <v>1487</v>
      </c>
      <c r="G302" s="125" t="s">
        <v>1908</v>
      </c>
      <c r="H302" s="120">
        <v>10</v>
      </c>
      <c r="I302" s="115" t="s">
        <v>11</v>
      </c>
      <c r="J302" s="61" t="s">
        <v>14</v>
      </c>
      <c r="K302" s="156">
        <v>3.51</v>
      </c>
      <c r="L302" s="122">
        <f t="shared" si="43"/>
        <v>207.70153325999999</v>
      </c>
      <c r="M302" s="123">
        <f>IF(J302=ИТОГО!$F$1,ИТОГО!$F$2*K302,IF(J302=ИТОГО!$G$1,ИТОГО!$G$2*K302,IF(J302=ИТОГО!$H$1,ИТОГО!$H$2*K302,K302)))</f>
        <v>223.334982</v>
      </c>
      <c r="N302" s="436"/>
      <c r="O302" s="124">
        <f>IF(MOD(N302,H302)=0,IF(_КОМ.УСЛ.=$K$8,M302*N302,N302*L302),"заказ не кратен 10 шт")</f>
        <v>0</v>
      </c>
      <c r="P302" s="408"/>
      <c r="Q302" s="452"/>
      <c r="R302" s="452"/>
    </row>
    <row r="303" spans="1:19" s="4" customFormat="1" ht="12.75" customHeight="1" x14ac:dyDescent="0.2">
      <c r="A303" s="97" t="s">
        <v>287</v>
      </c>
      <c r="B303" s="389" t="s">
        <v>1428</v>
      </c>
      <c r="C303" s="93" t="s">
        <v>2303</v>
      </c>
      <c r="D303" s="93"/>
      <c r="E303" s="93"/>
      <c r="F303" s="133" t="s">
        <v>1487</v>
      </c>
      <c r="G303" s="125" t="s">
        <v>1910</v>
      </c>
      <c r="H303" s="120">
        <v>10</v>
      </c>
      <c r="I303" s="115" t="s">
        <v>11</v>
      </c>
      <c r="J303" s="61" t="s">
        <v>14</v>
      </c>
      <c r="K303" s="156">
        <v>3.81</v>
      </c>
      <c r="L303" s="122">
        <f t="shared" si="43"/>
        <v>225.45380105999999</v>
      </c>
      <c r="M303" s="123">
        <f>IF(J303=ИТОГО!$F$1,ИТОГО!$F$2*K303,IF(J303=ИТОГО!$G$1,ИТОГО!$G$2*K303,IF(J303=ИТОГО!$H$1,ИТОГО!$H$2*K303,K303)))</f>
        <v>242.42344199999999</v>
      </c>
      <c r="N303" s="436"/>
      <c r="O303" s="124">
        <f>IF(MOD(N303,H303)=0,IF(_КОМ.УСЛ.=$K$8,M303*N303,N303*L303),"заказ не кратен 10 шт")</f>
        <v>0</v>
      </c>
      <c r="P303" s="408"/>
      <c r="Q303" s="452"/>
      <c r="R303" s="452"/>
    </row>
    <row r="304" spans="1:19" s="4" customFormat="1" ht="12.75" customHeight="1" x14ac:dyDescent="0.2">
      <c r="A304" s="97" t="s">
        <v>288</v>
      </c>
      <c r="B304" s="389" t="s">
        <v>1427</v>
      </c>
      <c r="C304" s="93" t="s">
        <v>2303</v>
      </c>
      <c r="D304" s="93"/>
      <c r="E304" s="93"/>
      <c r="F304" s="133" t="s">
        <v>1487</v>
      </c>
      <c r="G304" s="125" t="s">
        <v>1909</v>
      </c>
      <c r="H304" s="120">
        <v>10</v>
      </c>
      <c r="I304" s="115" t="s">
        <v>11</v>
      </c>
      <c r="J304" s="61" t="s">
        <v>14</v>
      </c>
      <c r="K304" s="156">
        <v>3.51</v>
      </c>
      <c r="L304" s="122">
        <f t="shared" si="43"/>
        <v>207.70153325999999</v>
      </c>
      <c r="M304" s="123">
        <f>IF(J304=ИТОГО!$F$1,ИТОГО!$F$2*K304,IF(J304=ИТОГО!$G$1,ИТОГО!$G$2*K304,IF(J304=ИТОГО!$H$1,ИТОГО!$H$2*K304,K304)))</f>
        <v>223.334982</v>
      </c>
      <c r="N304" s="436"/>
      <c r="O304" s="124">
        <f>IF(MOD(N304,H304)=0,IF(_КОМ.УСЛ.=$K$8,M304*N304,N304*L304),"заказ не кратен 10 шт")</f>
        <v>0</v>
      </c>
      <c r="P304" s="408"/>
      <c r="Q304" s="452"/>
      <c r="R304" s="452"/>
    </row>
    <row r="305" spans="1:19" s="4" customFormat="1" ht="12.75" customHeight="1" x14ac:dyDescent="0.2">
      <c r="A305" s="4" t="s">
        <v>289</v>
      </c>
      <c r="B305" s="389" t="s">
        <v>1430</v>
      </c>
      <c r="C305" s="93"/>
      <c r="D305" s="93"/>
      <c r="E305" s="93"/>
      <c r="F305" s="133" t="s">
        <v>1374</v>
      </c>
      <c r="G305" s="125" t="s">
        <v>1911</v>
      </c>
      <c r="H305" s="120">
        <v>1</v>
      </c>
      <c r="I305" s="115" t="s">
        <v>11</v>
      </c>
      <c r="J305" s="61" t="s">
        <v>14</v>
      </c>
      <c r="K305" s="156">
        <v>8.09</v>
      </c>
      <c r="L305" s="122">
        <f t="shared" si="43"/>
        <v>478.71948833999994</v>
      </c>
      <c r="M305" s="123">
        <f>IF(J305=ИТОГО!$F$1,ИТОГО!$F$2*K305,IF(J305=ИТОГО!$G$1,ИТОГО!$G$2*K305,IF(J305=ИТОГО!$H$1,ИТОГО!$H$2*K305,K305)))</f>
        <v>514.75213799999995</v>
      </c>
      <c r="N305" s="436"/>
      <c r="O305" s="124">
        <f>IF(MOD(N305,H305)=0,IF(_КОМ.УСЛ.=$K$8,M305*N305,N305*L305),"заказ не кратен 1 шт")</f>
        <v>0</v>
      </c>
      <c r="P305" s="408"/>
      <c r="Q305" s="452"/>
      <c r="R305" s="452"/>
      <c r="S305" s="548" t="s">
        <v>2339</v>
      </c>
    </row>
    <row r="306" spans="1:19" s="4" customFormat="1" ht="12.75" customHeight="1" x14ac:dyDescent="0.2">
      <c r="A306" s="4" t="s">
        <v>291</v>
      </c>
      <c r="B306" s="389" t="s">
        <v>1155</v>
      </c>
      <c r="C306" s="93"/>
      <c r="D306" s="93"/>
      <c r="E306" s="93"/>
      <c r="F306" s="133" t="s">
        <v>1374</v>
      </c>
      <c r="G306" s="125" t="s">
        <v>1907</v>
      </c>
      <c r="H306" s="120">
        <v>10</v>
      </c>
      <c r="I306" s="115" t="s">
        <v>11</v>
      </c>
      <c r="J306" s="61" t="s">
        <v>14</v>
      </c>
      <c r="K306" s="156">
        <v>0.5</v>
      </c>
      <c r="L306" s="122">
        <f t="shared" ref="L306" si="44">M306*(1-$I$8)</f>
        <v>29.587112999999999</v>
      </c>
      <c r="M306" s="123">
        <f>IF(J306=ИТОГО!$F$1,ИТОГО!$F$2*K306,IF(J306=ИТОГО!$G$1,ИТОГО!$G$2*K306,IF(J306=ИТОГО!$H$1,ИТОГО!$H$2*K306,K306)))</f>
        <v>31.8141</v>
      </c>
      <c r="N306" s="436"/>
      <c r="O306" s="124">
        <f>IF(MOD(N306,H306)=0,IF(_КОМ.УСЛ.=$K$8,M306*N306,N306*L306),"заказ не кратен 1 шт")</f>
        <v>0</v>
      </c>
      <c r="P306" s="408"/>
      <c r="Q306" s="452"/>
      <c r="R306" s="452"/>
    </row>
    <row r="307" spans="1:19" s="4" customFormat="1" ht="12.75" customHeight="1" x14ac:dyDescent="0.2">
      <c r="A307" s="97" t="s">
        <v>263</v>
      </c>
      <c r="B307" s="118" t="s">
        <v>1421</v>
      </c>
      <c r="C307" s="377"/>
      <c r="D307" s="377"/>
      <c r="E307" s="377"/>
      <c r="F307" s="118" t="s">
        <v>27</v>
      </c>
      <c r="G307" s="118"/>
      <c r="H307" s="118"/>
      <c r="I307" s="118"/>
      <c r="J307" s="118"/>
      <c r="K307" s="118"/>
      <c r="L307" s="118"/>
      <c r="M307" s="118"/>
      <c r="N307" s="118"/>
      <c r="O307" s="118"/>
      <c r="P307" s="408"/>
      <c r="Q307" s="452"/>
      <c r="R307" s="452"/>
    </row>
    <row r="308" spans="1:19" s="4" customFormat="1" ht="12.75" customHeight="1" x14ac:dyDescent="0.2">
      <c r="A308" s="97" t="s">
        <v>122</v>
      </c>
      <c r="B308" s="389" t="s">
        <v>1326</v>
      </c>
      <c r="C308" s="93"/>
      <c r="D308" s="93"/>
      <c r="E308" s="93"/>
      <c r="F308" s="125" t="s">
        <v>1422</v>
      </c>
      <c r="G308" s="125" t="s">
        <v>1914</v>
      </c>
      <c r="H308" s="120">
        <v>500</v>
      </c>
      <c r="I308" s="115" t="s">
        <v>9</v>
      </c>
      <c r="J308" s="61" t="s">
        <v>15</v>
      </c>
      <c r="K308" s="121">
        <v>15.5</v>
      </c>
      <c r="L308" s="122">
        <f t="shared" ref="L308:L313" si="45">M308*(1-$I$8)</f>
        <v>486.80391975000003</v>
      </c>
      <c r="M308" s="123">
        <f>IF(J308=ИТОГО!$F$1,ИТОГО!$F$2*K308,IF(J308=ИТОГО!$G$1,ИТОГО!$G$2*K308,IF(J308=ИТОГО!$H$1,ИТОГО!$H$2*K308,K308)))/2</f>
        <v>523.44507500000009</v>
      </c>
      <c r="N308" s="436"/>
      <c r="O308" s="124">
        <f t="shared" ref="O308:O313" si="46">IF(MOD(N308,0.5)=0,IF(_КОМ.УСЛ.=$K$8,M308*2*N308,N308*L308*2),"заказ не кратен 0,5 кг")</f>
        <v>0</v>
      </c>
      <c r="P308" s="408"/>
      <c r="Q308" s="452"/>
      <c r="R308" s="452"/>
    </row>
    <row r="309" spans="1:19" s="4" customFormat="1" ht="12.75" customHeight="1" x14ac:dyDescent="0.2">
      <c r="A309" s="97" t="s">
        <v>123</v>
      </c>
      <c r="B309" s="71" t="s">
        <v>2048</v>
      </c>
      <c r="C309" s="481"/>
      <c r="D309" s="93"/>
      <c r="E309" s="93"/>
      <c r="F309" s="381" t="s">
        <v>1423</v>
      </c>
      <c r="G309" s="381" t="s">
        <v>1919</v>
      </c>
      <c r="H309" s="382">
        <v>500</v>
      </c>
      <c r="I309" s="71" t="s">
        <v>10</v>
      </c>
      <c r="J309" s="62" t="s">
        <v>15</v>
      </c>
      <c r="K309" s="399">
        <v>26.88</v>
      </c>
      <c r="L309" s="405">
        <f t="shared" si="45"/>
        <v>844.21221695999998</v>
      </c>
      <c r="M309" s="405">
        <f>IF(J309=ИТОГО!$F$1,ИТОГО!$F$2*K309,IF(J309=ИТОГО!$G$1,ИТОГО!$G$2*K309,IF(J309=ИТОГО!$H$1,ИТОГО!$H$2*K309,K309)))/2</f>
        <v>907.75507200000004</v>
      </c>
      <c r="N309" s="436"/>
      <c r="O309" s="124">
        <f t="shared" si="46"/>
        <v>0</v>
      </c>
      <c r="P309" s="408"/>
      <c r="Q309" s="452"/>
      <c r="R309" s="452"/>
    </row>
    <row r="310" spans="1:19" s="4" customFormat="1" ht="12.75" customHeight="1" x14ac:dyDescent="0.2">
      <c r="A310" s="4" t="s">
        <v>196</v>
      </c>
      <c r="B310" s="389" t="s">
        <v>1328</v>
      </c>
      <c r="C310" s="93"/>
      <c r="D310" s="93"/>
      <c r="E310" s="93"/>
      <c r="F310" s="125" t="s">
        <v>1382</v>
      </c>
      <c r="G310" s="125" t="s">
        <v>1917</v>
      </c>
      <c r="H310" s="120">
        <v>500</v>
      </c>
      <c r="I310" s="115" t="s">
        <v>9</v>
      </c>
      <c r="J310" s="61" t="s">
        <v>15</v>
      </c>
      <c r="K310" s="121">
        <v>26.28</v>
      </c>
      <c r="L310" s="122">
        <f t="shared" si="45"/>
        <v>825.36819426000011</v>
      </c>
      <c r="M310" s="123">
        <f>IF(J310=ИТОГО!$F$1,ИТОГО!$F$2*K310,IF(J310=ИТОГО!$G$1,ИТОГО!$G$2*K310,IF(J310=ИТОГО!$H$1,ИТОГО!$H$2*K310,K310)))/2</f>
        <v>887.49268200000017</v>
      </c>
      <c r="N310" s="436"/>
      <c r="O310" s="124">
        <f t="shared" si="46"/>
        <v>0</v>
      </c>
      <c r="P310" s="408"/>
      <c r="Q310" s="452"/>
      <c r="R310" s="452"/>
    </row>
    <row r="311" spans="1:19" s="4" customFormat="1" ht="12.75" customHeight="1" x14ac:dyDescent="0.2">
      <c r="A311" s="4" t="s">
        <v>264</v>
      </c>
      <c r="B311" s="389" t="s">
        <v>1156</v>
      </c>
      <c r="C311" s="93" t="s">
        <v>2297</v>
      </c>
      <c r="D311" s="93"/>
      <c r="E311" s="93"/>
      <c r="F311" s="125" t="s">
        <v>1380</v>
      </c>
      <c r="G311" s="125" t="s">
        <v>1915</v>
      </c>
      <c r="H311" s="120">
        <v>500</v>
      </c>
      <c r="I311" s="115" t="s">
        <v>9</v>
      </c>
      <c r="J311" s="61" t="s">
        <v>2198</v>
      </c>
      <c r="K311" s="156">
        <v>23.15</v>
      </c>
      <c r="L311" s="122">
        <f t="shared" si="45"/>
        <v>684.9416659499999</v>
      </c>
      <c r="M311" s="123">
        <f>IF(J311=ИТОГО!$F$1,ИТОГО!$F$2*K311,IF(J311=ИТОГО!$G$1,ИТОГО!$G$2*K311,IF(J311=ИТОГО!$H$1,ИТОГО!$H$2*K311,K311)))/2</f>
        <v>736.49641499999996</v>
      </c>
      <c r="N311" s="436"/>
      <c r="O311" s="124">
        <f t="shared" si="46"/>
        <v>0</v>
      </c>
      <c r="P311" s="408"/>
      <c r="Q311" s="452"/>
      <c r="R311" s="452"/>
    </row>
    <row r="312" spans="1:19" s="4" customFormat="1" ht="12.75" customHeight="1" x14ac:dyDescent="0.2">
      <c r="A312" s="4" t="s">
        <v>124</v>
      </c>
      <c r="B312" s="389" t="s">
        <v>1329</v>
      </c>
      <c r="C312" s="93"/>
      <c r="D312" s="93"/>
      <c r="E312" s="93"/>
      <c r="F312" s="125" t="s">
        <v>1383</v>
      </c>
      <c r="G312" s="125" t="s">
        <v>1918</v>
      </c>
      <c r="H312" s="120">
        <v>500</v>
      </c>
      <c r="I312" s="115" t="s">
        <v>10</v>
      </c>
      <c r="J312" s="61" t="s">
        <v>15</v>
      </c>
      <c r="K312" s="121">
        <v>38.42</v>
      </c>
      <c r="L312" s="122">
        <f t="shared" si="45"/>
        <v>1206.64558689</v>
      </c>
      <c r="M312" s="123">
        <f>IF(J312=ИТОГО!$F$1,ИТОГО!$F$2*K312,IF(J312=ИТОГО!$G$1,ИТОГО!$G$2*K312,IF(J312=ИТОГО!$H$1,ИТОГО!$H$2*K312,K312)))/2</f>
        <v>1297.4683730000002</v>
      </c>
      <c r="N312" s="436"/>
      <c r="O312" s="124">
        <f t="shared" si="46"/>
        <v>0</v>
      </c>
      <c r="P312" s="408"/>
      <c r="Q312" s="452"/>
      <c r="R312" s="452"/>
    </row>
    <row r="313" spans="1:19" s="4" customFormat="1" ht="12.75" customHeight="1" x14ac:dyDescent="0.2">
      <c r="A313" s="4" t="s">
        <v>197</v>
      </c>
      <c r="B313" s="389" t="s">
        <v>1327</v>
      </c>
      <c r="C313" s="93" t="s">
        <v>2320</v>
      </c>
      <c r="D313" s="93"/>
      <c r="E313" s="93"/>
      <c r="F313" s="125" t="s">
        <v>1381</v>
      </c>
      <c r="G313" s="125" t="s">
        <v>1916</v>
      </c>
      <c r="H313" s="120">
        <v>500</v>
      </c>
      <c r="I313" s="115" t="s">
        <v>9</v>
      </c>
      <c r="J313" s="61" t="s">
        <v>15</v>
      </c>
      <c r="K313" s="121">
        <v>26.28</v>
      </c>
      <c r="L313" s="122">
        <f t="shared" si="45"/>
        <v>825.36819426000011</v>
      </c>
      <c r="M313" s="123">
        <f>IF(J313=ИТОГО!$F$1,ИТОГО!$F$2*K313,IF(J313=ИТОГО!$G$1,ИТОГО!$G$2*K313,IF(J313=ИТОГО!$H$1,ИТОГО!$H$2*K313,K313)))/2</f>
        <v>887.49268200000017</v>
      </c>
      <c r="N313" s="436"/>
      <c r="O313" s="124">
        <f t="shared" si="46"/>
        <v>0</v>
      </c>
      <c r="P313" s="408"/>
      <c r="Q313" s="452"/>
      <c r="R313" s="452"/>
    </row>
    <row r="314" spans="1:19" s="4" customFormat="1" ht="12.75" customHeight="1" x14ac:dyDescent="0.2">
      <c r="A314" s="97"/>
      <c r="B314" s="118" t="s">
        <v>1417</v>
      </c>
      <c r="C314" s="377"/>
      <c r="D314" s="377"/>
      <c r="E314" s="377"/>
      <c r="F314" s="151"/>
      <c r="G314" s="151"/>
      <c r="H314" s="111"/>
      <c r="I314" s="112"/>
      <c r="J314" s="113"/>
      <c r="K314" s="152"/>
      <c r="L314" s="153"/>
      <c r="M314" s="154"/>
      <c r="N314" s="154"/>
      <c r="O314" s="155"/>
      <c r="P314" s="408"/>
      <c r="Q314" s="452"/>
      <c r="R314" s="452"/>
    </row>
    <row r="315" spans="1:19" s="4" customFormat="1" ht="12.75" customHeight="1" x14ac:dyDescent="0.2">
      <c r="A315" s="97"/>
      <c r="B315" s="117" t="s">
        <v>1418</v>
      </c>
      <c r="C315" s="187"/>
      <c r="D315" s="187"/>
      <c r="E315" s="187"/>
      <c r="F315" s="164"/>
      <c r="G315" s="164"/>
      <c r="H315" s="165"/>
      <c r="I315" s="159"/>
      <c r="J315" s="166"/>
      <c r="K315" s="171"/>
      <c r="L315" s="168"/>
      <c r="M315" s="169"/>
      <c r="N315" s="169"/>
      <c r="O315" s="170"/>
      <c r="P315" s="408"/>
      <c r="Q315" s="452"/>
      <c r="R315" s="452"/>
    </row>
    <row r="316" spans="1:19" s="4" customFormat="1" ht="12.75" customHeight="1" x14ac:dyDescent="0.2">
      <c r="A316" s="4" t="s">
        <v>274</v>
      </c>
      <c r="B316" s="389" t="s">
        <v>1506</v>
      </c>
      <c r="C316" s="93" t="s">
        <v>2300</v>
      </c>
      <c r="D316" s="93"/>
      <c r="E316" s="93"/>
      <c r="F316" s="381" t="s">
        <v>2034</v>
      </c>
      <c r="G316" s="381" t="s">
        <v>1921</v>
      </c>
      <c r="H316" s="382">
        <v>500</v>
      </c>
      <c r="I316" s="71" t="s">
        <v>11</v>
      </c>
      <c r="J316" s="62" t="s">
        <v>14</v>
      </c>
      <c r="K316" s="383">
        <v>62.12</v>
      </c>
      <c r="L316" s="122">
        <f>M316*(1-$I$8)</f>
        <v>1837.9514595599999</v>
      </c>
      <c r="M316" s="123">
        <f>IF(J316=ИТОГО!$F$1,ИТОГО!$F$2*K316,IF(J316=ИТОГО!$G$1,ИТОГО!$G$2*K316,IF(J316=ИТОГО!$H$1,ИТОГО!$H$2*K316,K316)))/2</f>
        <v>1976.291892</v>
      </c>
      <c r="N316" s="436"/>
      <c r="O316" s="124">
        <f>IF(MOD(N316,0.5)=0,IF(_КОМ.УСЛ.=$K$8,M316*2*N316,N316*L316*2),"заказ не кратен 0,5 кг")</f>
        <v>0</v>
      </c>
      <c r="P316" s="408"/>
      <c r="Q316" s="452"/>
      <c r="R316" s="452"/>
    </row>
    <row r="317" spans="1:19" s="4" customFormat="1" ht="12.75" customHeight="1" x14ac:dyDescent="0.2">
      <c r="A317" s="97" t="s">
        <v>283</v>
      </c>
      <c r="B317" s="389" t="s">
        <v>1426</v>
      </c>
      <c r="C317" s="93" t="s">
        <v>2295</v>
      </c>
      <c r="D317" s="93"/>
      <c r="E317" s="93"/>
      <c r="F317" s="125" t="s">
        <v>1375</v>
      </c>
      <c r="G317" s="125" t="s">
        <v>1920</v>
      </c>
      <c r="H317" s="120">
        <v>500</v>
      </c>
      <c r="I317" s="115" t="s">
        <v>11</v>
      </c>
      <c r="J317" s="61" t="s">
        <v>14</v>
      </c>
      <c r="K317" s="156">
        <v>34.78</v>
      </c>
      <c r="L317" s="122">
        <f>M317*(1-$I$8)</f>
        <v>1029.0397901399999</v>
      </c>
      <c r="M317" s="123">
        <f>IF(J317=ИТОГО!$F$1,ИТОГО!$F$2*K317,IF(J317=ИТОГО!$G$1,ИТОГО!$G$2*K317,IF(J317=ИТОГО!$H$1,ИТОГО!$H$2*K317,K317)))/2</f>
        <v>1106.494398</v>
      </c>
      <c r="N317" s="436"/>
      <c r="O317" s="124">
        <f>IF(MOD(N317,0.5)=0,IF(_КОМ.УСЛ.=$K$8,M317*2*N317,N317*L317*2),"заказ не кратен 0,5 кг")</f>
        <v>0</v>
      </c>
      <c r="P317" s="408"/>
      <c r="Q317" s="452"/>
      <c r="R317" s="452"/>
    </row>
    <row r="318" spans="1:19" s="4" customFormat="1" ht="12.75" customHeight="1" x14ac:dyDescent="0.2">
      <c r="A318" s="97"/>
      <c r="B318" s="118" t="s">
        <v>1419</v>
      </c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18"/>
      <c r="P318" s="408"/>
      <c r="Q318" s="452"/>
      <c r="R318" s="452"/>
    </row>
    <row r="319" spans="1:19" s="4" customFormat="1" ht="12.75" customHeight="1" x14ac:dyDescent="0.2">
      <c r="A319" s="97" t="s">
        <v>281</v>
      </c>
      <c r="B319" s="389" t="s">
        <v>1425</v>
      </c>
      <c r="C319" s="93" t="s">
        <v>1094</v>
      </c>
      <c r="D319" s="93"/>
      <c r="E319" s="93"/>
      <c r="F319" s="133" t="s">
        <v>1079</v>
      </c>
      <c r="G319" s="125" t="s">
        <v>1922</v>
      </c>
      <c r="H319" s="120">
        <v>1</v>
      </c>
      <c r="I319" s="115" t="s">
        <v>11</v>
      </c>
      <c r="J319" s="61" t="s">
        <v>14</v>
      </c>
      <c r="K319" s="156">
        <v>11.02</v>
      </c>
      <c r="L319" s="448">
        <f>M319*(1-$I$8)</f>
        <v>652.09997051999994</v>
      </c>
      <c r="M319" s="123">
        <f>IF(J319=ИТОГО!$F$1,ИТОГО!$F$2*K319,IF(J319=ИТОГО!$G$1,ИТОГО!$G$2*K319,IF(J319=ИТОГО!$H$1,ИТОГО!$H$2*K319,K319)))</f>
        <v>701.18276400000002</v>
      </c>
      <c r="N319" s="436"/>
      <c r="O319" s="124">
        <f>IF(MOD(N319,H319)=0,IF(_КОМ.УСЛ.=$K$8,M319*N319,N319*L319),"заказ не кратен 1 шт")</f>
        <v>0</v>
      </c>
      <c r="P319" s="408"/>
      <c r="Q319" s="452"/>
      <c r="R319" s="452"/>
    </row>
    <row r="320" spans="1:19" s="4" customFormat="1" ht="12.75" customHeight="1" x14ac:dyDescent="0.2">
      <c r="A320" s="4" t="s">
        <v>2113</v>
      </c>
      <c r="B320" s="71" t="s">
        <v>2103</v>
      </c>
      <c r="C320" s="93"/>
      <c r="D320" s="93"/>
      <c r="E320" s="93"/>
      <c r="F320" s="455" t="s">
        <v>1079</v>
      </c>
      <c r="G320" s="381" t="s">
        <v>1922</v>
      </c>
      <c r="H320" s="382">
        <v>1</v>
      </c>
      <c r="I320" s="71" t="s">
        <v>11</v>
      </c>
      <c r="J320" s="62" t="s">
        <v>14</v>
      </c>
      <c r="K320" s="383">
        <v>16.03</v>
      </c>
      <c r="L320" s="448">
        <f>M320*(1-$I$8)</f>
        <v>948.56284277999998</v>
      </c>
      <c r="M320" s="123">
        <f>IF(J320=ИТОГО!$F$1,ИТОГО!$F$2*K320,IF(J320=ИТОГО!$G$1,ИТОГО!$G$2*K320,IF(J320=ИТОГО!$H$1,ИТОГО!$H$2*K320,K320)))</f>
        <v>1019.960046</v>
      </c>
      <c r="N320" s="436"/>
      <c r="O320" s="124">
        <f>IF(MOD(N320,H320)=0,IF(_КОМ.УСЛ.=$K$8,M320*N320,N320*L320),"заказ не кратен 1 шт")</f>
        <v>0</v>
      </c>
      <c r="P320" s="408"/>
      <c r="Q320" s="452"/>
      <c r="R320" s="452"/>
      <c r="S320" s="548" t="s">
        <v>2339</v>
      </c>
    </row>
    <row r="321" spans="1:19" s="4" customFormat="1" ht="12.75" customHeight="1" x14ac:dyDescent="0.2">
      <c r="A321" s="97"/>
      <c r="B321" s="118" t="s">
        <v>1420</v>
      </c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18"/>
      <c r="P321" s="408"/>
      <c r="Q321" s="452"/>
      <c r="R321" s="452"/>
    </row>
    <row r="322" spans="1:19" s="4" customFormat="1" ht="12.75" customHeight="1" x14ac:dyDescent="0.2">
      <c r="A322" s="97" t="s">
        <v>219</v>
      </c>
      <c r="B322" s="389" t="s">
        <v>1432</v>
      </c>
      <c r="C322" s="93"/>
      <c r="D322" s="93"/>
      <c r="E322" s="93"/>
      <c r="F322" s="133" t="s">
        <v>1080</v>
      </c>
      <c r="G322" s="125" t="s">
        <v>1923</v>
      </c>
      <c r="H322" s="120">
        <v>1</v>
      </c>
      <c r="I322" s="115" t="s">
        <v>11</v>
      </c>
      <c r="J322" s="61" t="s">
        <v>14</v>
      </c>
      <c r="K322" s="156">
        <v>7.61</v>
      </c>
      <c r="L322" s="122">
        <f>M322*(1-$I$8)</f>
        <v>450.31585985999999</v>
      </c>
      <c r="M322" s="123">
        <f>IF(J322=ИТОГО!$F$1,ИТОГО!$F$2*K322,IF(J322=ИТОГО!$G$1,ИТОГО!$G$2*K322,IF(J322=ИТОГО!$H$1,ИТОГО!$H$2*K322,K322)))</f>
        <v>484.21060199999999</v>
      </c>
      <c r="N322" s="436"/>
      <c r="O322" s="124">
        <f>IF(MOD(N322,H322)=0,IF(_КОМ.УСЛ.=$K$8,M322*N322,N322*L322),"заказ не кратен 1 шт")</f>
        <v>0</v>
      </c>
      <c r="P322" s="408"/>
      <c r="Q322" s="452"/>
      <c r="R322" s="452"/>
    </row>
    <row r="323" spans="1:19" s="4" customFormat="1" ht="12.75" customHeight="1" x14ac:dyDescent="0.2">
      <c r="A323" s="97"/>
      <c r="B323" s="118" t="s">
        <v>886</v>
      </c>
      <c r="C323" s="377"/>
      <c r="D323" s="377"/>
      <c r="E323" s="377"/>
      <c r="F323" s="157"/>
      <c r="G323" s="157"/>
      <c r="H323" s="120"/>
      <c r="I323" s="127"/>
      <c r="J323" s="61"/>
      <c r="K323" s="152"/>
      <c r="L323" s="172"/>
      <c r="M323" s="154"/>
      <c r="N323" s="154"/>
      <c r="O323" s="155"/>
      <c r="P323" s="408"/>
      <c r="Q323" s="452"/>
      <c r="R323" s="452"/>
    </row>
    <row r="324" spans="1:19" s="4" customFormat="1" ht="12.75" customHeight="1" x14ac:dyDescent="0.2">
      <c r="A324" s="97" t="s">
        <v>254</v>
      </c>
      <c r="B324" s="389" t="s">
        <v>1157</v>
      </c>
      <c r="C324" s="93" t="s">
        <v>2300</v>
      </c>
      <c r="D324" s="93"/>
      <c r="E324" s="93"/>
      <c r="F324" s="133" t="s">
        <v>1444</v>
      </c>
      <c r="G324" s="125" t="s">
        <v>1924</v>
      </c>
      <c r="H324" s="120">
        <v>500</v>
      </c>
      <c r="I324" s="115" t="s">
        <v>11</v>
      </c>
      <c r="J324" s="61" t="s">
        <v>14</v>
      </c>
      <c r="K324" s="156">
        <v>25.78</v>
      </c>
      <c r="L324" s="122">
        <f t="shared" ref="L324" si="47">M324*(1-$I$8)</f>
        <v>762.75577313999997</v>
      </c>
      <c r="M324" s="123">
        <f>IF(J324=ИТОГО!$F$1,ИТОГО!$F$2*K324,IF(J324=ИТОГО!$G$1,ИТОГО!$G$2*K324,IF(J324=ИТОГО!$H$1,ИТОГО!$H$2*K324,K324)))/2</f>
        <v>820.16749800000002</v>
      </c>
      <c r="N324" s="436"/>
      <c r="O324" s="124">
        <f>IF(MOD(N324,0.5)=0,IF(_КОМ.УСЛ.=$K$8,M324*2*N324,N324*L324*2),"заказ не кратен 0,5 кг")</f>
        <v>0</v>
      </c>
      <c r="P324" s="408"/>
      <c r="Q324" s="452"/>
      <c r="R324" s="452"/>
      <c r="S324" s="548" t="s">
        <v>2339</v>
      </c>
    </row>
    <row r="325" spans="1:19" s="4" customFormat="1" ht="12.75" customHeight="1" x14ac:dyDescent="0.2">
      <c r="A325" s="97" t="s">
        <v>237</v>
      </c>
      <c r="B325" s="389" t="s">
        <v>1158</v>
      </c>
      <c r="C325" s="93"/>
      <c r="D325" s="93"/>
      <c r="E325" s="93"/>
      <c r="F325" s="133" t="s">
        <v>1445</v>
      </c>
      <c r="G325" s="125" t="s">
        <v>1925</v>
      </c>
      <c r="H325" s="120">
        <v>500</v>
      </c>
      <c r="I325" s="115" t="s">
        <v>11</v>
      </c>
      <c r="J325" s="61" t="s">
        <v>14</v>
      </c>
      <c r="K325" s="156">
        <v>36.07</v>
      </c>
      <c r="L325" s="122">
        <f>M325*(1-$I$8)</f>
        <v>1067.20716591</v>
      </c>
      <c r="M325" s="123">
        <f>IF(J325=ИТОГО!$F$1,ИТОГО!$F$2*K325,IF(J325=ИТОГО!$G$1,ИТОГО!$G$2*K325,IF(J325=ИТОГО!$H$1,ИТОГО!$H$2*K325,K325)))/2</f>
        <v>1147.5345870000001</v>
      </c>
      <c r="N325" s="436"/>
      <c r="O325" s="124">
        <f>IF(MOD(N325,0.5)=0,IF(_КОМ.УСЛ.=$K$8,M325*2*N325,N325*L325*2),"заказ не кратен 0,5 кг")</f>
        <v>0</v>
      </c>
      <c r="P325" s="408"/>
      <c r="Q325" s="452"/>
      <c r="R325" s="452"/>
    </row>
    <row r="326" spans="1:19" s="4" customFormat="1" ht="12.75" customHeight="1" x14ac:dyDescent="0.2">
      <c r="A326" s="97" t="s">
        <v>311</v>
      </c>
      <c r="B326" s="394" t="s">
        <v>891</v>
      </c>
      <c r="C326" s="376"/>
      <c r="D326" s="376"/>
      <c r="E326" s="376"/>
      <c r="F326" s="173" t="s">
        <v>906</v>
      </c>
      <c r="G326" s="173"/>
      <c r="H326" s="120"/>
      <c r="I326" s="127"/>
      <c r="J326" s="61"/>
      <c r="K326" s="147"/>
      <c r="L326" s="148"/>
      <c r="M326" s="149"/>
      <c r="N326" s="149"/>
      <c r="O326" s="150"/>
      <c r="P326" s="408"/>
      <c r="Q326" s="452"/>
      <c r="R326" s="452"/>
    </row>
    <row r="327" spans="1:19" s="4" customFormat="1" ht="12.75" customHeight="1" x14ac:dyDescent="0.2">
      <c r="A327" s="97" t="s">
        <v>312</v>
      </c>
      <c r="B327" s="118" t="s">
        <v>892</v>
      </c>
      <c r="C327" s="377"/>
      <c r="D327" s="377"/>
      <c r="E327" s="377"/>
      <c r="F327" s="157" t="s">
        <v>27</v>
      </c>
      <c r="G327" s="157"/>
      <c r="H327" s="136"/>
      <c r="I327" s="112"/>
      <c r="J327" s="61"/>
      <c r="K327" s="174"/>
      <c r="L327" s="175"/>
      <c r="M327" s="176"/>
      <c r="N327" s="176"/>
      <c r="O327" s="177"/>
      <c r="P327" s="408"/>
      <c r="Q327" s="452"/>
      <c r="R327" s="452"/>
    </row>
    <row r="328" spans="1:19" s="4" customFormat="1" ht="12.75" customHeight="1" x14ac:dyDescent="0.2">
      <c r="A328" s="97"/>
      <c r="B328" s="117" t="s">
        <v>910</v>
      </c>
      <c r="C328" s="187"/>
      <c r="D328" s="187"/>
      <c r="E328" s="187"/>
      <c r="F328" s="164"/>
      <c r="G328" s="164"/>
      <c r="H328" s="136"/>
      <c r="I328" s="159"/>
      <c r="J328" s="61"/>
      <c r="K328" s="167"/>
      <c r="L328" s="168"/>
      <c r="M328" s="169"/>
      <c r="N328" s="169"/>
      <c r="O328" s="170"/>
      <c r="P328" s="408"/>
      <c r="Q328" s="452"/>
      <c r="R328" s="452"/>
    </row>
    <row r="329" spans="1:19" s="4" customFormat="1" ht="12.75" customHeight="1" x14ac:dyDescent="0.2">
      <c r="A329" s="97" t="s">
        <v>314</v>
      </c>
      <c r="B329" s="389" t="s">
        <v>1159</v>
      </c>
      <c r="C329" s="93"/>
      <c r="D329" s="93"/>
      <c r="E329" s="93"/>
      <c r="F329" s="125" t="s">
        <v>1404</v>
      </c>
      <c r="G329" s="125" t="s">
        <v>1927</v>
      </c>
      <c r="H329" s="120">
        <v>500</v>
      </c>
      <c r="I329" s="115" t="s">
        <v>11</v>
      </c>
      <c r="J329" s="61" t="s">
        <v>14</v>
      </c>
      <c r="K329" s="156">
        <v>17.03</v>
      </c>
      <c r="L329" s="122">
        <f t="shared" ref="L329:L333" si="48">M329*(1-$I$8)</f>
        <v>503.86853438999998</v>
      </c>
      <c r="M329" s="123">
        <f>IF(J329=ИТОГО!$F$1,ИТОГО!$F$2*K329,IF(J329=ИТОГО!$G$1,ИТОГО!$G$2*K329,IF(J329=ИТОГО!$H$1,ИТОГО!$H$2*K329,K329)))/2</f>
        <v>541.79412300000001</v>
      </c>
      <c r="N329" s="436"/>
      <c r="O329" s="124">
        <f t="shared" ref="O329:O333" si="49">IF(MOD(N329,0.5)=0,IF(_КОМ.УСЛ.=$K$8,M329*2*N329,N329*L329*2),"заказ не кратен 0,5 кг")</f>
        <v>0</v>
      </c>
      <c r="P329" s="408"/>
      <c r="Q329" s="452"/>
      <c r="R329" s="452"/>
      <c r="S329" s="548" t="s">
        <v>2339</v>
      </c>
    </row>
    <row r="330" spans="1:19" s="4" customFormat="1" ht="12.75" customHeight="1" x14ac:dyDescent="0.2">
      <c r="A330" s="97" t="s">
        <v>315</v>
      </c>
      <c r="B330" s="389" t="s">
        <v>1160</v>
      </c>
      <c r="C330" s="93"/>
      <c r="D330" s="93"/>
      <c r="E330" s="93"/>
      <c r="F330" s="125" t="s">
        <v>1404</v>
      </c>
      <c r="G330" s="125" t="s">
        <v>1928</v>
      </c>
      <c r="H330" s="120">
        <v>500</v>
      </c>
      <c r="I330" s="115" t="s">
        <v>11</v>
      </c>
      <c r="J330" s="61" t="s">
        <v>14</v>
      </c>
      <c r="K330" s="156">
        <v>21.64</v>
      </c>
      <c r="L330" s="122">
        <f t="shared" si="48"/>
        <v>640.26512531999992</v>
      </c>
      <c r="M330" s="123">
        <f>IF(J330=ИТОГО!$F$1,ИТОГО!$F$2*K330,IF(J330=ИТОГО!$G$1,ИТОГО!$G$2*K330,IF(J330=ИТОГО!$H$1,ИТОГО!$H$2*K330,K330)))/2</f>
        <v>688.45712400000002</v>
      </c>
      <c r="N330" s="436"/>
      <c r="O330" s="124">
        <f t="shared" si="49"/>
        <v>0</v>
      </c>
      <c r="P330" s="408"/>
      <c r="Q330" s="452"/>
      <c r="R330" s="452"/>
    </row>
    <row r="331" spans="1:19" s="4" customFormat="1" ht="12.75" customHeight="1" x14ac:dyDescent="0.2">
      <c r="A331" s="4" t="s">
        <v>316</v>
      </c>
      <c r="B331" s="389" t="s">
        <v>1161</v>
      </c>
      <c r="C331" s="93"/>
      <c r="D331" s="93"/>
      <c r="E331" s="93"/>
      <c r="F331" s="125" t="s">
        <v>1404</v>
      </c>
      <c r="G331" s="125" t="s">
        <v>1929</v>
      </c>
      <c r="H331" s="120">
        <v>500</v>
      </c>
      <c r="I331" s="115" t="s">
        <v>11</v>
      </c>
      <c r="J331" s="61" t="s">
        <v>14</v>
      </c>
      <c r="K331" s="156">
        <v>29.82</v>
      </c>
      <c r="L331" s="122">
        <f t="shared" si="48"/>
        <v>882.2877096599999</v>
      </c>
      <c r="M331" s="123">
        <f>IF(J331=ИТОГО!$F$1,ИТОГО!$F$2*K331,IF(J331=ИТОГО!$G$1,ИТОГО!$G$2*K331,IF(J331=ИТОГО!$H$1,ИТОГО!$H$2*K331,K331)))/2</f>
        <v>948.696462</v>
      </c>
      <c r="N331" s="436"/>
      <c r="O331" s="124">
        <f t="shared" si="49"/>
        <v>0</v>
      </c>
      <c r="P331" s="408"/>
      <c r="Q331" s="452"/>
      <c r="R331" s="452"/>
      <c r="S331" s="548" t="s">
        <v>2339</v>
      </c>
    </row>
    <row r="332" spans="1:19" s="4" customFormat="1" ht="12.75" customHeight="1" x14ac:dyDescent="0.2">
      <c r="A332" s="97" t="s">
        <v>313</v>
      </c>
      <c r="B332" s="389" t="s">
        <v>1394</v>
      </c>
      <c r="C332" s="93" t="s">
        <v>1091</v>
      </c>
      <c r="D332" s="93"/>
      <c r="E332" s="93"/>
      <c r="F332" s="125" t="s">
        <v>1404</v>
      </c>
      <c r="G332" s="125" t="s">
        <v>1926</v>
      </c>
      <c r="H332" s="120">
        <v>500</v>
      </c>
      <c r="I332" s="115" t="s">
        <v>11</v>
      </c>
      <c r="J332" s="61" t="s">
        <v>14</v>
      </c>
      <c r="K332" s="156">
        <v>15.03</v>
      </c>
      <c r="L332" s="122">
        <f t="shared" si="48"/>
        <v>444.69430838999995</v>
      </c>
      <c r="M332" s="123">
        <f>IF(J332=ИТОГО!$F$1,ИТОГО!$F$2*K332,IF(J332=ИТОГО!$G$1,ИТОГО!$G$2*K332,IF(J332=ИТОГО!$H$1,ИТОГО!$H$2*K332,K332)))/2</f>
        <v>478.16592299999996</v>
      </c>
      <c r="N332" s="436"/>
      <c r="O332" s="124">
        <f t="shared" si="49"/>
        <v>0</v>
      </c>
      <c r="P332" s="408"/>
      <c r="Q332" s="452"/>
      <c r="R332" s="452"/>
      <c r="S332" s="548" t="s">
        <v>2339</v>
      </c>
    </row>
    <row r="333" spans="1:19" s="4" customFormat="1" ht="12.75" customHeight="1" x14ac:dyDescent="0.2">
      <c r="A333" s="97" t="s">
        <v>324</v>
      </c>
      <c r="B333" s="389" t="s">
        <v>1162</v>
      </c>
      <c r="C333" s="93"/>
      <c r="D333" s="93"/>
      <c r="E333" s="93"/>
      <c r="F333" s="125" t="s">
        <v>1406</v>
      </c>
      <c r="G333" s="125" t="s">
        <v>1930</v>
      </c>
      <c r="H333" s="120">
        <v>500</v>
      </c>
      <c r="I333" s="115" t="s">
        <v>11</v>
      </c>
      <c r="J333" s="61" t="s">
        <v>14</v>
      </c>
      <c r="K333" s="156">
        <v>35.369999999999997</v>
      </c>
      <c r="L333" s="122">
        <f t="shared" si="48"/>
        <v>1046.4961868099999</v>
      </c>
      <c r="M333" s="123">
        <f>IF(J333=ИТОГО!$F$1,ИТОГО!$F$2*K333,IF(J333=ИТОГО!$G$1,ИТОГО!$G$2*K333,IF(J333=ИТОГО!$H$1,ИТОГО!$H$2*K333,K333)))/2</f>
        <v>1125.264717</v>
      </c>
      <c r="N333" s="436"/>
      <c r="O333" s="124">
        <f t="shared" si="49"/>
        <v>0</v>
      </c>
      <c r="P333" s="408"/>
      <c r="Q333" s="452"/>
      <c r="R333" s="452"/>
    </row>
    <row r="334" spans="1:19" s="4" customFormat="1" ht="12.75" customHeight="1" x14ac:dyDescent="0.2">
      <c r="A334" s="97"/>
      <c r="B334" s="118" t="s">
        <v>911</v>
      </c>
      <c r="C334" s="377"/>
      <c r="D334" s="377"/>
      <c r="E334" s="377"/>
      <c r="F334" s="118"/>
      <c r="G334" s="118"/>
      <c r="H334" s="118"/>
      <c r="I334" s="118"/>
      <c r="J334" s="118"/>
      <c r="K334" s="118"/>
      <c r="L334" s="118"/>
      <c r="M334" s="118"/>
      <c r="N334" s="118"/>
      <c r="O334" s="118"/>
      <c r="P334" s="408"/>
      <c r="Q334" s="452"/>
      <c r="R334" s="452"/>
    </row>
    <row r="335" spans="1:19" s="4" customFormat="1" ht="12.75" customHeight="1" x14ac:dyDescent="0.2">
      <c r="A335" s="97" t="s">
        <v>319</v>
      </c>
      <c r="B335" s="389" t="s">
        <v>1163</v>
      </c>
      <c r="C335" s="93"/>
      <c r="D335" s="93"/>
      <c r="E335" s="93"/>
      <c r="F335" s="125" t="s">
        <v>1405</v>
      </c>
      <c r="G335" s="125" t="s">
        <v>1931</v>
      </c>
      <c r="H335" s="120">
        <v>500</v>
      </c>
      <c r="I335" s="115" t="s">
        <v>11</v>
      </c>
      <c r="J335" s="61" t="s">
        <v>14</v>
      </c>
      <c r="K335" s="156">
        <v>38.07</v>
      </c>
      <c r="L335" s="122">
        <f t="shared" ref="L335:L337" si="50">M335*(1-$I$8)</f>
        <v>1126.3813919099998</v>
      </c>
      <c r="M335" s="123">
        <f>IF(J335=ИТОГО!$F$1,ИТОГО!$F$2*K335,IF(J335=ИТОГО!$G$1,ИТОГО!$G$2*K335,IF(J335=ИТОГО!$H$1,ИТОГО!$H$2*K335,K335)))/2</f>
        <v>1211.162787</v>
      </c>
      <c r="N335" s="436"/>
      <c r="O335" s="124">
        <f t="shared" ref="O335:O337" si="51">IF(MOD(N335,0.5)=0,IF(_КОМ.УСЛ.=$K$8,M335*2*N335,N335*L335*2),"заказ не кратен 0,5 кг")</f>
        <v>0</v>
      </c>
      <c r="P335" s="408"/>
      <c r="Q335" s="452"/>
      <c r="R335" s="452"/>
    </row>
    <row r="336" spans="1:19" s="4" customFormat="1" ht="12.75" customHeight="1" x14ac:dyDescent="0.2">
      <c r="A336" s="4" t="s">
        <v>320</v>
      </c>
      <c r="B336" s="389" t="s">
        <v>1166</v>
      </c>
      <c r="C336" s="93" t="s">
        <v>2314</v>
      </c>
      <c r="D336" s="93"/>
      <c r="E336" s="93"/>
      <c r="F336" s="125" t="s">
        <v>1409</v>
      </c>
      <c r="G336" s="125" t="s">
        <v>1934</v>
      </c>
      <c r="H336" s="120">
        <v>500</v>
      </c>
      <c r="I336" s="115" t="s">
        <v>11</v>
      </c>
      <c r="J336" s="61" t="s">
        <v>14</v>
      </c>
      <c r="K336" s="156">
        <v>62.68</v>
      </c>
      <c r="L336" s="122">
        <f t="shared" si="50"/>
        <v>1854.5202428399998</v>
      </c>
      <c r="M336" s="123">
        <f>IF(J336=ИТОГО!$F$1,ИТОГО!$F$2*K336,IF(J336=ИТОГО!$G$1,ИТОГО!$G$2*K336,IF(J336=ИТОГО!$H$1,ИТОГО!$H$2*K336,K336)))/2</f>
        <v>1994.107788</v>
      </c>
      <c r="N336" s="436"/>
      <c r="O336" s="124">
        <f t="shared" si="51"/>
        <v>0</v>
      </c>
      <c r="P336" s="408"/>
      <c r="Q336" s="452"/>
      <c r="R336" s="452"/>
    </row>
    <row r="337" spans="1:19" s="4" customFormat="1" ht="12.75" customHeight="1" x14ac:dyDescent="0.2">
      <c r="A337" s="4" t="s">
        <v>321</v>
      </c>
      <c r="B337" s="389" t="s">
        <v>1164</v>
      </c>
      <c r="C337" s="93" t="s">
        <v>2291</v>
      </c>
      <c r="D337" s="93"/>
      <c r="E337" s="93"/>
      <c r="F337" s="125" t="s">
        <v>1407</v>
      </c>
      <c r="G337" s="125" t="s">
        <v>1932</v>
      </c>
      <c r="H337" s="120">
        <v>500</v>
      </c>
      <c r="I337" s="115" t="s">
        <v>11</v>
      </c>
      <c r="J337" s="61" t="s">
        <v>14</v>
      </c>
      <c r="K337" s="156">
        <v>39.07</v>
      </c>
      <c r="L337" s="122">
        <f t="shared" si="50"/>
        <v>1155.9685049099999</v>
      </c>
      <c r="M337" s="123">
        <f>IF(J337=ИТОГО!$F$1,ИТОГО!$F$2*K337,IF(J337=ИТОГО!$G$1,ИТОГО!$G$2*K337,IF(J337=ИТОГО!$H$1,ИТОГО!$H$2*K337,K337)))/2</f>
        <v>1242.976887</v>
      </c>
      <c r="N337" s="436"/>
      <c r="O337" s="124">
        <f t="shared" si="51"/>
        <v>0</v>
      </c>
      <c r="P337" s="408"/>
      <c r="Q337" s="452"/>
      <c r="R337" s="452"/>
      <c r="S337" s="548" t="s">
        <v>2339</v>
      </c>
    </row>
    <row r="338" spans="1:19" s="4" customFormat="1" ht="12.75" customHeight="1" x14ac:dyDescent="0.2">
      <c r="A338" s="4" t="s">
        <v>325</v>
      </c>
      <c r="B338" s="389" t="s">
        <v>1165</v>
      </c>
      <c r="C338" s="93" t="s">
        <v>1094</v>
      </c>
      <c r="D338" s="93"/>
      <c r="E338" s="93"/>
      <c r="F338" s="125" t="s">
        <v>1408</v>
      </c>
      <c r="G338" s="125" t="s">
        <v>1933</v>
      </c>
      <c r="H338" s="120">
        <v>500</v>
      </c>
      <c r="I338" s="115" t="s">
        <v>11</v>
      </c>
      <c r="J338" s="61" t="s">
        <v>14</v>
      </c>
      <c r="K338" s="156">
        <v>41.08</v>
      </c>
      <c r="L338" s="122">
        <f t="shared" ref="L338" si="52">M338*(1-$I$8)</f>
        <v>1215.4386020399998</v>
      </c>
      <c r="M338" s="123">
        <f>IF(J338=ИТОГО!$F$1,ИТОГО!$F$2*K338,IF(J338=ИТОГО!$G$1,ИТОГО!$G$2*K338,IF(J338=ИТОГО!$H$1,ИТОГО!$H$2*K338,K338)))/2</f>
        <v>1306.9232279999999</v>
      </c>
      <c r="N338" s="436"/>
      <c r="O338" s="124">
        <f t="shared" ref="O338" si="53">IF(MOD(N338,0.5)=0,IF(_КОМ.УСЛ.=$K$8,M338*2*N338,N338*L338*2),"заказ не кратен 0,5 кг")</f>
        <v>0</v>
      </c>
      <c r="P338" s="408"/>
      <c r="Q338" s="452"/>
      <c r="R338" s="452"/>
    </row>
    <row r="339" spans="1:19" s="4" customFormat="1" ht="12.75" customHeight="1" x14ac:dyDescent="0.2">
      <c r="A339" s="97" t="s">
        <v>326</v>
      </c>
      <c r="B339" s="389" t="s">
        <v>1167</v>
      </c>
      <c r="C339" s="93" t="s">
        <v>2301</v>
      </c>
      <c r="D339" s="93"/>
      <c r="E339" s="93"/>
      <c r="F339" s="125" t="s">
        <v>1410</v>
      </c>
      <c r="G339" s="125" t="s">
        <v>1935</v>
      </c>
      <c r="H339" s="120">
        <v>500</v>
      </c>
      <c r="I339" s="115" t="s">
        <v>11</v>
      </c>
      <c r="J339" s="61" t="s">
        <v>14</v>
      </c>
      <c r="K339" s="156">
        <v>79.150000000000006</v>
      </c>
      <c r="L339" s="122">
        <f t="shared" ref="L339:L340" si="54">M339*(1-$I$8)</f>
        <v>2341.81999395</v>
      </c>
      <c r="M339" s="123">
        <f>IF(J339=ИТОГО!$F$1,ИТОГО!$F$2*K339,IF(J339=ИТОГО!$G$1,ИТОГО!$G$2*K339,IF(J339=ИТОГО!$H$1,ИТОГО!$H$2*K339,K339)))/2</f>
        <v>2518.0860150000003</v>
      </c>
      <c r="N339" s="436"/>
      <c r="O339" s="124">
        <f t="shared" ref="O339:O340" si="55">IF(MOD(N339,0.5)=0,IF(_КОМ.УСЛ.=$K$8,M339*2*N339,N339*L339*2),"заказ не кратен 0,5 кг")</f>
        <v>0</v>
      </c>
      <c r="P339" s="408"/>
      <c r="Q339" s="452"/>
      <c r="R339" s="452"/>
      <c r="S339" s="548" t="s">
        <v>2339</v>
      </c>
    </row>
    <row r="340" spans="1:19" s="4" customFormat="1" ht="12.75" customHeight="1" x14ac:dyDescent="0.2">
      <c r="A340" s="97" t="s">
        <v>328</v>
      </c>
      <c r="B340" s="389" t="s">
        <v>1168</v>
      </c>
      <c r="C340" s="93" t="s">
        <v>1094</v>
      </c>
      <c r="D340" s="93"/>
      <c r="E340" s="93"/>
      <c r="F340" s="125" t="s">
        <v>1411</v>
      </c>
      <c r="G340" s="125" t="s">
        <v>1936</v>
      </c>
      <c r="H340" s="120">
        <v>500</v>
      </c>
      <c r="I340" s="115" t="s">
        <v>11</v>
      </c>
      <c r="J340" s="61" t="s">
        <v>14</v>
      </c>
      <c r="K340" s="156">
        <v>99.07</v>
      </c>
      <c r="L340" s="122">
        <f t="shared" si="54"/>
        <v>2931.1952849099998</v>
      </c>
      <c r="M340" s="123">
        <f>IF(J340=ИТОГО!$F$1,ИТОГО!$F$2*K340,IF(J340=ИТОГО!$G$1,ИТОГО!$G$2*K340,IF(J340=ИТОГО!$H$1,ИТОГО!$H$2*K340,K340)))/2</f>
        <v>3151.8228869999998</v>
      </c>
      <c r="N340" s="436"/>
      <c r="O340" s="124">
        <f t="shared" si="55"/>
        <v>0</v>
      </c>
      <c r="P340" s="408"/>
      <c r="Q340" s="452"/>
      <c r="R340" s="452"/>
    </row>
    <row r="341" spans="1:19" s="4" customFormat="1" ht="12.75" customHeight="1" x14ac:dyDescent="0.2">
      <c r="A341" s="97"/>
      <c r="B341" s="118" t="s">
        <v>893</v>
      </c>
      <c r="C341" s="377"/>
      <c r="D341" s="377"/>
      <c r="E341" s="377"/>
      <c r="F341" s="157"/>
      <c r="G341" s="157"/>
      <c r="H341" s="136"/>
      <c r="I341" s="112"/>
      <c r="J341" s="61"/>
      <c r="K341" s="174"/>
      <c r="L341" s="175"/>
      <c r="M341" s="176"/>
      <c r="N341" s="176"/>
      <c r="O341" s="177"/>
      <c r="P341" s="408"/>
      <c r="Q341" s="452"/>
      <c r="R341" s="452"/>
    </row>
    <row r="342" spans="1:19" s="4" customFormat="1" ht="12.75" customHeight="1" x14ac:dyDescent="0.2">
      <c r="A342" s="97"/>
      <c r="B342" s="117" t="s">
        <v>1435</v>
      </c>
      <c r="C342" s="187"/>
      <c r="D342" s="187"/>
      <c r="E342" s="187"/>
      <c r="F342" s="164"/>
      <c r="G342" s="164"/>
      <c r="H342" s="136"/>
      <c r="I342" s="159"/>
      <c r="J342" s="61"/>
      <c r="K342" s="167"/>
      <c r="L342" s="168"/>
      <c r="M342" s="169"/>
      <c r="N342" s="169"/>
      <c r="O342" s="170"/>
      <c r="P342" s="408"/>
      <c r="Q342" s="452"/>
      <c r="R342" s="452"/>
    </row>
    <row r="343" spans="1:19" s="4" customFormat="1" ht="12.75" customHeight="1" x14ac:dyDescent="0.2">
      <c r="A343" s="97" t="s">
        <v>318</v>
      </c>
      <c r="B343" s="389" t="s">
        <v>1169</v>
      </c>
      <c r="C343" s="93" t="s">
        <v>1094</v>
      </c>
      <c r="D343" s="93"/>
      <c r="E343" s="93"/>
      <c r="F343" s="125" t="s">
        <v>1384</v>
      </c>
      <c r="G343" s="125" t="s">
        <v>1937</v>
      </c>
      <c r="H343" s="120">
        <v>500</v>
      </c>
      <c r="I343" s="115" t="s">
        <v>11</v>
      </c>
      <c r="J343" s="61" t="s">
        <v>14</v>
      </c>
      <c r="K343" s="156">
        <v>31.34</v>
      </c>
      <c r="L343" s="122">
        <f>M343*(1-$I$8)</f>
        <v>927.2601214199999</v>
      </c>
      <c r="M343" s="123">
        <f>IF(J343=ИТОГО!$F$1,ИТОГО!$F$2*K343,IF(J343=ИТОГО!$G$1,ИТОГО!$G$2*K343,IF(J343=ИТОГО!$H$1,ИТОГО!$H$2*K343,K343)))/2</f>
        <v>997.05389400000001</v>
      </c>
      <c r="N343" s="436"/>
      <c r="O343" s="124">
        <f>IF(MOD(N343,0.5)=0,IF(_КОМ.УСЛ.=$K$8,M343*2*N343,N343*L343*2),"заказ не кратен 0,5 кг")</f>
        <v>0</v>
      </c>
      <c r="P343" s="408"/>
      <c r="Q343" s="452"/>
      <c r="R343" s="452"/>
      <c r="S343" s="548" t="s">
        <v>2339</v>
      </c>
    </row>
    <row r="344" spans="1:19" s="4" customFormat="1" ht="12.75" customHeight="1" x14ac:dyDescent="0.2">
      <c r="A344" s="4" t="s">
        <v>323</v>
      </c>
      <c r="B344" s="389" t="s">
        <v>1172</v>
      </c>
      <c r="C344" s="93" t="s">
        <v>1094</v>
      </c>
      <c r="D344" s="93"/>
      <c r="E344" s="93"/>
      <c r="F344" s="125" t="s">
        <v>1384</v>
      </c>
      <c r="G344" s="125" t="s">
        <v>1939</v>
      </c>
      <c r="H344" s="120">
        <v>500</v>
      </c>
      <c r="I344" s="115" t="s">
        <v>11</v>
      </c>
      <c r="J344" s="61" t="s">
        <v>14</v>
      </c>
      <c r="K344" s="156">
        <v>48.97</v>
      </c>
      <c r="L344" s="122">
        <f>M344*(1-$I$8)</f>
        <v>1448.8809236099999</v>
      </c>
      <c r="M344" s="123">
        <f>IF(J344=ИТОГО!$F$1,ИТОГО!$F$2*K344,IF(J344=ИТОГО!$G$1,ИТОГО!$G$2*K344,IF(J344=ИТОГО!$H$1,ИТОГО!$H$2*K344,K344)))/2</f>
        <v>1557.936477</v>
      </c>
      <c r="N344" s="436"/>
      <c r="O344" s="124">
        <f>IF(MOD(N344,0.5)=0,IF(_КОМ.УСЛ.=$K$8,M344*2*N344,N344*L344*2),"заказ не кратен 0,5 кг")</f>
        <v>0</v>
      </c>
      <c r="P344" s="408"/>
      <c r="Q344" s="452"/>
      <c r="R344" s="452"/>
    </row>
    <row r="345" spans="1:19" s="4" customFormat="1" ht="12.75" customHeight="1" x14ac:dyDescent="0.2">
      <c r="A345" s="97" t="s">
        <v>327</v>
      </c>
      <c r="B345" s="389" t="s">
        <v>1173</v>
      </c>
      <c r="C345" s="93"/>
      <c r="D345" s="93"/>
      <c r="E345" s="93"/>
      <c r="F345" s="125" t="s">
        <v>1384</v>
      </c>
      <c r="G345" s="125" t="s">
        <v>1940</v>
      </c>
      <c r="H345" s="120">
        <v>500</v>
      </c>
      <c r="I345" s="115" t="s">
        <v>11</v>
      </c>
      <c r="J345" s="61" t="s">
        <v>14</v>
      </c>
      <c r="K345" s="156">
        <v>51.56</v>
      </c>
      <c r="L345" s="122">
        <f>M345*(1-$I$8)</f>
        <v>1525.5115462799999</v>
      </c>
      <c r="M345" s="123">
        <f>IF(J345=ИТОГО!$F$1,ИТОГО!$F$2*K345,IF(J345=ИТОГО!$G$1,ИТОГО!$G$2*K345,IF(J345=ИТОГО!$H$1,ИТОГО!$H$2*K345,K345)))/2</f>
        <v>1640.334996</v>
      </c>
      <c r="N345" s="436"/>
      <c r="O345" s="124">
        <f>IF(MOD(N345,0.5)=0,IF(_КОМ.УСЛ.=$K$8,M345*2*N345,N345*L345*2),"заказ не кратен 0,5 кг")</f>
        <v>0</v>
      </c>
      <c r="P345" s="408"/>
      <c r="Q345" s="452"/>
      <c r="R345" s="452"/>
    </row>
    <row r="346" spans="1:19" s="4" customFormat="1" ht="12.75" customHeight="1" x14ac:dyDescent="0.2">
      <c r="A346" s="4" t="s">
        <v>330</v>
      </c>
      <c r="B346" s="389" t="s">
        <v>1171</v>
      </c>
      <c r="C346" s="93" t="s">
        <v>1094</v>
      </c>
      <c r="D346" s="93"/>
      <c r="E346" s="93"/>
      <c r="F346" s="125" t="s">
        <v>1384</v>
      </c>
      <c r="G346" s="125" t="s">
        <v>1938</v>
      </c>
      <c r="H346" s="120">
        <v>500</v>
      </c>
      <c r="I346" s="115" t="s">
        <v>11</v>
      </c>
      <c r="J346" s="61" t="s">
        <v>14</v>
      </c>
      <c r="K346" s="156">
        <v>39.07</v>
      </c>
      <c r="L346" s="122">
        <f>M346*(1-$I$8)</f>
        <v>1155.9685049099999</v>
      </c>
      <c r="M346" s="123">
        <f>IF(J346=ИТОГО!$F$1,ИТОГО!$F$2*K346,IF(J346=ИТОГО!$G$1,ИТОГО!$G$2*K346,IF(J346=ИТОГО!$H$1,ИТОГО!$H$2*K346,K346)))/2</f>
        <v>1242.976887</v>
      </c>
      <c r="N346" s="436"/>
      <c r="O346" s="124">
        <f>IF(MOD(N346,0.5)=0,IF(_КОМ.УСЛ.=$K$8,M346*2*N346,N346*L346*2),"заказ не кратен 0,5 кг")</f>
        <v>0</v>
      </c>
      <c r="P346" s="408"/>
      <c r="Q346" s="452"/>
      <c r="R346" s="452"/>
    </row>
    <row r="347" spans="1:19" s="4" customFormat="1" ht="12.75" customHeight="1" x14ac:dyDescent="0.2">
      <c r="A347" s="97"/>
      <c r="B347" s="118" t="s">
        <v>1436</v>
      </c>
      <c r="C347" s="377"/>
      <c r="D347" s="377"/>
      <c r="E347" s="377"/>
      <c r="F347" s="118"/>
      <c r="G347" s="118"/>
      <c r="H347" s="118"/>
      <c r="I347" s="118"/>
      <c r="J347" s="118"/>
      <c r="K347" s="118"/>
      <c r="L347" s="118"/>
      <c r="M347" s="118"/>
      <c r="N347" s="118"/>
      <c r="O347" s="118"/>
      <c r="P347" s="408"/>
      <c r="Q347" s="452"/>
      <c r="R347" s="452"/>
    </row>
    <row r="348" spans="1:19" s="4" customFormat="1" ht="12.75" customHeight="1" x14ac:dyDescent="0.2">
      <c r="A348" s="97" t="s">
        <v>317</v>
      </c>
      <c r="B348" s="389" t="s">
        <v>1170</v>
      </c>
      <c r="C348" s="93" t="s">
        <v>2313</v>
      </c>
      <c r="D348" s="93"/>
      <c r="E348" s="93"/>
      <c r="F348" s="125" t="s">
        <v>1532</v>
      </c>
      <c r="G348" s="125" t="s">
        <v>1941</v>
      </c>
      <c r="H348" s="120">
        <v>500</v>
      </c>
      <c r="I348" s="115" t="s">
        <v>11</v>
      </c>
      <c r="J348" s="61" t="s">
        <v>14</v>
      </c>
      <c r="K348" s="156">
        <v>35.07</v>
      </c>
      <c r="L348" s="122">
        <f>M348*(1-$I$8)</f>
        <v>1037.6200529099999</v>
      </c>
      <c r="M348" s="123">
        <f>IF(J348=ИТОГО!$F$1,ИТОГО!$F$2*K348,IF(J348=ИТОГО!$G$1,ИТОГО!$G$2*K348,IF(J348=ИТОГО!$H$1,ИТОГО!$H$2*K348,K348)))/2</f>
        <v>1115.720487</v>
      </c>
      <c r="N348" s="436"/>
      <c r="O348" s="124">
        <f>IF(MOD(N348,0.5)=0,IF(_КОМ.УСЛ.=$K$8,M348*2*N348,N348*L348*2),"заказ не кратен 0,5 кг")</f>
        <v>0</v>
      </c>
      <c r="P348" s="408"/>
      <c r="Q348" s="452"/>
      <c r="R348" s="452"/>
    </row>
    <row r="349" spans="1:19" s="4" customFormat="1" ht="12.75" customHeight="1" x14ac:dyDescent="0.2">
      <c r="A349" s="97" t="s">
        <v>331</v>
      </c>
      <c r="B349" s="389" t="s">
        <v>1175</v>
      </c>
      <c r="C349" s="93" t="s">
        <v>2293</v>
      </c>
      <c r="D349" s="93"/>
      <c r="E349" s="93"/>
      <c r="F349" s="125" t="s">
        <v>1385</v>
      </c>
      <c r="G349" s="125" t="s">
        <v>1942</v>
      </c>
      <c r="H349" s="120">
        <v>500</v>
      </c>
      <c r="I349" s="115" t="s">
        <v>11</v>
      </c>
      <c r="J349" s="61" t="s">
        <v>14</v>
      </c>
      <c r="K349" s="156">
        <v>66.73</v>
      </c>
      <c r="L349" s="122">
        <f>M349*(1-$I$8)</f>
        <v>1974.3480504899999</v>
      </c>
      <c r="M349" s="123">
        <f>IF(J349=ИТОГО!$F$1,ИТОГО!$F$2*K349,IF(J349=ИТОГО!$G$1,ИТОГО!$G$2*K349,IF(J349=ИТОГО!$H$1,ИТОГО!$H$2*K349,K349)))/2</f>
        <v>2122.9548930000001</v>
      </c>
      <c r="N349" s="436"/>
      <c r="O349" s="124">
        <f>IF(MOD(N349,0.5)=0,IF(_КОМ.УСЛ.=$K$8,M349*2*N349,N349*L349*2),"заказ не кратен 0,5 кг")</f>
        <v>0</v>
      </c>
      <c r="P349" s="408"/>
      <c r="Q349" s="452"/>
      <c r="R349" s="452"/>
    </row>
    <row r="350" spans="1:19" s="4" customFormat="1" ht="12.75" customHeight="1" x14ac:dyDescent="0.2">
      <c r="A350" s="97"/>
      <c r="B350" s="118" t="s">
        <v>1437</v>
      </c>
      <c r="C350" s="377"/>
      <c r="D350" s="377"/>
      <c r="E350" s="377"/>
      <c r="F350" s="118"/>
      <c r="G350" s="118"/>
      <c r="H350" s="118"/>
      <c r="I350" s="118"/>
      <c r="J350" s="118"/>
      <c r="K350" s="118"/>
      <c r="L350" s="118"/>
      <c r="M350" s="118"/>
      <c r="N350" s="118"/>
      <c r="O350" s="118"/>
      <c r="P350" s="408"/>
      <c r="Q350" s="452"/>
      <c r="R350" s="452"/>
    </row>
    <row r="351" spans="1:19" s="4" customFormat="1" ht="12.75" customHeight="1" x14ac:dyDescent="0.2">
      <c r="A351" s="97" t="s">
        <v>346</v>
      </c>
      <c r="B351" s="389" t="s">
        <v>1176</v>
      </c>
      <c r="C351" s="93" t="s">
        <v>1094</v>
      </c>
      <c r="D351" s="93"/>
      <c r="E351" s="93"/>
      <c r="F351" s="133" t="s">
        <v>951</v>
      </c>
      <c r="G351" s="125" t="s">
        <v>1943</v>
      </c>
      <c r="H351" s="120">
        <v>500</v>
      </c>
      <c r="I351" s="115" t="s">
        <v>11</v>
      </c>
      <c r="J351" s="61" t="s">
        <v>14</v>
      </c>
      <c r="K351" s="156">
        <v>23.04</v>
      </c>
      <c r="L351" s="122">
        <f>M351*(1-$I$8)</f>
        <v>681.68708351999987</v>
      </c>
      <c r="M351" s="123">
        <f>IF(J351=ИТОГО!$F$1,ИТОГО!$F$2*K351,IF(J351=ИТОГО!$G$1,ИТОГО!$G$2*K351,IF(J351=ИТОГО!$H$1,ИТОГО!$H$2*K351,K351)))/2</f>
        <v>732.99686399999996</v>
      </c>
      <c r="N351" s="436"/>
      <c r="O351" s="124">
        <f>IF(MOD(N351,0.5)=0,IF(_КОМ.УСЛ.=$K$8,M351*2*N351,N351*L351*2),"заказ не кратен 0,5 кг")</f>
        <v>0</v>
      </c>
      <c r="P351" s="408"/>
      <c r="Q351" s="452"/>
      <c r="R351" s="452"/>
    </row>
    <row r="352" spans="1:19" s="4" customFormat="1" ht="12.75" customHeight="1" x14ac:dyDescent="0.2">
      <c r="A352" s="97" t="s">
        <v>329</v>
      </c>
      <c r="B352" s="389" t="s">
        <v>1174</v>
      </c>
      <c r="C352" s="93" t="s">
        <v>1093</v>
      </c>
      <c r="D352" s="93"/>
      <c r="E352" s="93"/>
      <c r="F352" s="133" t="s">
        <v>1438</v>
      </c>
      <c r="G352" s="125" t="s">
        <v>1944</v>
      </c>
      <c r="H352" s="120">
        <v>500</v>
      </c>
      <c r="I352" s="115" t="s">
        <v>11</v>
      </c>
      <c r="J352" s="61" t="s">
        <v>14</v>
      </c>
      <c r="K352" s="156">
        <v>52.1</v>
      </c>
      <c r="L352" s="122">
        <f>M352*(1-$I$8)</f>
        <v>1541.4885872999998</v>
      </c>
      <c r="M352" s="123">
        <f>IF(J352=ИТОГО!$F$1,ИТОГО!$F$2*K352,IF(J352=ИТОГО!$G$1,ИТОГО!$G$2*K352,IF(J352=ИТОГО!$H$1,ИТОГО!$H$2*K352,K352)))/2</f>
        <v>1657.5146099999999</v>
      </c>
      <c r="N352" s="436"/>
      <c r="O352" s="124">
        <f>IF(MOD(N352,0.5)=0,IF(_КОМ.УСЛ.=$K$8,M352*2*N352,N352*L352*2),"заказ не кратен 0,5 кг")</f>
        <v>0</v>
      </c>
      <c r="P352" s="408"/>
      <c r="Q352" s="452"/>
      <c r="R352" s="452"/>
    </row>
    <row r="353" spans="1:19" s="4" customFormat="1" ht="12.75" customHeight="1" x14ac:dyDescent="0.2">
      <c r="A353" s="97" t="s">
        <v>345</v>
      </c>
      <c r="B353" s="394" t="s">
        <v>894</v>
      </c>
      <c r="C353" s="376"/>
      <c r="D353" s="376"/>
      <c r="E353" s="376"/>
      <c r="F353" s="173" t="s">
        <v>906</v>
      </c>
      <c r="G353" s="173"/>
      <c r="H353" s="120"/>
      <c r="I353" s="127"/>
      <c r="J353" s="61"/>
      <c r="K353" s="147"/>
      <c r="L353" s="148"/>
      <c r="M353" s="149"/>
      <c r="N353" s="149"/>
      <c r="O353" s="150"/>
      <c r="P353" s="408"/>
      <c r="Q353" s="452"/>
      <c r="R353" s="452"/>
    </row>
    <row r="354" spans="1:19" s="4" customFormat="1" ht="12.75" customHeight="1" x14ac:dyDescent="0.2">
      <c r="A354" s="4" t="s">
        <v>113</v>
      </c>
      <c r="B354" s="389" t="s">
        <v>1330</v>
      </c>
      <c r="C354" s="93"/>
      <c r="D354" s="93"/>
      <c r="E354" s="93"/>
      <c r="F354" s="125" t="s">
        <v>2340</v>
      </c>
      <c r="G354" s="125" t="s">
        <v>1947</v>
      </c>
      <c r="H354" s="120">
        <v>500</v>
      </c>
      <c r="I354" s="115" t="s">
        <v>9</v>
      </c>
      <c r="J354" s="61" t="s">
        <v>15</v>
      </c>
      <c r="K354" s="121">
        <v>15.03</v>
      </c>
      <c r="L354" s="122">
        <f t="shared" ref="L354:L368" si="56">M354*(1-$I$8)</f>
        <v>472.04276863500002</v>
      </c>
      <c r="M354" s="123">
        <f>IF(J354=ИТОГО!$F$1,ИТОГО!$F$2*K354,IF(J354=ИТОГО!$G$1,ИТОГО!$G$2*K354,IF(J354=ИТОГО!$H$1,ИТОГО!$H$2*K354,K354)))/2</f>
        <v>507.57286950000002</v>
      </c>
      <c r="N354" s="436"/>
      <c r="O354" s="124">
        <f>IF(MOD(N354,0.5)=0,IF(_КОМ.УСЛ.=$K$8,M354*2*N354,N354*L354*2),"заказ не кратен 0,5 кг")</f>
        <v>0</v>
      </c>
      <c r="P354" s="408"/>
      <c r="Q354" s="452"/>
      <c r="R354" s="452"/>
    </row>
    <row r="355" spans="1:19" s="4" customFormat="1" ht="12.75" customHeight="1" x14ac:dyDescent="0.2">
      <c r="A355" s="97" t="s">
        <v>2030</v>
      </c>
      <c r="B355" s="389" t="s">
        <v>2031</v>
      </c>
      <c r="C355" s="93"/>
      <c r="D355" s="93"/>
      <c r="E355" s="93"/>
      <c r="F355" s="125" t="s">
        <v>1386</v>
      </c>
      <c r="G355" s="125"/>
      <c r="H355" s="120">
        <v>500</v>
      </c>
      <c r="I355" s="115" t="s">
        <v>11</v>
      </c>
      <c r="J355" s="61" t="s">
        <v>14</v>
      </c>
      <c r="K355" s="156">
        <v>14.53</v>
      </c>
      <c r="L355" s="122">
        <f t="shared" si="56"/>
        <v>429.90075188999998</v>
      </c>
      <c r="M355" s="123">
        <f>IF(J355=ИТОГО!$F$1,ИТОГО!$F$2*K355,IF(J355=ИТОГО!$G$1,ИТОГО!$G$2*K355,IF(J355=ИТОГО!$H$1,ИТОГО!$H$2*K355,K355)))/2</f>
        <v>462.25887299999999</v>
      </c>
      <c r="N355" s="436"/>
      <c r="O355" s="124">
        <f>IF(MOD(N355,0.5)=0,IF(_КОМ.УСЛ.=$K$8,M355*2*N355,N355*L355*2),"заказ не кратен 0,5 кг")</f>
        <v>0</v>
      </c>
      <c r="P355" s="408"/>
      <c r="Q355" s="452"/>
      <c r="R355" s="452"/>
      <c r="S355" s="548" t="s">
        <v>2339</v>
      </c>
    </row>
    <row r="356" spans="1:19" s="4" customFormat="1" ht="12.75" customHeight="1" x14ac:dyDescent="0.2">
      <c r="A356" s="4" t="s">
        <v>347</v>
      </c>
      <c r="B356" s="389" t="s">
        <v>1184</v>
      </c>
      <c r="C356" s="93" t="s">
        <v>2291</v>
      </c>
      <c r="D356" s="93"/>
      <c r="E356" s="93"/>
      <c r="F356" s="125" t="s">
        <v>1386</v>
      </c>
      <c r="G356" s="125" t="s">
        <v>1953</v>
      </c>
      <c r="H356" s="120">
        <v>500</v>
      </c>
      <c r="I356" s="115" t="s">
        <v>11</v>
      </c>
      <c r="J356" s="61" t="s">
        <v>14</v>
      </c>
      <c r="K356" s="156">
        <v>25.27</v>
      </c>
      <c r="L356" s="122">
        <f t="shared" si="56"/>
        <v>747.66634550999993</v>
      </c>
      <c r="M356" s="123">
        <f>IF(J356=ИТОГО!$F$1,ИТОГО!$F$2*K356,IF(J356=ИТОГО!$G$1,ИТОГО!$G$2*K356,IF(J356=ИТОГО!$H$1,ИТОГО!$H$2*K356,K356)))/2</f>
        <v>803.94230700000003</v>
      </c>
      <c r="N356" s="436"/>
      <c r="O356" s="124">
        <f>IF(MOD(N356,0.5)=0,IF(_КОМ.УСЛ.=$K$8,M356*2*N356,N356*L356*2),"заказ не кратен 0,5 кг")</f>
        <v>0</v>
      </c>
      <c r="P356" s="408"/>
      <c r="Q356" s="452"/>
      <c r="R356" s="452"/>
      <c r="S356" s="548" t="s">
        <v>2339</v>
      </c>
    </row>
    <row r="357" spans="1:19" s="4" customFormat="1" ht="12.75" customHeight="1" x14ac:dyDescent="0.2">
      <c r="A357" s="4" t="s">
        <v>348</v>
      </c>
      <c r="B357" s="389" t="s">
        <v>1189</v>
      </c>
      <c r="C357" s="93" t="s">
        <v>1094</v>
      </c>
      <c r="D357" s="93"/>
      <c r="E357" s="93"/>
      <c r="F357" s="133" t="s">
        <v>1533</v>
      </c>
      <c r="G357" s="125" t="s">
        <v>1958</v>
      </c>
      <c r="H357" s="120">
        <v>400</v>
      </c>
      <c r="I357" s="115" t="s">
        <v>11</v>
      </c>
      <c r="J357" s="61" t="s">
        <v>14</v>
      </c>
      <c r="K357" s="156">
        <v>242.63</v>
      </c>
      <c r="L357" s="122">
        <f t="shared" si="56"/>
        <v>7178.7212271899998</v>
      </c>
      <c r="M357" s="123">
        <f>IF(J357=ИТОГО!$F$1,ИТОГО!$F$2*K357,IF(J357=ИТОГО!$G$1,ИТОГО!$G$2*K357,IF(J357=ИТОГО!$H$1,ИТОГО!$H$2*K357,K357)))/2</f>
        <v>7719.0550830000002</v>
      </c>
      <c r="N357" s="436"/>
      <c r="O357" s="124">
        <f>IF(MOD(N357,0.4)=0,IF(_КОМ.УСЛ.=$K$8,M357*2*N357,N357*L357*2),"заказ не кратен 0,4 кг")</f>
        <v>0</v>
      </c>
      <c r="P357" s="408"/>
      <c r="Q357" s="452"/>
      <c r="R357" s="452"/>
    </row>
    <row r="358" spans="1:19" s="4" customFormat="1" ht="12.75" customHeight="1" x14ac:dyDescent="0.2">
      <c r="A358" s="4" t="s">
        <v>349</v>
      </c>
      <c r="B358" s="389" t="s">
        <v>1185</v>
      </c>
      <c r="C358" s="93" t="s">
        <v>1091</v>
      </c>
      <c r="D358" s="93"/>
      <c r="E358" s="93"/>
      <c r="F358" s="125" t="s">
        <v>1386</v>
      </c>
      <c r="G358" s="125" t="s">
        <v>1954</v>
      </c>
      <c r="H358" s="120">
        <v>500</v>
      </c>
      <c r="I358" s="115" t="s">
        <v>11</v>
      </c>
      <c r="J358" s="61" t="s">
        <v>14</v>
      </c>
      <c r="K358" s="156">
        <v>27.05</v>
      </c>
      <c r="L358" s="122">
        <f t="shared" si="56"/>
        <v>800.33140664999996</v>
      </c>
      <c r="M358" s="123">
        <f>IF(J358=ИТОГО!$F$1,ИТОГО!$F$2*K358,IF(J358=ИТОГО!$G$1,ИТОГО!$G$2*K358,IF(J358=ИТОГО!$H$1,ИТОГО!$H$2*K358,K358)))/2</f>
        <v>860.57140500000003</v>
      </c>
      <c r="N358" s="436"/>
      <c r="O358" s="124">
        <f t="shared" ref="O358:O368" si="57">IF(MOD(N358,0.5)=0,IF(_КОМ.УСЛ.=$K$8,M358*2*N358,N358*L358*2),"заказ не кратен 0,5 кг")</f>
        <v>0</v>
      </c>
      <c r="P358" s="408"/>
      <c r="Q358" s="452"/>
      <c r="R358" s="452"/>
      <c r="S358" s="548" t="s">
        <v>2339</v>
      </c>
    </row>
    <row r="359" spans="1:19" s="4" customFormat="1" ht="12.75" customHeight="1" x14ac:dyDescent="0.2">
      <c r="A359" s="97" t="s">
        <v>350</v>
      </c>
      <c r="B359" s="389" t="s">
        <v>1180</v>
      </c>
      <c r="C359" s="93"/>
      <c r="D359" s="93"/>
      <c r="E359" s="93"/>
      <c r="F359" s="125" t="s">
        <v>1386</v>
      </c>
      <c r="G359" s="125" t="s">
        <v>1949</v>
      </c>
      <c r="H359" s="120">
        <v>500</v>
      </c>
      <c r="I359" s="115" t="s">
        <v>11</v>
      </c>
      <c r="J359" s="61" t="s">
        <v>14</v>
      </c>
      <c r="K359" s="156">
        <v>20.22</v>
      </c>
      <c r="L359" s="122">
        <f t="shared" si="56"/>
        <v>598.25142485999993</v>
      </c>
      <c r="M359" s="123">
        <f>IF(J359=ИТОГО!$F$1,ИТОГО!$F$2*K359,IF(J359=ИТОГО!$G$1,ИТОГО!$G$2*K359,IF(J359=ИТОГО!$H$1,ИТОГО!$H$2*K359,K359)))/2</f>
        <v>643.28110199999992</v>
      </c>
      <c r="N359" s="436"/>
      <c r="O359" s="124">
        <f t="shared" si="57"/>
        <v>0</v>
      </c>
      <c r="P359" s="408"/>
      <c r="Q359" s="452"/>
      <c r="R359" s="452"/>
      <c r="S359" s="548" t="s">
        <v>2339</v>
      </c>
    </row>
    <row r="360" spans="1:19" s="4" customFormat="1" ht="12.75" customHeight="1" x14ac:dyDescent="0.2">
      <c r="A360" s="4" t="s">
        <v>351</v>
      </c>
      <c r="B360" s="389" t="s">
        <v>1183</v>
      </c>
      <c r="C360" s="93" t="s">
        <v>2294</v>
      </c>
      <c r="D360" s="93"/>
      <c r="E360" s="93"/>
      <c r="F360" s="125" t="s">
        <v>1386</v>
      </c>
      <c r="G360" s="125" t="s">
        <v>1952</v>
      </c>
      <c r="H360" s="120">
        <v>500</v>
      </c>
      <c r="I360" s="115" t="s">
        <v>11</v>
      </c>
      <c r="J360" s="61" t="s">
        <v>14</v>
      </c>
      <c r="K360" s="156">
        <v>24.05</v>
      </c>
      <c r="L360" s="122">
        <f t="shared" si="56"/>
        <v>711.57006764999994</v>
      </c>
      <c r="M360" s="123">
        <f>IF(J360=ИТОГО!$F$1,ИТОГО!$F$2*K360,IF(J360=ИТОГО!$G$1,ИТОГО!$G$2*K360,IF(J360=ИТОГО!$H$1,ИТОГО!$H$2*K360,K360)))/2</f>
        <v>765.12910499999998</v>
      </c>
      <c r="N360" s="436"/>
      <c r="O360" s="124">
        <f t="shared" si="57"/>
        <v>0</v>
      </c>
      <c r="P360" s="408"/>
      <c r="Q360" s="452"/>
      <c r="R360" s="452"/>
      <c r="S360" s="548" t="s">
        <v>2339</v>
      </c>
    </row>
    <row r="361" spans="1:19" s="4" customFormat="1" ht="12.75" customHeight="1" x14ac:dyDescent="0.2">
      <c r="A361" s="97" t="s">
        <v>352</v>
      </c>
      <c r="B361" s="389" t="s">
        <v>1182</v>
      </c>
      <c r="C361" s="93" t="s">
        <v>1090</v>
      </c>
      <c r="D361" s="93"/>
      <c r="E361" s="93"/>
      <c r="F361" s="125" t="s">
        <v>1386</v>
      </c>
      <c r="G361" s="125" t="s">
        <v>1951</v>
      </c>
      <c r="H361" s="120">
        <v>500</v>
      </c>
      <c r="I361" s="115" t="s">
        <v>11</v>
      </c>
      <c r="J361" s="61" t="s">
        <v>14</v>
      </c>
      <c r="K361" s="156">
        <v>23.25</v>
      </c>
      <c r="L361" s="122">
        <f t="shared" si="56"/>
        <v>687.90037724999991</v>
      </c>
      <c r="M361" s="123">
        <f>IF(J361=ИТОГО!$F$1,ИТОГО!$F$2*K361,IF(J361=ИТОГО!$G$1,ИТОГО!$G$2*K361,IF(J361=ИТОГО!$H$1,ИТОГО!$H$2*K361,K361)))/2</f>
        <v>739.67782499999998</v>
      </c>
      <c r="N361" s="436"/>
      <c r="O361" s="124">
        <f t="shared" si="57"/>
        <v>0</v>
      </c>
      <c r="P361" s="408"/>
      <c r="Q361" s="452"/>
      <c r="R361" s="452"/>
      <c r="S361" s="548" t="s">
        <v>2339</v>
      </c>
    </row>
    <row r="362" spans="1:19" s="4" customFormat="1" ht="12.75" customHeight="1" x14ac:dyDescent="0.2">
      <c r="A362" s="4" t="s">
        <v>353</v>
      </c>
      <c r="B362" s="389" t="s">
        <v>1187</v>
      </c>
      <c r="C362" s="93" t="s">
        <v>1094</v>
      </c>
      <c r="D362" s="93"/>
      <c r="E362" s="93"/>
      <c r="F362" s="125" t="s">
        <v>1386</v>
      </c>
      <c r="G362" s="125" t="s">
        <v>1956</v>
      </c>
      <c r="H362" s="120">
        <v>500</v>
      </c>
      <c r="I362" s="115" t="s">
        <v>11</v>
      </c>
      <c r="J362" s="61" t="s">
        <v>14</v>
      </c>
      <c r="K362" s="156">
        <v>28.31</v>
      </c>
      <c r="L362" s="122">
        <f t="shared" si="56"/>
        <v>837.61116902999993</v>
      </c>
      <c r="M362" s="123">
        <f>IF(J362=ИТОГО!$F$1,ИТОГО!$F$2*K362,IF(J362=ИТОГО!$G$1,ИТОГО!$G$2*K362,IF(J362=ИТОГО!$H$1,ИТОГО!$H$2*K362,K362)))/2</f>
        <v>900.65717099999995</v>
      </c>
      <c r="N362" s="436"/>
      <c r="O362" s="124">
        <f t="shared" si="57"/>
        <v>0</v>
      </c>
      <c r="P362" s="408"/>
      <c r="Q362" s="452"/>
      <c r="R362" s="452"/>
      <c r="S362" s="548" t="s">
        <v>2339</v>
      </c>
    </row>
    <row r="363" spans="1:19" s="4" customFormat="1" ht="12.75" customHeight="1" x14ac:dyDescent="0.2">
      <c r="A363" s="4" t="s">
        <v>354</v>
      </c>
      <c r="B363" s="389" t="s">
        <v>1181</v>
      </c>
      <c r="C363" s="93"/>
      <c r="D363" s="93"/>
      <c r="E363" s="93"/>
      <c r="F363" s="125" t="s">
        <v>1386</v>
      </c>
      <c r="G363" s="125" t="s">
        <v>1950</v>
      </c>
      <c r="H363" s="120">
        <v>500</v>
      </c>
      <c r="I363" s="115" t="s">
        <v>11</v>
      </c>
      <c r="J363" s="61" t="s">
        <v>14</v>
      </c>
      <c r="K363" s="156">
        <v>21.74</v>
      </c>
      <c r="L363" s="122">
        <f t="shared" si="56"/>
        <v>643.22383661999993</v>
      </c>
      <c r="M363" s="123">
        <f>IF(J363=ИТОГО!$F$1,ИТОГО!$F$2*K363,IF(J363=ИТОГО!$G$1,ИТОГО!$G$2*K363,IF(J363=ИТОГО!$H$1,ИТОГО!$H$2*K363,K363)))/2</f>
        <v>691.63853399999994</v>
      </c>
      <c r="N363" s="436"/>
      <c r="O363" s="124">
        <f t="shared" si="57"/>
        <v>0</v>
      </c>
      <c r="P363" s="408"/>
      <c r="Q363" s="452"/>
      <c r="R363" s="452"/>
      <c r="S363" s="548" t="s">
        <v>2339</v>
      </c>
    </row>
    <row r="364" spans="1:19" s="4" customFormat="1" ht="12.75" customHeight="1" x14ac:dyDescent="0.2">
      <c r="A364" s="4" t="s">
        <v>355</v>
      </c>
      <c r="B364" s="389" t="s">
        <v>1186</v>
      </c>
      <c r="C364" s="93" t="s">
        <v>2302</v>
      </c>
      <c r="D364" s="93"/>
      <c r="E364" s="93"/>
      <c r="F364" s="125" t="s">
        <v>1386</v>
      </c>
      <c r="G364" s="125" t="s">
        <v>1955</v>
      </c>
      <c r="H364" s="120">
        <v>500</v>
      </c>
      <c r="I364" s="115" t="s">
        <v>11</v>
      </c>
      <c r="J364" s="61" t="s">
        <v>14</v>
      </c>
      <c r="K364" s="156">
        <v>24.6</v>
      </c>
      <c r="L364" s="122">
        <f t="shared" si="56"/>
        <v>727.84297980000008</v>
      </c>
      <c r="M364" s="123">
        <f>IF(J364=ИТОГО!$F$1,ИТОГО!$F$2*K364,IF(J364=ИТОГО!$G$1,ИТОГО!$G$2*K364,IF(J364=ИТОГО!$H$1,ИТОГО!$H$2*K364,K364)))/2</f>
        <v>782.62686000000008</v>
      </c>
      <c r="N364" s="436"/>
      <c r="O364" s="124">
        <f t="shared" si="57"/>
        <v>0</v>
      </c>
      <c r="P364" s="408"/>
      <c r="Q364" s="452"/>
      <c r="R364" s="452"/>
      <c r="S364" s="548" t="s">
        <v>2339</v>
      </c>
    </row>
    <row r="365" spans="1:19" s="4" customFormat="1" ht="12.75" customHeight="1" x14ac:dyDescent="0.2">
      <c r="A365" s="4" t="s">
        <v>356</v>
      </c>
      <c r="B365" s="389" t="s">
        <v>1188</v>
      </c>
      <c r="C365" s="93" t="s">
        <v>1094</v>
      </c>
      <c r="D365" s="93"/>
      <c r="E365" s="93"/>
      <c r="F365" s="125" t="s">
        <v>1386</v>
      </c>
      <c r="G365" s="125" t="s">
        <v>1957</v>
      </c>
      <c r="H365" s="120">
        <v>500</v>
      </c>
      <c r="I365" s="115" t="s">
        <v>11</v>
      </c>
      <c r="J365" s="61" t="s">
        <v>14</v>
      </c>
      <c r="K365" s="156">
        <v>79.86</v>
      </c>
      <c r="L365" s="122">
        <f t="shared" si="56"/>
        <v>2362.8268441800001</v>
      </c>
      <c r="M365" s="123">
        <f>IF(J365=ИТОГО!$F$1,ИТОГО!$F$2*K365,IF(J365=ИТОГО!$G$1,ИТОГО!$G$2*K365,IF(J365=ИТОГО!$H$1,ИТОГО!$H$2*K365,K365)))/2</f>
        <v>2540.6740260000001</v>
      </c>
      <c r="N365" s="436"/>
      <c r="O365" s="124">
        <f t="shared" si="57"/>
        <v>0</v>
      </c>
      <c r="P365" s="408"/>
      <c r="Q365" s="452"/>
      <c r="R365" s="452"/>
    </row>
    <row r="366" spans="1:19" s="4" customFormat="1" ht="12.75" customHeight="1" x14ac:dyDescent="0.2">
      <c r="A366" s="4" t="s">
        <v>357</v>
      </c>
      <c r="B366" s="389" t="s">
        <v>1178</v>
      </c>
      <c r="C366" s="93" t="s">
        <v>1091</v>
      </c>
      <c r="D366" s="93"/>
      <c r="E366" s="93"/>
      <c r="F366" s="125" t="s">
        <v>1386</v>
      </c>
      <c r="G366" s="125" t="s">
        <v>1946</v>
      </c>
      <c r="H366" s="120">
        <v>500</v>
      </c>
      <c r="I366" s="115" t="s">
        <v>11</v>
      </c>
      <c r="J366" s="61" t="s">
        <v>14</v>
      </c>
      <c r="K366" s="156">
        <v>15.87</v>
      </c>
      <c r="L366" s="122">
        <f t="shared" si="56"/>
        <v>469.5474833099999</v>
      </c>
      <c r="M366" s="123">
        <f>IF(J366=ИТОГО!$F$1,ИТОГО!$F$2*K366,IF(J366=ИТОГО!$G$1,ИТОГО!$G$2*K366,IF(J366=ИТОГО!$H$1,ИТОГО!$H$2*K366,K366)))/2</f>
        <v>504.88976699999995</v>
      </c>
      <c r="N366" s="436"/>
      <c r="O366" s="124">
        <f t="shared" si="57"/>
        <v>0</v>
      </c>
      <c r="P366" s="408"/>
      <c r="Q366" s="452"/>
      <c r="R366" s="452"/>
      <c r="S366" s="548" t="s">
        <v>2339</v>
      </c>
    </row>
    <row r="367" spans="1:19" s="4" customFormat="1" ht="12.75" customHeight="1" x14ac:dyDescent="0.2">
      <c r="A367" s="4" t="s">
        <v>945</v>
      </c>
      <c r="B367" s="389" t="s">
        <v>1177</v>
      </c>
      <c r="C367" s="93" t="s">
        <v>1091</v>
      </c>
      <c r="D367" s="93"/>
      <c r="E367" s="93"/>
      <c r="F367" s="125" t="s">
        <v>1386</v>
      </c>
      <c r="G367" s="125" t="s">
        <v>1945</v>
      </c>
      <c r="H367" s="120">
        <v>500</v>
      </c>
      <c r="I367" s="115" t="s">
        <v>11</v>
      </c>
      <c r="J367" s="61" t="s">
        <v>14</v>
      </c>
      <c r="K367" s="156">
        <v>15.03</v>
      </c>
      <c r="L367" s="122">
        <f t="shared" si="56"/>
        <v>444.69430838999995</v>
      </c>
      <c r="M367" s="123">
        <f>IF(J367=ИТОГО!$F$1,ИТОГО!$F$2*K367,IF(J367=ИТОГО!$G$1,ИТОГО!$G$2*K367,IF(J367=ИТОГО!$H$1,ИТОГО!$H$2*K367,K367)))/2</f>
        <v>478.16592299999996</v>
      </c>
      <c r="N367" s="436"/>
      <c r="O367" s="124">
        <f t="shared" si="57"/>
        <v>0</v>
      </c>
      <c r="P367" s="408"/>
      <c r="Q367" s="452"/>
      <c r="R367" s="452"/>
      <c r="S367" s="548" t="s">
        <v>2339</v>
      </c>
    </row>
    <row r="368" spans="1:19" s="4" customFormat="1" ht="12.75" customHeight="1" x14ac:dyDescent="0.2">
      <c r="A368" s="4" t="s">
        <v>358</v>
      </c>
      <c r="B368" s="389" t="s">
        <v>1179</v>
      </c>
      <c r="C368" s="93"/>
      <c r="D368" s="93"/>
      <c r="E368" s="93"/>
      <c r="F368" s="125" t="s">
        <v>1386</v>
      </c>
      <c r="G368" s="125" t="s">
        <v>1948</v>
      </c>
      <c r="H368" s="120">
        <v>500</v>
      </c>
      <c r="I368" s="115" t="s">
        <v>11</v>
      </c>
      <c r="J368" s="61" t="s">
        <v>14</v>
      </c>
      <c r="K368" s="156">
        <v>16.68</v>
      </c>
      <c r="L368" s="122">
        <f t="shared" si="56"/>
        <v>493.51304483999996</v>
      </c>
      <c r="M368" s="123">
        <f>IF(J368=ИТОГО!$F$1,ИТОГО!$F$2*K368,IF(J368=ИТОГО!$G$1,ИТОГО!$G$2*K368,IF(J368=ИТОГО!$H$1,ИТОГО!$H$2*K368,K368)))/2</f>
        <v>530.65918799999997</v>
      </c>
      <c r="N368" s="436"/>
      <c r="O368" s="124">
        <f t="shared" si="57"/>
        <v>0</v>
      </c>
      <c r="P368" s="408"/>
      <c r="Q368" s="452"/>
      <c r="R368" s="452"/>
      <c r="S368" s="548" t="s">
        <v>2339</v>
      </c>
    </row>
    <row r="369" spans="1:62" s="4" customFormat="1" ht="12.75" customHeight="1" x14ac:dyDescent="0.2">
      <c r="A369" s="97" t="s">
        <v>257</v>
      </c>
      <c r="B369" s="394" t="s">
        <v>0</v>
      </c>
      <c r="C369" s="376"/>
      <c r="D369" s="376"/>
      <c r="E369" s="376"/>
      <c r="F369" s="173"/>
      <c r="G369" s="173"/>
      <c r="H369" s="120"/>
      <c r="I369" s="127"/>
      <c r="J369" s="61"/>
      <c r="K369" s="147"/>
      <c r="L369" s="148"/>
      <c r="M369" s="149"/>
      <c r="N369" s="149"/>
      <c r="O369" s="150"/>
      <c r="P369" s="408"/>
      <c r="Q369" s="452"/>
      <c r="R369" s="452"/>
    </row>
    <row r="370" spans="1:62" s="4" customFormat="1" ht="12.75" customHeight="1" x14ac:dyDescent="0.2">
      <c r="A370" s="4" t="s">
        <v>258</v>
      </c>
      <c r="B370" s="389" t="s">
        <v>1192</v>
      </c>
      <c r="C370" s="93" t="s">
        <v>2287</v>
      </c>
      <c r="D370" s="93"/>
      <c r="E370" s="93"/>
      <c r="F370" s="125" t="s">
        <v>1350</v>
      </c>
      <c r="G370" s="125" t="s">
        <v>1963</v>
      </c>
      <c r="H370" s="120">
        <v>500</v>
      </c>
      <c r="I370" s="115" t="s">
        <v>11</v>
      </c>
      <c r="J370" s="61" t="s">
        <v>14</v>
      </c>
      <c r="K370" s="156">
        <v>53.38</v>
      </c>
      <c r="L370" s="122">
        <f t="shared" ref="L370:L375" si="58">M370*(1-$I$8)</f>
        <v>1579.3600919399998</v>
      </c>
      <c r="M370" s="123">
        <f>IF(J370=ИТОГО!$F$1,ИТОГО!$F$2*K370,IF(J370=ИТОГО!$G$1,ИТОГО!$G$2*K370,IF(J370=ИТОГО!$H$1,ИТОГО!$H$2*K370,K370)))/2</f>
        <v>1698.236658</v>
      </c>
      <c r="N370" s="436"/>
      <c r="O370" s="124">
        <f>IF(MOD(N370,0.5)=0,IF(_КОМ.УСЛ.=$K$8,M370*2*N370,N370*L370*2),"заказ не кратен 0,5 кг")</f>
        <v>0</v>
      </c>
      <c r="P370" s="408"/>
      <c r="Q370" s="452"/>
      <c r="R370" s="452"/>
    </row>
    <row r="371" spans="1:62" s="4" customFormat="1" ht="12.75" customHeight="1" x14ac:dyDescent="0.2">
      <c r="A371" s="4" t="s">
        <v>259</v>
      </c>
      <c r="B371" s="389" t="s">
        <v>1526</v>
      </c>
      <c r="C371" s="93"/>
      <c r="D371" s="93"/>
      <c r="E371" s="93"/>
      <c r="F371" s="125" t="s">
        <v>1536</v>
      </c>
      <c r="G371" s="125" t="s">
        <v>1961</v>
      </c>
      <c r="H371" s="120">
        <v>500</v>
      </c>
      <c r="I371" s="115" t="s">
        <v>11</v>
      </c>
      <c r="J371" s="61" t="s">
        <v>14</v>
      </c>
      <c r="K371" s="156">
        <v>24.77</v>
      </c>
      <c r="L371" s="122">
        <f t="shared" si="58"/>
        <v>732.87278900999991</v>
      </c>
      <c r="M371" s="123">
        <f>IF(J371=ИТОГО!$F$1,ИТОГО!$F$2*K371,IF(J371=ИТОГО!$G$1,ИТОГО!$G$2*K371,IF(J371=ИТОГО!$H$1,ИТОГО!$H$2*K371,K371)))/2</f>
        <v>788.035257</v>
      </c>
      <c r="N371" s="436"/>
      <c r="O371" s="124">
        <f>IF(MOD(N371,0.5)=0,IF(_КОМ.УСЛ.=$K$8,M371*2*N371,N371*L371*2),"заказ не кратен 0,5 кг")</f>
        <v>0</v>
      </c>
      <c r="P371" s="408"/>
      <c r="Q371" s="452"/>
      <c r="R371" s="452"/>
    </row>
    <row r="372" spans="1:62" s="4" customFormat="1" ht="12.75" customHeight="1" x14ac:dyDescent="0.2">
      <c r="A372" s="4" t="s">
        <v>260</v>
      </c>
      <c r="B372" s="389" t="s">
        <v>1190</v>
      </c>
      <c r="C372" s="93"/>
      <c r="D372" s="93"/>
      <c r="E372" s="93"/>
      <c r="F372" s="125" t="s">
        <v>1534</v>
      </c>
      <c r="G372" s="125" t="s">
        <v>1960</v>
      </c>
      <c r="H372" s="120">
        <v>500</v>
      </c>
      <c r="I372" s="115" t="s">
        <v>11</v>
      </c>
      <c r="J372" s="61" t="s">
        <v>14</v>
      </c>
      <c r="K372" s="156">
        <v>15.16</v>
      </c>
      <c r="L372" s="122">
        <f t="shared" si="58"/>
        <v>448.54063307999996</v>
      </c>
      <c r="M372" s="123">
        <f>IF(J372=ИТОГО!$F$1,ИТОГО!$F$2*K372,IF(J372=ИТОГО!$G$1,ИТОГО!$G$2*K372,IF(J372=ИТОГО!$H$1,ИТОГО!$H$2*K372,K372)))/2</f>
        <v>482.30175600000001</v>
      </c>
      <c r="N372" s="436"/>
      <c r="O372" s="124">
        <f>IF(MOD(N372,0.5)=0,IF(_КОМ.УСЛ.=$K$8,M372*2*N372,N372*L372*2),"заказ не кратен 0,5 кг")</f>
        <v>0</v>
      </c>
      <c r="P372" s="408"/>
      <c r="Q372" s="452"/>
      <c r="R372" s="452"/>
    </row>
    <row r="373" spans="1:62" s="4" customFormat="1" ht="12.75" customHeight="1" x14ac:dyDescent="0.2">
      <c r="A373" s="97" t="s">
        <v>261</v>
      </c>
      <c r="B373" s="389" t="s">
        <v>1538</v>
      </c>
      <c r="C373" s="93"/>
      <c r="D373" s="93"/>
      <c r="E373" s="93"/>
      <c r="F373" s="133" t="s">
        <v>1537</v>
      </c>
      <c r="G373" s="125" t="s">
        <v>1964</v>
      </c>
      <c r="H373" s="120">
        <v>1</v>
      </c>
      <c r="I373" s="115" t="s">
        <v>11</v>
      </c>
      <c r="J373" s="61" t="s">
        <v>14</v>
      </c>
      <c r="K373" s="156">
        <v>12.13</v>
      </c>
      <c r="L373" s="122">
        <f t="shared" si="58"/>
        <v>717.78336137999997</v>
      </c>
      <c r="M373" s="123">
        <f>IF(J373=ИТОГО!$F$1,ИТОГО!$F$2*K373,IF(J373=ИТОГО!$G$1,ИТОГО!$G$2*K373,IF(J373=ИТОГО!$H$1,ИТОГО!$H$2*K373,K373)))</f>
        <v>771.81006600000001</v>
      </c>
      <c r="N373" s="436"/>
      <c r="O373" s="124">
        <f>IF(MOD(N373,H373)=0,IF(_КОМ.УСЛ.=$K$8,M373*N373,N373*L373),"заказ не кратен 1 шт")</f>
        <v>0</v>
      </c>
      <c r="P373" s="408"/>
      <c r="Q373" s="452"/>
      <c r="R373" s="452"/>
    </row>
    <row r="374" spans="1:62" s="4" customFormat="1" ht="12.75" customHeight="1" x14ac:dyDescent="0.2">
      <c r="A374" s="4" t="s">
        <v>262</v>
      </c>
      <c r="B374" s="389" t="s">
        <v>1191</v>
      </c>
      <c r="C374" s="93"/>
      <c r="D374" s="93"/>
      <c r="E374" s="93"/>
      <c r="F374" s="125" t="s">
        <v>1350</v>
      </c>
      <c r="G374" s="125" t="s">
        <v>1962</v>
      </c>
      <c r="H374" s="120">
        <v>500</v>
      </c>
      <c r="I374" s="115" t="s">
        <v>11</v>
      </c>
      <c r="J374" s="61" t="s">
        <v>14</v>
      </c>
      <c r="K374" s="156">
        <v>37.409999999999997</v>
      </c>
      <c r="L374" s="122">
        <f t="shared" si="58"/>
        <v>1106.8538973299997</v>
      </c>
      <c r="M374" s="123">
        <f>IF(J374=ИТОГО!$F$1,ИТОГО!$F$2*K374,IF(J374=ИТОГО!$G$1,ИТОГО!$G$2*K374,IF(J374=ИТОГО!$H$1,ИТОГО!$H$2*K374,K374)))/2</f>
        <v>1190.1654809999998</v>
      </c>
      <c r="N374" s="436"/>
      <c r="O374" s="124">
        <f>IF(MOD(N374,0.5)=0,IF(_КОМ.УСЛ.=$K$8,M374*2*N374,N374*L374*2),"заказ не кратен 0,5 кг")</f>
        <v>0</v>
      </c>
      <c r="P374" s="408"/>
      <c r="Q374" s="452"/>
      <c r="R374" s="452"/>
    </row>
    <row r="375" spans="1:62" s="4" customFormat="1" ht="12.75" customHeight="1" x14ac:dyDescent="0.2">
      <c r="A375" s="97" t="s">
        <v>246</v>
      </c>
      <c r="B375" s="389" t="s">
        <v>1446</v>
      </c>
      <c r="C375" s="93"/>
      <c r="D375" s="93"/>
      <c r="E375" s="93"/>
      <c r="F375" s="125" t="s">
        <v>1535</v>
      </c>
      <c r="G375" s="125" t="s">
        <v>1959</v>
      </c>
      <c r="H375" s="120">
        <v>500</v>
      </c>
      <c r="I375" s="115" t="s">
        <v>11</v>
      </c>
      <c r="J375" s="61" t="s">
        <v>14</v>
      </c>
      <c r="K375" s="156">
        <v>11.63</v>
      </c>
      <c r="L375" s="122">
        <f t="shared" si="58"/>
        <v>344.09812419000002</v>
      </c>
      <c r="M375" s="123">
        <f>IF(J375=ИТОГО!$F$1,ИТОГО!$F$2*K375,IF(J375=ИТОГО!$G$1,ИТОГО!$G$2*K375,IF(J375=ИТОГО!$H$1,ИТОГО!$H$2*K375,K375)))/2</f>
        <v>369.99798300000003</v>
      </c>
      <c r="N375" s="436"/>
      <c r="O375" s="124">
        <f>IF(MOD(N375,0.5)=0,IF(_КОМ.УСЛ.=$K$8,M375*2*N375,N375*L375*2),"заказ не кратен 0,5 кг")</f>
        <v>0</v>
      </c>
      <c r="P375" s="408"/>
      <c r="Q375" s="452"/>
      <c r="R375" s="452"/>
    </row>
    <row r="376" spans="1:62" s="4" customFormat="1" ht="12.75" customHeight="1" x14ac:dyDescent="0.2">
      <c r="A376" s="97"/>
      <c r="B376" s="394" t="s">
        <v>895</v>
      </c>
      <c r="C376" s="376"/>
      <c r="D376" s="376"/>
      <c r="E376" s="376"/>
      <c r="F376" s="173"/>
      <c r="G376" s="173"/>
      <c r="H376" s="120"/>
      <c r="I376" s="127"/>
      <c r="J376" s="61"/>
      <c r="K376" s="147"/>
      <c r="L376" s="148"/>
      <c r="M376" s="149"/>
      <c r="N376" s="149"/>
      <c r="O376" s="150"/>
      <c r="P376" s="408"/>
      <c r="Q376" s="452"/>
      <c r="R376" s="452"/>
    </row>
    <row r="377" spans="1:62" s="4" customFormat="1" ht="12.75" customHeight="1" x14ac:dyDescent="0.2">
      <c r="A377" s="4" t="s">
        <v>948</v>
      </c>
      <c r="B377" s="389" t="s">
        <v>1194</v>
      </c>
      <c r="C377" s="93"/>
      <c r="D377" s="93"/>
      <c r="E377" s="93"/>
      <c r="F377" s="125" t="s">
        <v>1388</v>
      </c>
      <c r="G377" s="125" t="s">
        <v>1966</v>
      </c>
      <c r="H377" s="120">
        <v>500</v>
      </c>
      <c r="I377" s="115" t="s">
        <v>11</v>
      </c>
      <c r="J377" s="61" t="s">
        <v>15</v>
      </c>
      <c r="K377" s="121">
        <v>25.38</v>
      </c>
      <c r="L377" s="122">
        <f>M377*(1-$I$8)</f>
        <v>797.10216020999997</v>
      </c>
      <c r="M377" s="123">
        <f>IF(J377=ИТОГО!$F$1,ИТОГО!$F$2*K377,IF(J377=ИТОГО!$G$1,ИТОГО!$G$2*K377,IF(J377=ИТОГО!$H$1,ИТОГО!$H$2*K377,K377)))/2</f>
        <v>857.09909700000003</v>
      </c>
      <c r="N377" s="436"/>
      <c r="O377" s="124">
        <f>IF(MOD(N377,0.5)=0,IF(_КОМ.УСЛ.=$K$8,M377*2*N377,N377*L377*2),"заказ не кратен 0,5 кг")</f>
        <v>0</v>
      </c>
      <c r="P377" s="408"/>
      <c r="Q377" s="452"/>
      <c r="R377" s="452"/>
    </row>
    <row r="378" spans="1:62" s="16" customFormat="1" ht="12.75" customHeight="1" x14ac:dyDescent="0.2">
      <c r="A378" s="4" t="s">
        <v>322</v>
      </c>
      <c r="B378" s="389" t="s">
        <v>1193</v>
      </c>
      <c r="C378" s="93"/>
      <c r="D378" s="93"/>
      <c r="E378" s="93"/>
      <c r="F378" s="125" t="s">
        <v>1387</v>
      </c>
      <c r="G378" s="125" t="s">
        <v>1965</v>
      </c>
      <c r="H378" s="120">
        <v>500</v>
      </c>
      <c r="I378" s="115" t="s">
        <v>11</v>
      </c>
      <c r="J378" s="61" t="s">
        <v>14</v>
      </c>
      <c r="K378" s="156">
        <v>37.07</v>
      </c>
      <c r="L378" s="122">
        <f>M378*(1-$I$8)</f>
        <v>1096.7942789099998</v>
      </c>
      <c r="M378" s="123">
        <f>IF(J378=ИТОГО!$F$1,ИТОГО!$F$2*K378,IF(J378=ИТОГО!$G$1,ИТОГО!$G$2*K378,IF(J378=ИТОГО!$H$1,ИТОГО!$H$2*K378,K378)))/2</f>
        <v>1179.3486869999999</v>
      </c>
      <c r="N378" s="436"/>
      <c r="O378" s="124">
        <f>IF(MOD(N378,0.5)=0,IF(_КОМ.УСЛ.=$K$8,M378*2*N378,N378*L378*2),"заказ не кратен 0,5 кг")</f>
        <v>0</v>
      </c>
      <c r="P378" s="408"/>
      <c r="Q378" s="452"/>
      <c r="R378" s="452"/>
    </row>
    <row r="379" spans="1:62" s="4" customFormat="1" ht="12.75" customHeight="1" x14ac:dyDescent="0.2">
      <c r="A379" s="4" t="s">
        <v>359</v>
      </c>
      <c r="B379" s="389" t="s">
        <v>1196</v>
      </c>
      <c r="C379" s="93"/>
      <c r="D379" s="93"/>
      <c r="E379" s="93"/>
      <c r="F379" s="125" t="s">
        <v>1390</v>
      </c>
      <c r="G379" s="125" t="s">
        <v>1968</v>
      </c>
      <c r="H379" s="120">
        <v>500</v>
      </c>
      <c r="I379" s="115" t="s">
        <v>11</v>
      </c>
      <c r="J379" s="61" t="s">
        <v>14</v>
      </c>
      <c r="K379" s="156">
        <v>28.31</v>
      </c>
      <c r="L379" s="122">
        <f>M379*(1-$I$8)</f>
        <v>837.61116902999993</v>
      </c>
      <c r="M379" s="123">
        <f>IF(J379=ИТОГО!$F$1,ИТОГО!$F$2*K379,IF(J379=ИТОГО!$G$1,ИТОГО!$G$2*K379,IF(J379=ИТОГО!$H$1,ИТОГО!$H$2*K379,K379)))/2</f>
        <v>900.65717099999995</v>
      </c>
      <c r="N379" s="436"/>
      <c r="O379" s="124">
        <f>IF(MOD(N379,0.5)=0,IF(_КОМ.УСЛ.=$K$8,M379*2*N379,N379*L379*2),"заказ не кратен 0,5 кг")</f>
        <v>0</v>
      </c>
      <c r="P379" s="408"/>
      <c r="Q379" s="452"/>
      <c r="R379" s="452"/>
    </row>
    <row r="380" spans="1:62" s="4" customFormat="1" ht="12.75" customHeight="1" x14ac:dyDescent="0.2">
      <c r="A380" s="4" t="s">
        <v>2061</v>
      </c>
      <c r="B380" s="389" t="s">
        <v>2060</v>
      </c>
      <c r="C380" s="93"/>
      <c r="D380" s="93"/>
      <c r="E380" s="93"/>
      <c r="F380" s="125"/>
      <c r="G380" s="125"/>
      <c r="H380" s="120">
        <v>500</v>
      </c>
      <c r="I380" s="115" t="s">
        <v>11</v>
      </c>
      <c r="J380" s="61" t="s">
        <v>15</v>
      </c>
      <c r="K380" s="121">
        <v>23.03</v>
      </c>
      <c r="L380" s="122">
        <f>M380*(1-$I$8)</f>
        <v>723.29640463500016</v>
      </c>
      <c r="M380" s="123">
        <f>IF(J380=ИТОГО!$F$1,ИТОГО!$F$2*K380,IF(J380=ИТОГО!$G$1,ИТОГО!$G$2*K380,IF(J380=ИТОГО!$H$1,ИТОГО!$H$2*K380,K380)))/2</f>
        <v>777.73806950000017</v>
      </c>
      <c r="N380" s="436"/>
      <c r="O380" s="124">
        <f>IF(MOD(N380,0.5)=0,IF(_КОМ.УСЛ.=$K$8,M380*2*N380,N380*L380*2),"заказ не кратен 0,5 кг")</f>
        <v>0</v>
      </c>
      <c r="P380" s="408"/>
      <c r="Q380" s="452"/>
      <c r="R380" s="452"/>
    </row>
    <row r="381" spans="1:62" s="4" customFormat="1" ht="12.75" customHeight="1" x14ac:dyDescent="0.2">
      <c r="A381" s="4" t="s">
        <v>222</v>
      </c>
      <c r="B381" s="389" t="s">
        <v>1195</v>
      </c>
      <c r="C381" s="93" t="s">
        <v>27</v>
      </c>
      <c r="D381" s="93"/>
      <c r="E381" s="93"/>
      <c r="F381" s="125" t="s">
        <v>1389</v>
      </c>
      <c r="G381" s="125" t="s">
        <v>1967</v>
      </c>
      <c r="H381" s="120">
        <v>500</v>
      </c>
      <c r="I381" s="115" t="s">
        <v>11</v>
      </c>
      <c r="J381" s="61" t="s">
        <v>15</v>
      </c>
      <c r="K381" s="121">
        <v>26.05</v>
      </c>
      <c r="L381" s="122">
        <f>M381*(1-$I$8)</f>
        <v>818.14465222500007</v>
      </c>
      <c r="M381" s="123">
        <f>IF(J381=ИТОГО!$F$1,ИТОГО!$F$2*K381,IF(J381=ИТОГО!$G$1,ИТОГО!$G$2*K381,IF(J381=ИТОГО!$H$1,ИТОГО!$H$2*K381,K381)))/2</f>
        <v>879.72543250000012</v>
      </c>
      <c r="N381" s="436"/>
      <c r="O381" s="124">
        <f>IF(MOD(N381,0.5)=0,IF(_КОМ.УСЛ.=$K$8,M381*2*N381,N381*L381*2),"заказ не кратен 0,5 кг")</f>
        <v>0</v>
      </c>
      <c r="P381" s="408"/>
      <c r="Q381" s="452"/>
      <c r="R381" s="452"/>
    </row>
    <row r="382" spans="1:62" x14ac:dyDescent="0.2">
      <c r="C382" s="19" t="s">
        <v>27</v>
      </c>
      <c r="D382" s="180"/>
      <c r="E382" s="180"/>
      <c r="F382" s="18"/>
      <c r="G382" s="18"/>
      <c r="H382" s="18"/>
      <c r="I382" s="18"/>
      <c r="J382" s="18"/>
      <c r="K382" s="20"/>
      <c r="L382" s="21"/>
      <c r="M382" s="554" t="s">
        <v>53</v>
      </c>
      <c r="N382" s="555"/>
      <c r="O382" s="119">
        <f>SUM(O12:O381)</f>
        <v>0</v>
      </c>
      <c r="Q382" s="488"/>
      <c r="R382" s="488"/>
      <c r="BJ382" s="17"/>
    </row>
  </sheetData>
  <autoFilter ref="A2:BL382">
    <filterColumn colId="2" showButton="0"/>
    <filterColumn colId="3" showButton="0"/>
  </autoFilter>
  <mergeCells count="5">
    <mergeCell ref="C2:E2"/>
    <mergeCell ref="M382:N382"/>
    <mergeCell ref="K5:L6"/>
    <mergeCell ref="K4:N4"/>
    <mergeCell ref="M5:N6"/>
  </mergeCells>
  <conditionalFormatting sqref="H3:J7 H9:J10 H8 J8">
    <cfRule type="cellIs" dxfId="0" priority="2" stopIfTrue="1" operator="greaterThan">
      <formula>0.001</formula>
    </cfRule>
  </conditionalFormatting>
  <hyperlinks>
    <hyperlink ref="D8" r:id="rId1"/>
    <hyperlink ref="D9" r:id="rId2"/>
    <hyperlink ref="D5" r:id="rId3" display="Специальное предложение"/>
    <hyperlink ref="D4" r:id="rId4"/>
    <hyperlink ref="D6" r:id="rId5"/>
    <hyperlink ref="D7" r:id="rId6"/>
    <hyperlink ref="B9" location="ЧАЙ!A394" display="Другие страны"/>
    <hyperlink ref="B8" location="ЧАЙ!A382" display="Цейлон"/>
    <hyperlink ref="B7" location="ЧАЙ!A361" display="Индия"/>
    <hyperlink ref="B6" location="ЧАЙ!A234" display="Китай"/>
    <hyperlink ref="B5" location="ЧАЙ!A157" display="Чаеподобные"/>
    <hyperlink ref="B4" location="ЧАЙ!B34" display="Ароматика"/>
    <hyperlink ref="F286" r:id="rId7"/>
    <hyperlink ref="F326" r:id="rId8"/>
    <hyperlink ref="F353" r:id="rId9"/>
    <hyperlink ref="F271" r:id="rId10"/>
    <hyperlink ref="F242" r:id="rId11" display="посмотреть фото и описание на сайте"/>
    <hyperlink ref="F232" r:id="rId12" display="посмотреть фото и описание на сайте"/>
    <hyperlink ref="F207" r:id="rId13" display="посмотреть фото и описание на сайте"/>
    <hyperlink ref="F202" r:id="rId14" display="посмотреть фото и описание на сайте"/>
    <hyperlink ref="F191" r:id="rId15" display="посмотреть фото и описание на сайте"/>
    <hyperlink ref="F178" r:id="rId16" display="посмотреть фото и описание на сайте"/>
    <hyperlink ref="F168" r:id="rId17" display="посмотреть фото и описание на сайте"/>
    <hyperlink ref="F157" r:id="rId18" display="посмотреть фото и описание на сайте"/>
    <hyperlink ref="F140" r:id="rId19" display="посмотреть фото и описание на сайте"/>
    <hyperlink ref="F152" r:id="rId20" display="посмотреть фото и описание на сайте"/>
    <hyperlink ref="F27" r:id="rId21" display="посмотреть фото и описание на сайте"/>
    <hyperlink ref="F81" r:id="rId22" display="посмотреть фото и описание на сайте"/>
    <hyperlink ref="F131" r:id="rId23" display="посмотреть фото и описание на сайте"/>
    <hyperlink ref="S25" location="'Привет!'!A1" display="скидка до 35%"/>
    <hyperlink ref="S24" location="'Привет!'!A1" display="скидка до 35%"/>
    <hyperlink ref="S23" location="'Привет!'!A1" display="скидка до 35%"/>
    <hyperlink ref="S21" location="'Привет!'!A1" display="скидка до 35%"/>
    <hyperlink ref="S20" location="'Привет!'!A1" display="скидка до 35%"/>
    <hyperlink ref="S19" location="'Привет!'!A1" display="скидка до 35%"/>
    <hyperlink ref="S22" location="'Привет!'!A1" display="скидка до 35%"/>
  </hyperlinks>
  <printOptions horizontalCentered="1"/>
  <pageMargins left="0.39370078740157483" right="0.31496062992125984" top="0.98425196850393704" bottom="0.78740157480314965" header="0.51181102362204722" footer="0.78740157480314965"/>
  <pageSetup paperSize="9" scale="14" orientation="portrait" r:id="rId24"/>
  <headerFooter alignWithMargins="0">
    <oddHeader>&amp;C&amp;"Bookman Old Style,полужирный"&amp;16VINTAGE&amp;14
&amp;11Прайс-лист на весовой чай: 
Октябрь 2016</oddHeader>
    <oddFooter>&amp;C&amp;"Arial CYR,полужирный"Страница &amp;P</oddFooter>
  </headerFooter>
  <drawing r:id="rId25"/>
  <legacyDrawing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A06F7E"/>
  </sheetPr>
  <dimension ref="A1:M1150"/>
  <sheetViews>
    <sheetView topLeftCell="B1" zoomScaleNormal="100" workbookViewId="0">
      <pane ySplit="2" topLeftCell="A3" activePane="bottomLeft" state="frozen"/>
      <selection activeCell="B1" sqref="B1"/>
      <selection pane="bottomLeft" activeCell="B1" sqref="B1"/>
    </sheetView>
  </sheetViews>
  <sheetFormatPr defaultRowHeight="12.75" x14ac:dyDescent="0.2"/>
  <cols>
    <col min="1" max="1" width="16.42578125" style="18" hidden="1" customWidth="1"/>
    <col min="2" max="2" width="32.42578125" style="12" customWidth="1"/>
    <col min="3" max="3" width="9.42578125" style="52" customWidth="1"/>
    <col min="4" max="4" width="34.28515625" style="30" customWidth="1"/>
    <col min="5" max="5" width="7" style="30" hidden="1" customWidth="1"/>
    <col min="6" max="6" width="0.140625" style="42" customWidth="1"/>
    <col min="7" max="7" width="12.5703125" style="43" customWidth="1"/>
    <col min="8" max="8" width="11.28515625" style="43" customWidth="1"/>
    <col min="9" max="9" width="12" style="26" customWidth="1"/>
    <col min="10" max="10" width="12.42578125" style="44" customWidth="1"/>
    <col min="11" max="11" width="1.7109375" style="408" customWidth="1"/>
    <col min="12" max="12" width="10.42578125" style="471" customWidth="1"/>
    <col min="13" max="13" width="9.28515625" style="27" customWidth="1"/>
    <col min="14" max="16384" width="9.140625" style="27"/>
  </cols>
  <sheetData>
    <row r="1" spans="1:12" ht="47.25" customHeight="1" x14ac:dyDescent="0.2">
      <c r="C1" s="567"/>
      <c r="D1" s="567"/>
      <c r="E1" s="484"/>
      <c r="F1" s="484"/>
      <c r="G1" s="484"/>
      <c r="H1" s="484"/>
      <c r="I1" s="484"/>
      <c r="J1" s="484"/>
      <c r="L1" s="470"/>
    </row>
    <row r="2" spans="1:12" s="29" customFormat="1" ht="42.75" customHeight="1" x14ac:dyDescent="0.2">
      <c r="A2" s="28" t="s">
        <v>8</v>
      </c>
      <c r="B2" s="225" t="s">
        <v>1447</v>
      </c>
      <c r="C2" s="479" t="s">
        <v>1453</v>
      </c>
      <c r="D2" s="225" t="s">
        <v>4</v>
      </c>
      <c r="E2" s="386" t="s">
        <v>51</v>
      </c>
      <c r="F2" s="387" t="s">
        <v>1448</v>
      </c>
      <c r="G2" s="225" t="s">
        <v>1986</v>
      </c>
      <c r="H2" s="225" t="s">
        <v>1985</v>
      </c>
      <c r="I2" s="225" t="s">
        <v>48</v>
      </c>
      <c r="J2" s="225" t="s">
        <v>1449</v>
      </c>
      <c r="K2" s="408"/>
      <c r="L2" s="489" t="s">
        <v>2161</v>
      </c>
    </row>
    <row r="3" spans="1:12" s="29" customFormat="1" ht="24.75" customHeight="1" x14ac:dyDescent="0.2">
      <c r="A3" s="30"/>
      <c r="B3" s="568" t="s">
        <v>2028</v>
      </c>
      <c r="C3" s="569"/>
      <c r="D3" s="569"/>
      <c r="E3" s="569"/>
      <c r="F3" s="569"/>
      <c r="G3" s="569"/>
      <c r="H3" s="569"/>
      <c r="I3" s="569"/>
      <c r="J3" s="569"/>
      <c r="K3" s="408"/>
      <c r="L3" s="12"/>
    </row>
    <row r="4" spans="1:12" s="36" customFormat="1" ht="9.75" customHeight="1" thickBot="1" x14ac:dyDescent="0.25">
      <c r="A4" s="22"/>
      <c r="B4" s="188" t="s">
        <v>29</v>
      </c>
      <c r="C4" s="189"/>
      <c r="D4" s="190"/>
      <c r="E4" s="31"/>
      <c r="F4" s="31"/>
      <c r="G4" s="42"/>
      <c r="H4" s="42"/>
      <c r="I4" s="14"/>
      <c r="J4" s="14"/>
      <c r="K4" s="408"/>
      <c r="L4" s="450"/>
    </row>
    <row r="5" spans="1:12" s="36" customFormat="1" ht="9.75" customHeight="1" x14ac:dyDescent="0.2">
      <c r="A5" s="22"/>
      <c r="B5" s="191" t="s">
        <v>2026</v>
      </c>
      <c r="C5" s="192" t="s">
        <v>28</v>
      </c>
      <c r="D5" s="31"/>
      <c r="E5" s="193"/>
      <c r="F5" s="31"/>
      <c r="G5" s="194" t="s">
        <v>52</v>
      </c>
      <c r="H5" s="195"/>
      <c r="I5" s="196"/>
      <c r="J5" s="196"/>
      <c r="K5" s="408"/>
      <c r="L5" s="450"/>
    </row>
    <row r="6" spans="1:12" s="36" customFormat="1" ht="17.25" customHeight="1" thickBot="1" x14ac:dyDescent="0.25">
      <c r="A6" s="22"/>
      <c r="B6" s="191" t="s">
        <v>2027</v>
      </c>
      <c r="C6" s="192" t="s">
        <v>28</v>
      </c>
      <c r="D6" s="31"/>
      <c r="E6" s="193"/>
      <c r="F6" s="31"/>
      <c r="G6" s="197" t="str">
        <f>_КОМ.УСЛ.</f>
        <v/>
      </c>
      <c r="H6" s="198"/>
      <c r="I6" s="14"/>
      <c r="J6" s="14"/>
      <c r="K6" s="408"/>
      <c r="L6" s="450"/>
    </row>
    <row r="7" spans="1:12" s="36" customFormat="1" ht="18" customHeight="1" x14ac:dyDescent="0.2">
      <c r="A7" s="22"/>
      <c r="B7" s="393" t="s">
        <v>2241</v>
      </c>
      <c r="C7" s="375"/>
      <c r="D7" s="375"/>
      <c r="E7" s="375"/>
      <c r="F7" s="375"/>
      <c r="G7" s="141"/>
      <c r="H7" s="141"/>
      <c r="I7" s="141"/>
      <c r="J7" s="141"/>
      <c r="K7" s="408"/>
      <c r="L7" s="490"/>
    </row>
    <row r="8" spans="1:12" s="36" customFormat="1" ht="34.5" customHeight="1" x14ac:dyDescent="0.2">
      <c r="A8" s="205" t="s">
        <v>2230</v>
      </c>
      <c r="B8" s="213" t="s">
        <v>2321</v>
      </c>
      <c r="C8" s="205"/>
      <c r="D8" s="207" t="s">
        <v>2322</v>
      </c>
      <c r="E8" s="61" t="s">
        <v>14</v>
      </c>
      <c r="F8" s="474">
        <v>125.76</v>
      </c>
      <c r="G8" s="475">
        <f>H8*(1-ЧАЙ!$I$8)</f>
        <v>7441.7506617600002</v>
      </c>
      <c r="H8" s="476">
        <f>IF(E8=ИТОГО!$F$1,ИТОГО!$F$2*F8,IF(E8=ИТОГО!$G$1,ИТОГО!$G$2*F8,IF(E8=ИТОГО!$H$1,ИТОГО!$H$2*F8,F8)))</f>
        <v>8001.8824320000003</v>
      </c>
      <c r="I8" s="477"/>
      <c r="J8" s="473">
        <f>IF(MOD(I8,0.5)=0,IF(_КОМ.УСЛ.=ЧАЙ!$K$8,I8*H8,G8*I8),"заказ не кратен 0,5 кг")</f>
        <v>0</v>
      </c>
      <c r="K8" s="408"/>
      <c r="L8" s="480"/>
    </row>
    <row r="9" spans="1:12" s="36" customFormat="1" ht="18" customHeight="1" x14ac:dyDescent="0.2">
      <c r="A9" s="393"/>
      <c r="B9" s="393" t="s">
        <v>2240</v>
      </c>
      <c r="C9" s="393"/>
      <c r="D9" s="393"/>
      <c r="E9" s="393"/>
      <c r="F9" s="393"/>
      <c r="G9" s="393"/>
      <c r="H9" s="393"/>
      <c r="I9" s="393"/>
      <c r="J9" s="393"/>
      <c r="K9" s="408"/>
      <c r="L9" s="480"/>
    </row>
    <row r="10" spans="1:12" s="36" customFormat="1" ht="34.5" customHeight="1" x14ac:dyDescent="0.2">
      <c r="A10" s="205" t="s">
        <v>2237</v>
      </c>
      <c r="B10" s="213" t="s">
        <v>2231</v>
      </c>
      <c r="C10" s="205"/>
      <c r="D10" s="207" t="s">
        <v>2232</v>
      </c>
      <c r="E10" s="384" t="s">
        <v>14</v>
      </c>
      <c r="F10" s="474">
        <v>16.5</v>
      </c>
      <c r="G10" s="475">
        <f>H10*(1-ЧАЙ!$I$8)</f>
        <v>976.37472899999989</v>
      </c>
      <c r="H10" s="476">
        <f>IF(E10=ИТОГО!$F$1,ИТОГО!$F$2*F10,IF(E10=ИТОГО!$G$1,ИТОГО!$G$2*F10,IF(E10=ИТОГО!$H$1,ИТОГО!$H$2*F10,F10)))</f>
        <v>1049.8652999999999</v>
      </c>
      <c r="I10" s="477"/>
      <c r="J10" s="473">
        <f>IF(MOD(I10,0.5)=0,IF(_КОМ.УСЛ.=ЧАЙ!$K$8,I10*H10,G10*I10),"заказ не кратен 0,5 кг")</f>
        <v>0</v>
      </c>
      <c r="K10" s="408"/>
      <c r="L10" s="480">
        <f>ROUNDDOWN(G10*0.1*2,-1)</f>
        <v>190</v>
      </c>
    </row>
    <row r="11" spans="1:12" s="36" customFormat="1" ht="34.5" customHeight="1" x14ac:dyDescent="0.2">
      <c r="A11" s="205" t="s">
        <v>2238</v>
      </c>
      <c r="B11" s="213" t="s">
        <v>2233</v>
      </c>
      <c r="C11" s="205"/>
      <c r="D11" s="207" t="s">
        <v>2234</v>
      </c>
      <c r="E11" s="384" t="s">
        <v>14</v>
      </c>
      <c r="F11" s="474">
        <v>16.5</v>
      </c>
      <c r="G11" s="475">
        <f>H11*(1-ЧАЙ!$I$8)</f>
        <v>976.37472899999989</v>
      </c>
      <c r="H11" s="476">
        <f>IF(E11=ИТОГО!$F$1,ИТОГО!$F$2*F11,IF(E11=ИТОГО!$G$1,ИТОГО!$G$2*F11,IF(E11=ИТОГО!$H$1,ИТОГО!$H$2*F11,F11)))</f>
        <v>1049.8652999999999</v>
      </c>
      <c r="I11" s="477"/>
      <c r="J11" s="473">
        <f>IF(MOD(I11,0.5)=0,IF(_КОМ.УСЛ.=ЧАЙ!$K$8,I11*H11,G11*I11),"заказ не кратен 0,5 кг")</f>
        <v>0</v>
      </c>
      <c r="K11" s="408"/>
      <c r="L11" s="480">
        <f t="shared" ref="L11:L12" si="0">ROUNDDOWN(G11*0.1*2,-1)</f>
        <v>190</v>
      </c>
    </row>
    <row r="12" spans="1:12" s="36" customFormat="1" ht="34.5" customHeight="1" x14ac:dyDescent="0.2">
      <c r="A12" s="205" t="s">
        <v>2239</v>
      </c>
      <c r="B12" s="213" t="s">
        <v>2235</v>
      </c>
      <c r="C12" s="205"/>
      <c r="D12" s="207" t="s">
        <v>2236</v>
      </c>
      <c r="E12" s="384" t="s">
        <v>14</v>
      </c>
      <c r="F12" s="474">
        <v>16.5</v>
      </c>
      <c r="G12" s="475">
        <f>H12*(1-ЧАЙ!$I$8)</f>
        <v>976.37472899999989</v>
      </c>
      <c r="H12" s="476">
        <f>IF(E12=ИТОГО!$F$1,ИТОГО!$F$2*F12,IF(E12=ИТОГО!$G$1,ИТОГО!$G$2*F12,IF(E12=ИТОГО!$H$1,ИТОГО!$H$2*F12,F12)))</f>
        <v>1049.8652999999999</v>
      </c>
      <c r="I12" s="477"/>
      <c r="J12" s="473">
        <f>IF(MOD(I12,0.5)=0,IF(_КОМ.УСЛ.=ЧАЙ!$K$8,I12*H12,G12*I12),"заказ не кратен 0,5 кг")</f>
        <v>0</v>
      </c>
      <c r="K12" s="408"/>
      <c r="L12" s="480">
        <f t="shared" si="0"/>
        <v>190</v>
      </c>
    </row>
    <row r="13" spans="1:12" s="36" customFormat="1" ht="18" customHeight="1" x14ac:dyDescent="0.2">
      <c r="A13" s="22"/>
      <c r="B13" s="393" t="s">
        <v>2008</v>
      </c>
      <c r="C13" s="375"/>
      <c r="D13" s="375"/>
      <c r="E13" s="375"/>
      <c r="F13" s="375"/>
      <c r="G13" s="375"/>
      <c r="H13" s="375"/>
      <c r="I13" s="375"/>
      <c r="J13" s="375"/>
      <c r="K13" s="408"/>
      <c r="L13" s="480"/>
    </row>
    <row r="14" spans="1:12" s="36" customFormat="1" ht="21.75" customHeight="1" x14ac:dyDescent="0.2">
      <c r="A14" s="205" t="s">
        <v>1994</v>
      </c>
      <c r="B14" s="213" t="s">
        <v>2002</v>
      </c>
      <c r="C14" s="205"/>
      <c r="D14" s="207" t="s">
        <v>2011</v>
      </c>
      <c r="E14" s="384" t="s">
        <v>14</v>
      </c>
      <c r="F14" s="474">
        <v>17.399999999999999</v>
      </c>
      <c r="G14" s="475">
        <f>H14*(1-ЧАЙ!$I$8)</f>
        <v>1029.6315324</v>
      </c>
      <c r="H14" s="476">
        <f>IF(E14=ИТОГО!$F$1,ИТОГО!$F$2*F14,IF(E14=ИТОГО!$G$1,ИТОГО!$G$2*F14,IF(E14=ИТОГО!$H$1,ИТОГО!$H$2*F14,F14)))</f>
        <v>1107.13068</v>
      </c>
      <c r="I14" s="477"/>
      <c r="J14" s="473">
        <f>IF(MOD(I14,0.5)=0,IF(_КОМ.УСЛ.=ЧАЙ!$K$8,I14*H14,G14*I14),"заказ не кратен 0,5 кг")</f>
        <v>0</v>
      </c>
      <c r="K14" s="408"/>
      <c r="L14" s="480">
        <f t="shared" ref="L14:L21" si="1">ROUNDDOWN(G14*0.1*2,-1)</f>
        <v>200</v>
      </c>
    </row>
    <row r="15" spans="1:12" s="36" customFormat="1" ht="21.75" customHeight="1" x14ac:dyDescent="0.2">
      <c r="A15" s="205" t="s">
        <v>1993</v>
      </c>
      <c r="B15" s="213" t="s">
        <v>2166</v>
      </c>
      <c r="C15" s="205"/>
      <c r="D15" s="207" t="s">
        <v>2012</v>
      </c>
      <c r="E15" s="384" t="s">
        <v>14</v>
      </c>
      <c r="F15" s="474">
        <v>23.1</v>
      </c>
      <c r="G15" s="475">
        <f>H15*(1-ЧАЙ!$I$8)</f>
        <v>1366.9246205999998</v>
      </c>
      <c r="H15" s="476">
        <f>IF(E15=ИТОГО!$F$1,ИТОГО!$F$2*F15,IF(E15=ИТОГО!$G$1,ИТОГО!$G$2*F15,IF(E15=ИТОГО!$H$1,ИТОГО!$H$2*F15,F15)))</f>
        <v>1469.81142</v>
      </c>
      <c r="I15" s="477"/>
      <c r="J15" s="473">
        <f>IF(MOD(I15,0.5)=0,IF(_КОМ.УСЛ.=ЧАЙ!$K$8,I15*H15,G15*I15),"заказ не кратен 0,5 кг")</f>
        <v>0</v>
      </c>
      <c r="K15" s="408"/>
      <c r="L15" s="480">
        <f t="shared" si="1"/>
        <v>270</v>
      </c>
    </row>
    <row r="16" spans="1:12" s="36" customFormat="1" ht="21.75" customHeight="1" x14ac:dyDescent="0.2">
      <c r="A16" s="205" t="s">
        <v>1992</v>
      </c>
      <c r="B16" s="213" t="s">
        <v>2003</v>
      </c>
      <c r="C16" s="205"/>
      <c r="D16" s="207" t="s">
        <v>2013</v>
      </c>
      <c r="E16" s="384" t="s">
        <v>14</v>
      </c>
      <c r="F16" s="474">
        <v>21.68</v>
      </c>
      <c r="G16" s="475">
        <f>H16*(1-ЧАЙ!$I$8)</f>
        <v>1282.89721968</v>
      </c>
      <c r="H16" s="476">
        <f>IF(E16=ИТОГО!$F$1,ИТОГО!$F$2*F16,IF(E16=ИТОГО!$G$1,ИТОГО!$G$2*F16,IF(E16=ИТОГО!$H$1,ИТОГО!$H$2*F16,F16)))</f>
        <v>1379.459376</v>
      </c>
      <c r="I16" s="477"/>
      <c r="J16" s="473">
        <f>IF(MOD(I16,0.5)=0,IF(_КОМ.УСЛ.=ЧАЙ!$K$8,I16*H16,G16*I16),"заказ не кратен 0,5 кг")</f>
        <v>0</v>
      </c>
      <c r="K16" s="408"/>
      <c r="L16" s="480">
        <f t="shared" si="1"/>
        <v>250</v>
      </c>
    </row>
    <row r="17" spans="1:12" s="36" customFormat="1" ht="21.75" customHeight="1" x14ac:dyDescent="0.2">
      <c r="A17" s="205" t="s">
        <v>1991</v>
      </c>
      <c r="B17" s="213" t="s">
        <v>2004</v>
      </c>
      <c r="C17" s="205"/>
      <c r="D17" s="207" t="s">
        <v>2014</v>
      </c>
      <c r="E17" s="384" t="s">
        <v>14</v>
      </c>
      <c r="F17" s="474">
        <v>36.299999999999997</v>
      </c>
      <c r="G17" s="475">
        <f>H17*(1-ЧАЙ!$I$8)</f>
        <v>2148.0244037999996</v>
      </c>
      <c r="H17" s="476">
        <f>IF(E17=ИТОГО!$F$1,ИТОГО!$F$2*F17,IF(E17=ИТОГО!$G$1,ИТОГО!$G$2*F17,IF(E17=ИТОГО!$H$1,ИТОГО!$H$2*F17,F17)))</f>
        <v>2309.7036599999997</v>
      </c>
      <c r="I17" s="477"/>
      <c r="J17" s="473">
        <f>IF(MOD(I17,0.5)=0,IF(_КОМ.УСЛ.=ЧАЙ!$K$8,I17*H17,G17*I17),"заказ не кратен 0,5 кг")</f>
        <v>0</v>
      </c>
      <c r="K17" s="408"/>
      <c r="L17" s="480">
        <f t="shared" si="1"/>
        <v>420</v>
      </c>
    </row>
    <row r="18" spans="1:12" s="36" customFormat="1" ht="21.75" customHeight="1" x14ac:dyDescent="0.2">
      <c r="A18" s="205" t="s">
        <v>1990</v>
      </c>
      <c r="B18" s="213" t="s">
        <v>2005</v>
      </c>
      <c r="C18" s="205"/>
      <c r="D18" s="207" t="s">
        <v>2015</v>
      </c>
      <c r="E18" s="384" t="s">
        <v>14</v>
      </c>
      <c r="F18" s="474">
        <v>19.54</v>
      </c>
      <c r="G18" s="475">
        <f>H18*(1-ЧАЙ!$I$8)</f>
        <v>1156.2643760399999</v>
      </c>
      <c r="H18" s="476">
        <f>IF(E18=ИТОГО!$F$1,ИТОГО!$F$2*F18,IF(E18=ИТОГО!$G$1,ИТОГО!$G$2*F18,IF(E18=ИТОГО!$H$1,ИТОГО!$H$2*F18,F18)))</f>
        <v>1243.295028</v>
      </c>
      <c r="I18" s="477"/>
      <c r="J18" s="473">
        <f>IF(MOD(I18,0.5)=0,IF(_КОМ.УСЛ.=ЧАЙ!$K$8,I18*H18,G18*I18),"заказ не кратен 0,5 кг")</f>
        <v>0</v>
      </c>
      <c r="K18" s="408"/>
      <c r="L18" s="480">
        <f t="shared" si="1"/>
        <v>230</v>
      </c>
    </row>
    <row r="19" spans="1:12" s="36" customFormat="1" ht="21.75" customHeight="1" x14ac:dyDescent="0.2">
      <c r="A19" s="205" t="s">
        <v>1987</v>
      </c>
      <c r="B19" s="213" t="s">
        <v>2165</v>
      </c>
      <c r="C19" s="205"/>
      <c r="D19" s="207" t="s">
        <v>2016</v>
      </c>
      <c r="E19" s="384" t="s">
        <v>14</v>
      </c>
      <c r="F19" s="474">
        <v>23.82</v>
      </c>
      <c r="G19" s="475">
        <f>H19*(1-ЧАЙ!$I$8)</f>
        <v>1409.53006332</v>
      </c>
      <c r="H19" s="476">
        <f>IF(E19=ИТОГО!$F$1,ИТОГО!$F$2*F19,IF(E19=ИТОГО!$G$1,ИТОГО!$G$2*F19,IF(E19=ИТОГО!$H$1,ИТОГО!$H$2*F19,F19)))</f>
        <v>1515.623724</v>
      </c>
      <c r="I19" s="477"/>
      <c r="J19" s="473">
        <f>IF(MOD(I19,0.5)=0,IF(_КОМ.УСЛ.=ЧАЙ!$K$8,I19*H19,G19*I19),"заказ не кратен 0,5 кг")</f>
        <v>0</v>
      </c>
      <c r="K19" s="408"/>
      <c r="L19" s="480">
        <f t="shared" si="1"/>
        <v>280</v>
      </c>
    </row>
    <row r="20" spans="1:12" s="36" customFormat="1" ht="21.75" customHeight="1" x14ac:dyDescent="0.2">
      <c r="A20" s="205" t="s">
        <v>1999</v>
      </c>
      <c r="B20" s="213" t="s">
        <v>2163</v>
      </c>
      <c r="C20" s="205"/>
      <c r="D20" s="207" t="s">
        <v>2017</v>
      </c>
      <c r="E20" s="384" t="s">
        <v>14</v>
      </c>
      <c r="F20" s="474">
        <v>27.5</v>
      </c>
      <c r="G20" s="475">
        <f>H20*(1-ЧАЙ!$I$8)</f>
        <v>1627.291215</v>
      </c>
      <c r="H20" s="476">
        <f>IF(E20=ИТОГО!$F$1,ИТОГО!$F$2*F20,IF(E20=ИТОГО!$G$1,ИТОГО!$G$2*F20,IF(E20=ИТОГО!$H$1,ИТОГО!$H$2*F20,F20)))</f>
        <v>1749.7755</v>
      </c>
      <c r="I20" s="477"/>
      <c r="J20" s="473">
        <f>IF(MOD(I20,0.5)=0,IF(_КОМ.УСЛ.=ЧАЙ!$K$8,I20*H20,G20*I20),"заказ не кратен 0,5 кг")</f>
        <v>0</v>
      </c>
      <c r="K20" s="408"/>
      <c r="L20" s="480">
        <f t="shared" si="1"/>
        <v>320</v>
      </c>
    </row>
    <row r="21" spans="1:12" s="36" customFormat="1" ht="21.75" customHeight="1" x14ac:dyDescent="0.2">
      <c r="A21" s="205" t="s">
        <v>2001</v>
      </c>
      <c r="B21" s="213" t="s">
        <v>2164</v>
      </c>
      <c r="C21" s="205"/>
      <c r="D21" s="207" t="s">
        <v>2018</v>
      </c>
      <c r="E21" s="384" t="s">
        <v>14</v>
      </c>
      <c r="F21" s="474">
        <v>29.7</v>
      </c>
      <c r="G21" s="475">
        <f>H21*(1-ЧАЙ!$I$8)</f>
        <v>1757.4745121999997</v>
      </c>
      <c r="H21" s="476">
        <f>IF(E21=ИТОГО!$F$1,ИТОГО!$F$2*F21,IF(E21=ИТОГО!$G$1,ИТОГО!$G$2*F21,IF(E21=ИТОГО!$H$1,ИТОГО!$H$2*F21,F21)))</f>
        <v>1889.7575399999998</v>
      </c>
      <c r="I21" s="477"/>
      <c r="J21" s="473">
        <f>IF(MOD(I21,0.5)=0,IF(_КОМ.УСЛ.=ЧАЙ!$K$8,I21*H21,G21*I21),"заказ не кратен 0,5 кг")</f>
        <v>0</v>
      </c>
      <c r="K21" s="408"/>
      <c r="L21" s="480">
        <f t="shared" si="1"/>
        <v>350</v>
      </c>
    </row>
    <row r="22" spans="1:12" s="36" customFormat="1" ht="18" customHeight="1" x14ac:dyDescent="0.2">
      <c r="A22" s="22"/>
      <c r="B22" s="393" t="s">
        <v>2009</v>
      </c>
      <c r="C22" s="375"/>
      <c r="D22" s="375"/>
      <c r="E22" s="375"/>
      <c r="F22" s="375"/>
      <c r="G22" s="141"/>
      <c r="H22" s="141"/>
      <c r="I22" s="437"/>
      <c r="J22" s="141"/>
      <c r="K22" s="408"/>
      <c r="L22" s="490"/>
    </row>
    <row r="23" spans="1:12" s="36" customFormat="1" ht="21" customHeight="1" x14ac:dyDescent="0.2">
      <c r="A23" s="205" t="s">
        <v>1995</v>
      </c>
      <c r="B23" s="213" t="s">
        <v>2035</v>
      </c>
      <c r="C23" s="205"/>
      <c r="D23" s="207" t="s">
        <v>2021</v>
      </c>
      <c r="E23" s="384" t="s">
        <v>14</v>
      </c>
      <c r="F23" s="474">
        <v>16.5</v>
      </c>
      <c r="G23" s="475">
        <f>H23*(1-ЧАЙ!$I$8)</f>
        <v>976.37472899999989</v>
      </c>
      <c r="H23" s="476">
        <f>IF(E23=ИТОГО!$F$1,ИТОГО!$F$2*F23,IF(E23=ИТОГО!$G$1,ИТОГО!$G$2*F23,IF(E23=ИТОГО!$H$1,ИТОГО!$H$2*F23,F23)))</f>
        <v>1049.8652999999999</v>
      </c>
      <c r="I23" s="477"/>
      <c r="J23" s="473">
        <f>IF(MOD(I23,0.5)=0,IF(_КОМ.УСЛ.=ЧАЙ!$K$8,I23*H23,G23*I23),"заказ не кратен 0,5 кг")</f>
        <v>0</v>
      </c>
      <c r="K23" s="408"/>
      <c r="L23" s="480">
        <f>ROUNDDOWN(G23*0.1*2,-1)</f>
        <v>190</v>
      </c>
    </row>
    <row r="24" spans="1:12" s="36" customFormat="1" ht="21" customHeight="1" x14ac:dyDescent="0.2">
      <c r="A24" s="205" t="s">
        <v>1989</v>
      </c>
      <c r="B24" s="213" t="s">
        <v>2167</v>
      </c>
      <c r="C24" s="205"/>
      <c r="D24" s="207" t="s">
        <v>2019</v>
      </c>
      <c r="E24" s="384" t="s">
        <v>14</v>
      </c>
      <c r="F24" s="474">
        <v>16.5</v>
      </c>
      <c r="G24" s="475">
        <f>H24*(1-ЧАЙ!$I$8)</f>
        <v>976.37472899999989</v>
      </c>
      <c r="H24" s="476">
        <f>IF(E24=ИТОГО!$F$1,ИТОГО!$F$2*F24,IF(E24=ИТОГО!$G$1,ИТОГО!$G$2*F24,IF(E24=ИТОГО!$H$1,ИТОГО!$H$2*F24,F24)))</f>
        <v>1049.8652999999999</v>
      </c>
      <c r="I24" s="477"/>
      <c r="J24" s="473">
        <f>IF(MOD(I24,0.5)=0,IF(_КОМ.УСЛ.=ЧАЙ!$K$8,I24*H24,G24*I24),"заказ не кратен 0,5 кг")</f>
        <v>0</v>
      </c>
      <c r="K24" s="408"/>
      <c r="L24" s="480">
        <f>ROUNDDOWN(G24*0.1*2,-1)</f>
        <v>190</v>
      </c>
    </row>
    <row r="25" spans="1:12" s="36" customFormat="1" ht="21" customHeight="1" x14ac:dyDescent="0.2">
      <c r="A25" s="205" t="s">
        <v>1988</v>
      </c>
      <c r="B25" s="213" t="s">
        <v>2168</v>
      </c>
      <c r="C25" s="205"/>
      <c r="D25" s="207" t="s">
        <v>2020</v>
      </c>
      <c r="E25" s="384" t="s">
        <v>14</v>
      </c>
      <c r="F25" s="474">
        <v>16.5</v>
      </c>
      <c r="G25" s="475">
        <f>H25*(1-ЧАЙ!$I$8)</f>
        <v>976.37472899999989</v>
      </c>
      <c r="H25" s="476">
        <f>IF(E25=ИТОГО!$F$1,ИТОГО!$F$2*F25,IF(E25=ИТОГО!$G$1,ИТОГО!$G$2*F25,IF(E25=ИТОГО!$H$1,ИТОГО!$H$2*F25,F25)))</f>
        <v>1049.8652999999999</v>
      </c>
      <c r="I25" s="477"/>
      <c r="J25" s="473">
        <f>IF(MOD(I25,0.5)=0,IF(_КОМ.УСЛ.=ЧАЙ!$K$8,I25*H25,G25*I25),"заказ не кратен 0,5 кг")</f>
        <v>0</v>
      </c>
      <c r="K25" s="408"/>
      <c r="L25" s="480">
        <f>ROUNDDOWN(G25*0.1*2,-1)</f>
        <v>190</v>
      </c>
    </row>
    <row r="26" spans="1:12" s="36" customFormat="1" ht="21" customHeight="1" x14ac:dyDescent="0.2">
      <c r="A26" s="205" t="s">
        <v>1996</v>
      </c>
      <c r="B26" s="213" t="s">
        <v>2169</v>
      </c>
      <c r="C26" s="205"/>
      <c r="D26" s="207" t="s">
        <v>2022</v>
      </c>
      <c r="E26" s="384" t="s">
        <v>14</v>
      </c>
      <c r="F26" s="474">
        <v>16.5</v>
      </c>
      <c r="G26" s="475">
        <f>H26*(1-ЧАЙ!$I$8)</f>
        <v>976.37472899999989</v>
      </c>
      <c r="H26" s="476">
        <f>IF(E26=ИТОГО!$F$1,ИТОГО!$F$2*F26,IF(E26=ИТОГО!$G$1,ИТОГО!$G$2*F26,IF(E26=ИТОГО!$H$1,ИТОГО!$H$2*F26,F26)))</f>
        <v>1049.8652999999999</v>
      </c>
      <c r="I26" s="477"/>
      <c r="J26" s="473">
        <f>IF(MOD(I26,0.5)=0,IF(_КОМ.УСЛ.=ЧАЙ!$K$8,I26*H26,G26*I26),"заказ не кратен 0,5 кг")</f>
        <v>0</v>
      </c>
      <c r="K26" s="408"/>
      <c r="L26" s="480">
        <f>ROUNDDOWN(G26*0.1*2,-1)</f>
        <v>190</v>
      </c>
    </row>
    <row r="27" spans="1:12" s="36" customFormat="1" ht="21" customHeight="1" x14ac:dyDescent="0.2">
      <c r="A27" s="205" t="s">
        <v>2000</v>
      </c>
      <c r="B27" s="213" t="s">
        <v>2007</v>
      </c>
      <c r="C27" s="205"/>
      <c r="D27" s="207" t="s">
        <v>2023</v>
      </c>
      <c r="E27" s="384" t="s">
        <v>14</v>
      </c>
      <c r="F27" s="474">
        <v>16.5</v>
      </c>
      <c r="G27" s="475">
        <f>H27*(1-ЧАЙ!$I$8)</f>
        <v>976.37472899999989</v>
      </c>
      <c r="H27" s="476">
        <f>IF(E27=ИТОГО!$F$1,ИТОГО!$F$2*F27,IF(E27=ИТОГО!$G$1,ИТОГО!$G$2*F27,IF(E27=ИТОГО!$H$1,ИТОГО!$H$2*F27,F27)))</f>
        <v>1049.8652999999999</v>
      </c>
      <c r="I27" s="477"/>
      <c r="J27" s="473">
        <f>IF(MOD(I27,0.5)=0,IF(_КОМ.УСЛ.=ЧАЙ!$K$8,I27*H27,G27*I27),"заказ не кратен 0,5 кг")</f>
        <v>0</v>
      </c>
      <c r="K27" s="408"/>
      <c r="L27" s="480">
        <f>ROUNDDOWN(G27*0.1*2,-1)</f>
        <v>190</v>
      </c>
    </row>
    <row r="28" spans="1:12" s="36" customFormat="1" ht="18" customHeight="1" x14ac:dyDescent="0.2">
      <c r="A28" s="22"/>
      <c r="B28" s="393" t="s">
        <v>2010</v>
      </c>
      <c r="C28" s="375"/>
      <c r="D28" s="375"/>
      <c r="E28" s="375"/>
      <c r="F28" s="375"/>
      <c r="G28" s="141"/>
      <c r="H28" s="141"/>
      <c r="I28" s="437"/>
      <c r="J28" s="141"/>
      <c r="K28" s="408"/>
      <c r="L28" s="490"/>
    </row>
    <row r="29" spans="1:12" s="36" customFormat="1" ht="20.25" customHeight="1" x14ac:dyDescent="0.2">
      <c r="A29" s="205" t="s">
        <v>1997</v>
      </c>
      <c r="B29" s="213" t="s">
        <v>2006</v>
      </c>
      <c r="C29" s="205"/>
      <c r="D29" s="207" t="s">
        <v>2024</v>
      </c>
      <c r="E29" s="384" t="s">
        <v>14</v>
      </c>
      <c r="F29" s="474">
        <v>16.440000000000001</v>
      </c>
      <c r="G29" s="475">
        <f>H29*(1-ЧАЙ!$I$8)</f>
        <v>972.82427544000006</v>
      </c>
      <c r="H29" s="476">
        <f>IF(E29=ИТОГО!$F$1,ИТОГО!$F$2*F29,IF(E29=ИТОГО!$G$1,ИТОГО!$G$2*F29,IF(E29=ИТОГО!$H$1,ИТОГО!$H$2*F29,F29)))</f>
        <v>1046.0476080000001</v>
      </c>
      <c r="I29" s="477"/>
      <c r="J29" s="473">
        <f>IF(MOD(I29,0.5)=0,IF(_КОМ.УСЛ.=ЧАЙ!$K$8,I29*H29,G29*I29),"заказ не кратен 0,5 кг")</f>
        <v>0</v>
      </c>
      <c r="K29" s="408"/>
      <c r="L29" s="480">
        <f t="shared" ref="L29:L30" si="2">ROUNDDOWN(G29*0.1*2,-1)</f>
        <v>190</v>
      </c>
    </row>
    <row r="30" spans="1:12" s="36" customFormat="1" ht="20.25" customHeight="1" x14ac:dyDescent="0.2">
      <c r="A30" s="205" t="s">
        <v>1998</v>
      </c>
      <c r="B30" s="213" t="s">
        <v>2170</v>
      </c>
      <c r="C30" s="205"/>
      <c r="D30" s="207" t="s">
        <v>2025</v>
      </c>
      <c r="E30" s="384" t="s">
        <v>14</v>
      </c>
      <c r="F30" s="474">
        <v>16.440000000000001</v>
      </c>
      <c r="G30" s="475">
        <f>H30*(1-ЧАЙ!$I$8)</f>
        <v>972.82427544000006</v>
      </c>
      <c r="H30" s="476">
        <f>IF(E30=ИТОГО!$F$1,ИТОГО!$F$2*F30,IF(E30=ИТОГО!$G$1,ИТОГО!$G$2*F30,IF(E30=ИТОГО!$H$1,ИТОГО!$H$2*F30,F30)))</f>
        <v>1046.0476080000001</v>
      </c>
      <c r="I30" s="477"/>
      <c r="J30" s="473">
        <f>IF(MOD(I30,0.5)=0,IF(_КОМ.УСЛ.=ЧАЙ!$K$8,I30*H30,G30*I30),"заказ не кратен 0,5 кг")</f>
        <v>0</v>
      </c>
      <c r="K30" s="408"/>
      <c r="L30" s="480">
        <f t="shared" si="2"/>
        <v>190</v>
      </c>
    </row>
    <row r="31" spans="1:12" s="24" customFormat="1" ht="18" customHeight="1" x14ac:dyDescent="0.2">
      <c r="A31" s="205" t="s">
        <v>371</v>
      </c>
      <c r="B31" s="98" t="s">
        <v>1056</v>
      </c>
      <c r="C31" s="200"/>
      <c r="D31" s="201"/>
      <c r="E31" s="385"/>
      <c r="F31" s="203"/>
      <c r="G31" s="203"/>
      <c r="H31" s="203"/>
      <c r="I31" s="438"/>
      <c r="J31" s="203"/>
      <c r="K31" s="408"/>
      <c r="L31" s="491"/>
    </row>
    <row r="32" spans="1:12" s="48" customFormat="1" ht="23.25" customHeight="1" x14ac:dyDescent="0.2">
      <c r="A32" s="205" t="s">
        <v>372</v>
      </c>
      <c r="B32" s="213" t="s">
        <v>1463</v>
      </c>
      <c r="C32" s="205" t="s">
        <v>1091</v>
      </c>
      <c r="D32" s="207" t="s">
        <v>1018</v>
      </c>
      <c r="E32" s="208" t="s">
        <v>15</v>
      </c>
      <c r="F32" s="478">
        <v>31.45</v>
      </c>
      <c r="G32" s="475">
        <f>H32*(1-ЧАЙ!$I$8)</f>
        <v>1975.4817130500001</v>
      </c>
      <c r="H32" s="476">
        <f>IF(E32=ИТОГО!$F$1,ИТОГО!$F$2*F32,IF(E32=ИТОГО!$G$1,ИТОГО!$G$2*F32,IF(E32=ИТОГО!$H$1,ИТОГО!$H$2*F32,F32)))</f>
        <v>2124.1738850000002</v>
      </c>
      <c r="I32" s="477"/>
      <c r="J32" s="473">
        <f>IF(MOD(I32,1)=0,IF(_КОМ.УСЛ.=ЧАЙ!$K$8,I32*H32,G32*I32),"заказ не кратен 1 кг")</f>
        <v>0</v>
      </c>
      <c r="K32" s="408"/>
      <c r="L32" s="472">
        <f t="shared" ref="L32:L44" si="3">ROUNDDOWN(G32*0.1*1.8,-1)</f>
        <v>350</v>
      </c>
    </row>
    <row r="33" spans="1:12" s="48" customFormat="1" ht="22.5" customHeight="1" x14ac:dyDescent="0.2">
      <c r="A33" s="205" t="s">
        <v>373</v>
      </c>
      <c r="B33" s="213" t="s">
        <v>1464</v>
      </c>
      <c r="C33" s="206" t="s">
        <v>1091</v>
      </c>
      <c r="D33" s="207" t="s">
        <v>1019</v>
      </c>
      <c r="E33" s="208" t="s">
        <v>15</v>
      </c>
      <c r="F33" s="478">
        <v>31.45</v>
      </c>
      <c r="G33" s="475">
        <f>H33*(1-ЧАЙ!$I$8)</f>
        <v>1975.4817130500001</v>
      </c>
      <c r="H33" s="476">
        <f>IF(E33=ИТОГО!$F$1,ИТОГО!$F$2*F33,IF(E33=ИТОГО!$G$1,ИТОГО!$G$2*F33,IF(E33=ИТОГО!$H$1,ИТОГО!$H$2*F33,F33)))</f>
        <v>2124.1738850000002</v>
      </c>
      <c r="I33" s="477"/>
      <c r="J33" s="473">
        <f>IF(MOD(I33,1)=0,IF(_КОМ.УСЛ.=ЧАЙ!$K$8,I33*H33,G33*I33),"заказ не кратен 1 кг")</f>
        <v>0</v>
      </c>
      <c r="K33" s="408"/>
      <c r="L33" s="472">
        <f t="shared" si="3"/>
        <v>350</v>
      </c>
    </row>
    <row r="34" spans="1:12" s="48" customFormat="1" ht="22.5" customHeight="1" x14ac:dyDescent="0.2">
      <c r="A34" s="204" t="s">
        <v>2066</v>
      </c>
      <c r="B34" s="213" t="s">
        <v>2065</v>
      </c>
      <c r="C34" s="206"/>
      <c r="D34" s="207"/>
      <c r="E34" s="208" t="s">
        <v>15</v>
      </c>
      <c r="F34" s="478">
        <v>36.71</v>
      </c>
      <c r="G34" s="475">
        <f>H34*(1-ЧАЙ!$I$8)</f>
        <v>2305.8802443900004</v>
      </c>
      <c r="H34" s="476">
        <f>IF(E34=ИТОГО!$F$1,ИТОГО!$F$2*F34,IF(E34=ИТОГО!$G$1,ИТОГО!$G$2*F34,IF(E34=ИТОГО!$H$1,ИТОГО!$H$2*F34,F34)))</f>
        <v>2479.4411230000005</v>
      </c>
      <c r="I34" s="477"/>
      <c r="J34" s="473">
        <f>IF(MOD(I34,1)=0,IF(_КОМ.УСЛ.=ЧАЙ!$K$8,I34*H34,G34*I34),"заказ не кратен 1 кг")</f>
        <v>0</v>
      </c>
      <c r="K34" s="408"/>
      <c r="L34" s="472">
        <f t="shared" si="3"/>
        <v>410</v>
      </c>
    </row>
    <row r="35" spans="1:12" s="48" customFormat="1" ht="22.5" customHeight="1" x14ac:dyDescent="0.2">
      <c r="A35" s="204" t="s">
        <v>374</v>
      </c>
      <c r="B35" s="213" t="s">
        <v>1482</v>
      </c>
      <c r="C35" s="206"/>
      <c r="D35" s="207" t="s">
        <v>1030</v>
      </c>
      <c r="E35" s="208" t="s">
        <v>15</v>
      </c>
      <c r="F35" s="478">
        <v>34.07</v>
      </c>
      <c r="G35" s="475">
        <f>H35*(1-ЧАЙ!$I$8)</f>
        <v>2140.0528446300004</v>
      </c>
      <c r="H35" s="476">
        <f>IF(E35=ИТОГО!$F$1,ИТОГО!$F$2*F35,IF(E35=ИТОГО!$G$1,ИТОГО!$G$2*F35,IF(E35=ИТОГО!$H$1,ИТОГО!$H$2*F35,F35)))</f>
        <v>2301.1320910000004</v>
      </c>
      <c r="I35" s="477"/>
      <c r="J35" s="473">
        <f>IF(MOD(I35,1)=0,IF(_КОМ.УСЛ.=ЧАЙ!$K$8,I35*H35,G35*I35),"заказ не кратен 1 кг")</f>
        <v>0</v>
      </c>
      <c r="K35" s="408"/>
      <c r="L35" s="472">
        <f t="shared" si="3"/>
        <v>380</v>
      </c>
    </row>
    <row r="36" spans="1:12" s="48" customFormat="1" ht="22.5" customHeight="1" x14ac:dyDescent="0.2">
      <c r="A36" s="204" t="s">
        <v>375</v>
      </c>
      <c r="B36" s="213" t="s">
        <v>1471</v>
      </c>
      <c r="C36" s="206"/>
      <c r="D36" s="207" t="s">
        <v>1026</v>
      </c>
      <c r="E36" s="208" t="s">
        <v>15</v>
      </c>
      <c r="F36" s="478">
        <v>57.66</v>
      </c>
      <c r="G36" s="475">
        <f>H36*(1-ЧАЙ!$I$8)</f>
        <v>3621.8211629399998</v>
      </c>
      <c r="H36" s="476">
        <f>IF(E36=ИТОГО!$F$1,ИТОГО!$F$2*F36,IF(E36=ИТОГО!$G$1,ИТОГО!$G$2*F36,IF(E36=ИТОГО!$H$1,ИТОГО!$H$2*F36,F36)))</f>
        <v>3894.4313580000003</v>
      </c>
      <c r="I36" s="477"/>
      <c r="J36" s="473">
        <f>IF(MOD(I36,1)=0,IF(_КОМ.УСЛ.=ЧАЙ!$K$8,I36*H36,G36*I36),"заказ не кратен 1 кг")</f>
        <v>0</v>
      </c>
      <c r="K36" s="408"/>
      <c r="L36" s="472">
        <f t="shared" si="3"/>
        <v>650</v>
      </c>
    </row>
    <row r="37" spans="1:12" s="48" customFormat="1" ht="22.5" customHeight="1" x14ac:dyDescent="0.2">
      <c r="A37" s="204" t="s">
        <v>376</v>
      </c>
      <c r="B37" s="213" t="s">
        <v>1470</v>
      </c>
      <c r="C37" s="206"/>
      <c r="D37" s="207" t="s">
        <v>1041</v>
      </c>
      <c r="E37" s="208" t="s">
        <v>15</v>
      </c>
      <c r="F37" s="478">
        <v>40.619999999999997</v>
      </c>
      <c r="G37" s="475">
        <f>H37*(1-ЧАЙ!$I$8)</f>
        <v>2551.4806735799998</v>
      </c>
      <c r="H37" s="476">
        <f>IF(E37=ИТОГО!$F$1,ИТОГО!$F$2*F37,IF(E37=ИТОГО!$G$1,ИТОГО!$G$2*F37,IF(E37=ИТОГО!$H$1,ИТОГО!$H$2*F37,F37)))</f>
        <v>2743.5276060000001</v>
      </c>
      <c r="I37" s="477"/>
      <c r="J37" s="473">
        <f>IF(MOD(I37,1)=0,IF(_КОМ.УСЛ.=ЧАЙ!$K$8,I37*H37,G37*I37),"заказ не кратен 1 кг")</f>
        <v>0</v>
      </c>
      <c r="K37" s="408"/>
      <c r="L37" s="472">
        <f t="shared" si="3"/>
        <v>450</v>
      </c>
    </row>
    <row r="38" spans="1:12" s="48" customFormat="1" ht="22.5" customHeight="1" x14ac:dyDescent="0.2">
      <c r="A38" s="204" t="s">
        <v>377</v>
      </c>
      <c r="B38" s="213" t="s">
        <v>1466</v>
      </c>
      <c r="C38" s="206"/>
      <c r="D38" s="207" t="s">
        <v>1031</v>
      </c>
      <c r="E38" s="208" t="s">
        <v>15</v>
      </c>
      <c r="F38" s="478">
        <v>34.07</v>
      </c>
      <c r="G38" s="475">
        <f>H38*(1-ЧАЙ!$I$8)</f>
        <v>2140.0528446300004</v>
      </c>
      <c r="H38" s="476">
        <f>IF(E38=ИТОГО!$F$1,ИТОГО!$F$2*F38,IF(E38=ИТОГО!$G$1,ИТОГО!$G$2*F38,IF(E38=ИТОГО!$H$1,ИТОГО!$H$2*F38,F38)))</f>
        <v>2301.1320910000004</v>
      </c>
      <c r="I38" s="477"/>
      <c r="J38" s="473">
        <f>IF(MOD(I38,1)=0,IF(_КОМ.УСЛ.=ЧАЙ!$K$8,I38*H38,G38*I38),"заказ не кратен 1 кг")</f>
        <v>0</v>
      </c>
      <c r="K38" s="408"/>
      <c r="L38" s="472">
        <f t="shared" si="3"/>
        <v>380</v>
      </c>
    </row>
    <row r="39" spans="1:12" s="48" customFormat="1" ht="22.5" customHeight="1" x14ac:dyDescent="0.2">
      <c r="A39" s="204" t="s">
        <v>378</v>
      </c>
      <c r="B39" s="213" t="s">
        <v>2171</v>
      </c>
      <c r="C39" s="206"/>
      <c r="D39" s="207" t="s">
        <v>1028</v>
      </c>
      <c r="E39" s="208" t="s">
        <v>15</v>
      </c>
      <c r="F39" s="478">
        <v>34.07</v>
      </c>
      <c r="G39" s="475">
        <f>H39*(1-ЧАЙ!$I$8)</f>
        <v>2140.0528446300004</v>
      </c>
      <c r="H39" s="476">
        <f>IF(E39=ИТОГО!$F$1,ИТОГО!$F$2*F39,IF(E39=ИТОГО!$G$1,ИТОГО!$G$2*F39,IF(E39=ИТОГО!$H$1,ИТОГО!$H$2*F39,F39)))</f>
        <v>2301.1320910000004</v>
      </c>
      <c r="I39" s="477"/>
      <c r="J39" s="473">
        <f>IF(MOD(I39,1)=0,IF(_КОМ.УСЛ.=ЧАЙ!$K$8,I39*H39,G39*I39),"заказ не кратен 1 кг")</f>
        <v>0</v>
      </c>
      <c r="K39" s="408"/>
      <c r="L39" s="472">
        <f t="shared" si="3"/>
        <v>380</v>
      </c>
    </row>
    <row r="40" spans="1:12" s="48" customFormat="1" ht="22.5" customHeight="1" x14ac:dyDescent="0.2">
      <c r="A40" s="204" t="s">
        <v>379</v>
      </c>
      <c r="B40" s="213" t="s">
        <v>1467</v>
      </c>
      <c r="C40" s="206"/>
      <c r="D40" s="207" t="s">
        <v>1025</v>
      </c>
      <c r="E40" s="208" t="s">
        <v>15</v>
      </c>
      <c r="F40" s="478">
        <v>35.380000000000003</v>
      </c>
      <c r="G40" s="475">
        <f>H40*(1-ЧАЙ!$I$8)</f>
        <v>2222.3384104200004</v>
      </c>
      <c r="H40" s="476">
        <f>IF(E40=ИТОГО!$F$1,ИТОГО!$F$2*F40,IF(E40=ИТОГО!$G$1,ИТОГО!$G$2*F40,IF(E40=ИТОГО!$H$1,ИТОГО!$H$2*F40,F40)))</f>
        <v>2389.6111940000005</v>
      </c>
      <c r="I40" s="477"/>
      <c r="J40" s="473">
        <f>IF(MOD(I40,1)=0,IF(_КОМ.УСЛ.=ЧАЙ!$K$8,I40*H40,G40*I40),"заказ не кратен 1 кг")</f>
        <v>0</v>
      </c>
      <c r="K40" s="408"/>
      <c r="L40" s="472">
        <f t="shared" si="3"/>
        <v>400</v>
      </c>
    </row>
    <row r="41" spans="1:12" s="48" customFormat="1" ht="22.5" customHeight="1" x14ac:dyDescent="0.2">
      <c r="A41" s="204" t="s">
        <v>380</v>
      </c>
      <c r="B41" s="213" t="s">
        <v>1465</v>
      </c>
      <c r="C41" s="206" t="s">
        <v>1091</v>
      </c>
      <c r="D41" s="207" t="s">
        <v>1027</v>
      </c>
      <c r="E41" s="208" t="s">
        <v>15</v>
      </c>
      <c r="F41" s="478">
        <v>31.45</v>
      </c>
      <c r="G41" s="475">
        <f>H41*(1-ЧАЙ!$I$8)</f>
        <v>1975.4817130500001</v>
      </c>
      <c r="H41" s="476">
        <f>IF(E41=ИТОГО!$F$1,ИТОГО!$F$2*F41,IF(E41=ИТОГО!$G$1,ИТОГО!$G$2*F41,IF(E41=ИТОГО!$H$1,ИТОГО!$H$2*F41,F41)))</f>
        <v>2124.1738850000002</v>
      </c>
      <c r="I41" s="477"/>
      <c r="J41" s="473">
        <f>IF(MOD(I41,1)=0,IF(_КОМ.УСЛ.=ЧАЙ!$K$8,I41*H41,G41*I41),"заказ не кратен 1 кг")</f>
        <v>0</v>
      </c>
      <c r="K41" s="408"/>
      <c r="L41" s="472">
        <f t="shared" si="3"/>
        <v>350</v>
      </c>
    </row>
    <row r="42" spans="1:12" s="48" customFormat="1" ht="22.5" customHeight="1" x14ac:dyDescent="0.2">
      <c r="A42" s="204" t="s">
        <v>381</v>
      </c>
      <c r="B42" s="213" t="s">
        <v>1469</v>
      </c>
      <c r="C42" s="206" t="s">
        <v>1091</v>
      </c>
      <c r="D42" s="207" t="s">
        <v>1020</v>
      </c>
      <c r="E42" s="208" t="s">
        <v>15</v>
      </c>
      <c r="F42" s="478">
        <v>40.619999999999997</v>
      </c>
      <c r="G42" s="475">
        <f>H42*(1-ЧАЙ!$I$8)</f>
        <v>2551.4806735799998</v>
      </c>
      <c r="H42" s="476">
        <f>IF(E42=ИТОГО!$F$1,ИТОГО!$F$2*F42,IF(E42=ИТОГО!$G$1,ИТОГО!$G$2*F42,IF(E42=ИТОГО!$H$1,ИТОГО!$H$2*F42,F42)))</f>
        <v>2743.5276060000001</v>
      </c>
      <c r="I42" s="477"/>
      <c r="J42" s="473">
        <f>IF(MOD(I42,1)=0,IF(_КОМ.УСЛ.=ЧАЙ!$K$8,I42*H42,G42*I42),"заказ не кратен 1 кг")</f>
        <v>0</v>
      </c>
      <c r="K42" s="408"/>
      <c r="L42" s="472">
        <f t="shared" si="3"/>
        <v>450</v>
      </c>
    </row>
    <row r="43" spans="1:12" s="48" customFormat="1" ht="22.5" customHeight="1" x14ac:dyDescent="0.2">
      <c r="A43" s="204" t="s">
        <v>382</v>
      </c>
      <c r="B43" s="213" t="s">
        <v>1468</v>
      </c>
      <c r="C43" s="206" t="s">
        <v>1091</v>
      </c>
      <c r="D43" s="207" t="s">
        <v>1029</v>
      </c>
      <c r="E43" s="208" t="s">
        <v>15</v>
      </c>
      <c r="F43" s="478">
        <v>35.380000000000003</v>
      </c>
      <c r="G43" s="475">
        <f>H43*(1-ЧАЙ!$I$8)</f>
        <v>2222.3384104200004</v>
      </c>
      <c r="H43" s="476">
        <f>IF(E43=ИТОГО!$F$1,ИТОГО!$F$2*F43,IF(E43=ИТОГО!$G$1,ИТОГО!$G$2*F43,IF(E43=ИТОГО!$H$1,ИТОГО!$H$2*F43,F43)))</f>
        <v>2389.6111940000005</v>
      </c>
      <c r="I43" s="477"/>
      <c r="J43" s="473">
        <f>IF(MOD(I43,1)=0,IF(_КОМ.УСЛ.=ЧАЙ!$K$8,I43*H43,G43*I43),"заказ не кратен 1 кг")</f>
        <v>0</v>
      </c>
      <c r="K43" s="408"/>
      <c r="L43" s="472">
        <f t="shared" si="3"/>
        <v>400</v>
      </c>
    </row>
    <row r="44" spans="1:12" s="48" customFormat="1" ht="22.5" customHeight="1" x14ac:dyDescent="0.2">
      <c r="A44" s="204" t="s">
        <v>388</v>
      </c>
      <c r="B44" s="213" t="s">
        <v>1483</v>
      </c>
      <c r="C44" s="206"/>
      <c r="D44" s="207" t="s">
        <v>1040</v>
      </c>
      <c r="E44" s="208" t="s">
        <v>15</v>
      </c>
      <c r="F44" s="478">
        <v>35.380000000000003</v>
      </c>
      <c r="G44" s="475">
        <f>H44*(1-ЧАЙ!$I$8)</f>
        <v>2222.3384104200004</v>
      </c>
      <c r="H44" s="476">
        <f>IF(E44=ИТОГО!$F$1,ИТОГО!$F$2*F44,IF(E44=ИТОГО!$G$1,ИТОГО!$G$2*F44,IF(E44=ИТОГО!$H$1,ИТОГО!$H$2*F44,F44)))</f>
        <v>2389.6111940000005</v>
      </c>
      <c r="I44" s="477"/>
      <c r="J44" s="473">
        <f>IF(MOD(I44,1)=0,IF(_КОМ.УСЛ.=ЧАЙ!$K$8,I44*H44,G44*I44),"заказ не кратен 1 кг")</f>
        <v>0</v>
      </c>
      <c r="K44" s="408"/>
      <c r="L44" s="472">
        <f t="shared" si="3"/>
        <v>400</v>
      </c>
    </row>
    <row r="45" spans="1:12" s="24" customFormat="1" ht="18" customHeight="1" x14ac:dyDescent="0.2">
      <c r="A45" s="71" t="s">
        <v>360</v>
      </c>
      <c r="B45" s="98" t="s">
        <v>1057</v>
      </c>
      <c r="C45" s="200"/>
      <c r="D45" s="209"/>
      <c r="E45" s="202"/>
      <c r="F45" s="210"/>
      <c r="G45" s="211"/>
      <c r="H45" s="211"/>
      <c r="I45" s="439"/>
      <c r="J45" s="212"/>
      <c r="K45" s="408"/>
      <c r="L45" s="492"/>
    </row>
    <row r="46" spans="1:12" s="48" customFormat="1" ht="23.25" customHeight="1" x14ac:dyDescent="0.2">
      <c r="A46" s="71" t="s">
        <v>361</v>
      </c>
      <c r="B46" s="213" t="s">
        <v>1472</v>
      </c>
      <c r="C46" s="206"/>
      <c r="D46" s="207" t="s">
        <v>1037</v>
      </c>
      <c r="E46" s="208" t="s">
        <v>15</v>
      </c>
      <c r="F46" s="478">
        <v>31.45</v>
      </c>
      <c r="G46" s="475">
        <f>H46*(1-ЧАЙ!$I$8)</f>
        <v>1975.4817130500001</v>
      </c>
      <c r="H46" s="476">
        <f>IF(E46=ИТОГО!$F$1,ИТОГО!$F$2*F46,IF(E46=ИТОГО!$G$1,ИТОГО!$G$2*F46,IF(E46=ИТОГО!$H$1,ИТОГО!$H$2*F46,F46)))</f>
        <v>2124.1738850000002</v>
      </c>
      <c r="I46" s="477"/>
      <c r="J46" s="473">
        <f>IF(MOD(I46,1)=0,IF(_КОМ.УСЛ.=ЧАЙ!$K$8,I46*H46,G46*I46),"заказ не кратен 1 кг")</f>
        <v>0</v>
      </c>
      <c r="K46" s="408"/>
      <c r="L46" s="472">
        <f t="shared" ref="L46:L55" si="4">ROUNDDOWN(G46*0.1*1.8,-1)</f>
        <v>350</v>
      </c>
    </row>
    <row r="47" spans="1:12" s="48" customFormat="1" ht="23.25" customHeight="1" x14ac:dyDescent="0.2">
      <c r="A47" s="71" t="s">
        <v>362</v>
      </c>
      <c r="B47" s="213" t="s">
        <v>1473</v>
      </c>
      <c r="C47" s="206" t="s">
        <v>1091</v>
      </c>
      <c r="D47" s="207" t="s">
        <v>1038</v>
      </c>
      <c r="E47" s="208" t="s">
        <v>15</v>
      </c>
      <c r="F47" s="478">
        <v>31.45</v>
      </c>
      <c r="G47" s="475">
        <f>H47*(1-ЧАЙ!$I$8)</f>
        <v>1975.4817130500001</v>
      </c>
      <c r="H47" s="476">
        <f>IF(E47=ИТОГО!$F$1,ИТОГО!$F$2*F47,IF(E47=ИТОГО!$G$1,ИТОГО!$G$2*F47,IF(E47=ИТОГО!$H$1,ИТОГО!$H$2*F47,F47)))</f>
        <v>2124.1738850000002</v>
      </c>
      <c r="I47" s="477"/>
      <c r="J47" s="473">
        <f>IF(MOD(I47,1)=0,IF(_КОМ.УСЛ.=ЧАЙ!$K$8,I47*H47,G47*I47),"заказ не кратен 1 кг")</f>
        <v>0</v>
      </c>
      <c r="K47" s="408"/>
      <c r="L47" s="472">
        <f t="shared" si="4"/>
        <v>350</v>
      </c>
    </row>
    <row r="48" spans="1:12" s="48" customFormat="1" ht="23.25" customHeight="1" x14ac:dyDescent="0.2">
      <c r="A48" s="71" t="s">
        <v>363</v>
      </c>
      <c r="B48" s="213" t="s">
        <v>1474</v>
      </c>
      <c r="C48" s="206"/>
      <c r="D48" s="207" t="s">
        <v>1032</v>
      </c>
      <c r="E48" s="208" t="s">
        <v>15</v>
      </c>
      <c r="F48" s="478">
        <v>31.45</v>
      </c>
      <c r="G48" s="475">
        <f>H48*(1-ЧАЙ!$I$8)</f>
        <v>1975.4817130500001</v>
      </c>
      <c r="H48" s="476">
        <f>IF(E48=ИТОГО!$F$1,ИТОГО!$F$2*F48,IF(E48=ИТОГО!$G$1,ИТОГО!$G$2*F48,IF(E48=ИТОГО!$H$1,ИТОГО!$H$2*F48,F48)))</f>
        <v>2124.1738850000002</v>
      </c>
      <c r="I48" s="477"/>
      <c r="J48" s="473">
        <f>IF(MOD(I48,1)=0,IF(_КОМ.УСЛ.=ЧАЙ!$K$8,I48*H48,G48*I48),"заказ не кратен 1 кг")</f>
        <v>0</v>
      </c>
      <c r="K48" s="408"/>
      <c r="L48" s="472">
        <f t="shared" si="4"/>
        <v>350</v>
      </c>
    </row>
    <row r="49" spans="1:13" s="48" customFormat="1" ht="23.25" customHeight="1" x14ac:dyDescent="0.2">
      <c r="A49" s="71" t="s">
        <v>364</v>
      </c>
      <c r="B49" s="213" t="s">
        <v>1475</v>
      </c>
      <c r="C49" s="206" t="s">
        <v>1091</v>
      </c>
      <c r="D49" s="207" t="s">
        <v>1042</v>
      </c>
      <c r="E49" s="208" t="s">
        <v>15</v>
      </c>
      <c r="F49" s="478">
        <v>31.45</v>
      </c>
      <c r="G49" s="475">
        <f>H49*(1-ЧАЙ!$I$8)</f>
        <v>1975.4817130500001</v>
      </c>
      <c r="H49" s="476">
        <f>IF(E49=ИТОГО!$F$1,ИТОГО!$F$2*F49,IF(E49=ИТОГО!$G$1,ИТОГО!$G$2*F49,IF(E49=ИТОГО!$H$1,ИТОГО!$H$2*F49,F49)))</f>
        <v>2124.1738850000002</v>
      </c>
      <c r="I49" s="477"/>
      <c r="J49" s="473">
        <f>IF(MOD(I49,1)=0,IF(_КОМ.УСЛ.=ЧАЙ!$K$8,I49*H49,G49*I49),"заказ не кратен 1 кг")</f>
        <v>0</v>
      </c>
      <c r="K49" s="408"/>
      <c r="L49" s="472">
        <f t="shared" si="4"/>
        <v>350</v>
      </c>
    </row>
    <row r="50" spans="1:13" s="48" customFormat="1" ht="23.25" customHeight="1" x14ac:dyDescent="0.2">
      <c r="A50" s="71" t="s">
        <v>365</v>
      </c>
      <c r="B50" s="213" t="s">
        <v>1476</v>
      </c>
      <c r="C50" s="206"/>
      <c r="D50" s="207" t="s">
        <v>1039</v>
      </c>
      <c r="E50" s="208" t="s">
        <v>15</v>
      </c>
      <c r="F50" s="478">
        <v>31.45</v>
      </c>
      <c r="G50" s="475">
        <f>H50*(1-ЧАЙ!$I$8)</f>
        <v>1975.4817130500001</v>
      </c>
      <c r="H50" s="476">
        <f>IF(E50=ИТОГО!$F$1,ИТОГО!$F$2*F50,IF(E50=ИТОГО!$G$1,ИТОГО!$G$2*F50,IF(E50=ИТОГО!$H$1,ИТОГО!$H$2*F50,F50)))</f>
        <v>2124.1738850000002</v>
      </c>
      <c r="I50" s="477"/>
      <c r="J50" s="473">
        <f>IF(MOD(I50,1)=0,IF(_КОМ.УСЛ.=ЧАЙ!$K$8,I50*H50,G50*I50),"заказ не кратен 1 кг")</f>
        <v>0</v>
      </c>
      <c r="K50" s="408"/>
      <c r="L50" s="472">
        <f t="shared" si="4"/>
        <v>350</v>
      </c>
    </row>
    <row r="51" spans="1:13" s="48" customFormat="1" ht="23.25" customHeight="1" x14ac:dyDescent="0.2">
      <c r="A51" s="71" t="s">
        <v>366</v>
      </c>
      <c r="B51" s="213" t="s">
        <v>1477</v>
      </c>
      <c r="C51" s="206"/>
      <c r="D51" s="207" t="s">
        <v>1035</v>
      </c>
      <c r="E51" s="208" t="s">
        <v>15</v>
      </c>
      <c r="F51" s="478">
        <v>31.45</v>
      </c>
      <c r="G51" s="475">
        <f>H51*(1-ЧАЙ!$I$8)</f>
        <v>1975.4817130500001</v>
      </c>
      <c r="H51" s="476">
        <f>IF(E51=ИТОГО!$F$1,ИТОГО!$F$2*F51,IF(E51=ИТОГО!$G$1,ИТОГО!$G$2*F51,IF(E51=ИТОГО!$H$1,ИТОГО!$H$2*F51,F51)))</f>
        <v>2124.1738850000002</v>
      </c>
      <c r="I51" s="477"/>
      <c r="J51" s="473">
        <f>IF(MOD(I51,1)=0,IF(_КОМ.УСЛ.=ЧАЙ!$K$8,I51*H51,G51*I51),"заказ не кратен 1 кг")</f>
        <v>0</v>
      </c>
      <c r="K51" s="408"/>
      <c r="L51" s="472">
        <f t="shared" si="4"/>
        <v>350</v>
      </c>
    </row>
    <row r="52" spans="1:13" s="48" customFormat="1" ht="23.25" customHeight="1" x14ac:dyDescent="0.2">
      <c r="A52" s="71" t="s">
        <v>2063</v>
      </c>
      <c r="B52" s="213" t="s">
        <v>431</v>
      </c>
      <c r="C52" s="206"/>
      <c r="D52" s="207" t="s">
        <v>2064</v>
      </c>
      <c r="E52" s="208" t="s">
        <v>15</v>
      </c>
      <c r="F52" s="478">
        <v>31.45</v>
      </c>
      <c r="G52" s="475">
        <f>H52*(1-ЧАЙ!$I$8)</f>
        <v>1975.4817130500001</v>
      </c>
      <c r="H52" s="476">
        <f>IF(E52=ИТОГО!$F$1,ИТОГО!$F$2*F52,IF(E52=ИТОГО!$G$1,ИТОГО!$G$2*F52,IF(E52=ИТОГО!$H$1,ИТОГО!$H$2*F52,F52)))</f>
        <v>2124.1738850000002</v>
      </c>
      <c r="I52" s="477"/>
      <c r="J52" s="473">
        <f>IF(MOD(I52,1)=0,IF(_КОМ.УСЛ.=ЧАЙ!$K$8,I52*H52,G52*I52),"заказ не кратен 1 кг")</f>
        <v>0</v>
      </c>
      <c r="K52" s="408"/>
      <c r="L52" s="472">
        <f t="shared" si="4"/>
        <v>350</v>
      </c>
    </row>
    <row r="53" spans="1:13" s="48" customFormat="1" ht="23.25" customHeight="1" x14ac:dyDescent="0.2">
      <c r="A53" s="71" t="s">
        <v>367</v>
      </c>
      <c r="B53" s="213" t="s">
        <v>1478</v>
      </c>
      <c r="C53" s="206" t="s">
        <v>1091</v>
      </c>
      <c r="D53" s="207" t="s">
        <v>1034</v>
      </c>
      <c r="E53" s="208" t="s">
        <v>15</v>
      </c>
      <c r="F53" s="478">
        <v>31.45</v>
      </c>
      <c r="G53" s="475">
        <f>H53*(1-ЧАЙ!$I$8)</f>
        <v>1975.4817130500001</v>
      </c>
      <c r="H53" s="476">
        <f>IF(E53=ИТОГО!$F$1,ИТОГО!$F$2*F53,IF(E53=ИТОГО!$G$1,ИТОГО!$G$2*F53,IF(E53=ИТОГО!$H$1,ИТОГО!$H$2*F53,F53)))</f>
        <v>2124.1738850000002</v>
      </c>
      <c r="I53" s="477"/>
      <c r="J53" s="473">
        <f>IF(MOD(I53,1)=0,IF(_КОМ.УСЛ.=ЧАЙ!$K$8,I53*H53,G53*I53),"заказ не кратен 1 кг")</f>
        <v>0</v>
      </c>
      <c r="K53" s="408"/>
      <c r="L53" s="472">
        <f t="shared" si="4"/>
        <v>350</v>
      </c>
    </row>
    <row r="54" spans="1:13" s="48" customFormat="1" ht="23.25" customHeight="1" x14ac:dyDescent="0.2">
      <c r="A54" s="71" t="s">
        <v>368</v>
      </c>
      <c r="B54" s="213" t="s">
        <v>1479</v>
      </c>
      <c r="C54" s="206" t="s">
        <v>1091</v>
      </c>
      <c r="D54" s="207" t="s">
        <v>1036</v>
      </c>
      <c r="E54" s="208" t="s">
        <v>15</v>
      </c>
      <c r="F54" s="478">
        <v>32.76</v>
      </c>
      <c r="G54" s="475">
        <f>H54*(1-ЧАЙ!$I$8)</f>
        <v>2057.76727884</v>
      </c>
      <c r="H54" s="476">
        <f>IF(E54=ИТОГО!$F$1,ИТОГО!$F$2*F54,IF(E54=ИТОГО!$G$1,ИТОГО!$G$2*F54,IF(E54=ИТОГО!$H$1,ИТОГО!$H$2*F54,F54)))</f>
        <v>2212.6529880000003</v>
      </c>
      <c r="I54" s="477"/>
      <c r="J54" s="473">
        <f>IF(MOD(I54,1)=0,IF(_КОМ.УСЛ.=ЧАЙ!$K$8,I54*H54,G54*I54),"заказ не кратен 1 кг")</f>
        <v>0</v>
      </c>
      <c r="K54" s="408"/>
      <c r="L54" s="472">
        <f t="shared" si="4"/>
        <v>370</v>
      </c>
    </row>
    <row r="55" spans="1:13" s="48" customFormat="1" ht="23.25" customHeight="1" x14ac:dyDescent="0.2">
      <c r="A55" s="71" t="s">
        <v>369</v>
      </c>
      <c r="B55" s="213" t="s">
        <v>1480</v>
      </c>
      <c r="C55" s="206" t="s">
        <v>1091</v>
      </c>
      <c r="D55" s="207" t="s">
        <v>1033</v>
      </c>
      <c r="E55" s="208" t="s">
        <v>15</v>
      </c>
      <c r="F55" s="478">
        <v>32.76</v>
      </c>
      <c r="G55" s="475">
        <f>H55*(1-ЧАЙ!$I$8)</f>
        <v>2057.76727884</v>
      </c>
      <c r="H55" s="476">
        <f>IF(E55=ИТОГО!$F$1,ИТОГО!$F$2*F55,IF(E55=ИТОГО!$G$1,ИТОГО!$G$2*F55,IF(E55=ИТОГО!$H$1,ИТОГО!$H$2*F55,F55)))</f>
        <v>2212.6529880000003</v>
      </c>
      <c r="I55" s="477"/>
      <c r="J55" s="473">
        <f>IF(MOD(I55,1)=0,IF(_КОМ.УСЛ.=ЧАЙ!$K$8,I55*H55,G55*I55),"заказ не кратен 1 кг")</f>
        <v>0</v>
      </c>
      <c r="K55" s="408"/>
      <c r="L55" s="472">
        <f t="shared" si="4"/>
        <v>370</v>
      </c>
    </row>
    <row r="56" spans="1:13" s="24" customFormat="1" ht="18" customHeight="1" x14ac:dyDescent="0.2">
      <c r="A56" s="71"/>
      <c r="B56" s="98" t="s">
        <v>1055</v>
      </c>
      <c r="C56" s="200"/>
      <c r="D56" s="209"/>
      <c r="E56" s="202"/>
      <c r="F56" s="210"/>
      <c r="G56" s="211"/>
      <c r="H56" s="211"/>
      <c r="I56" s="439"/>
      <c r="J56" s="212"/>
      <c r="K56" s="408"/>
      <c r="L56" s="492"/>
    </row>
    <row r="57" spans="1:13" s="48" customFormat="1" ht="25.5" customHeight="1" x14ac:dyDescent="0.2">
      <c r="A57" s="71" t="s">
        <v>383</v>
      </c>
      <c r="B57" s="213" t="s">
        <v>1539</v>
      </c>
      <c r="C57" s="206"/>
      <c r="D57" s="207" t="s">
        <v>1021</v>
      </c>
      <c r="E57" s="208" t="s">
        <v>15</v>
      </c>
      <c r="F57" s="478">
        <v>30.14</v>
      </c>
      <c r="G57" s="475">
        <f>H57*(1-ЧАЙ!$I$8)</f>
        <v>1893.1961472600001</v>
      </c>
      <c r="H57" s="476">
        <f>IF(E57=ИТОГО!$F$1,ИТОГО!$F$2*F57,IF(E57=ИТОГО!$G$1,ИТОГО!$G$2*F57,IF(E57=ИТОГО!$H$1,ИТОГО!$H$2*F57,F57)))</f>
        <v>2035.6947820000003</v>
      </c>
      <c r="I57" s="477"/>
      <c r="J57" s="473">
        <f>IF(MOD(I57,1)=0,IF(_КОМ.УСЛ.=ЧАЙ!$K$8,I57*H57,G57*I57),"заказ не кратен 1 кг")</f>
        <v>0</v>
      </c>
      <c r="K57" s="408"/>
      <c r="L57" s="472">
        <f>ROUNDDOWN(G57*0.1*1.8,-1)</f>
        <v>340</v>
      </c>
    </row>
    <row r="58" spans="1:13" s="48" customFormat="1" ht="22.5" customHeight="1" x14ac:dyDescent="0.2">
      <c r="A58" s="71" t="s">
        <v>384</v>
      </c>
      <c r="B58" s="213" t="s">
        <v>1481</v>
      </c>
      <c r="C58" s="206" t="s">
        <v>1091</v>
      </c>
      <c r="D58" s="207" t="s">
        <v>1022</v>
      </c>
      <c r="E58" s="208" t="s">
        <v>15</v>
      </c>
      <c r="F58" s="478">
        <v>30.14</v>
      </c>
      <c r="G58" s="475">
        <f>H58*(1-ЧАЙ!$I$8)</f>
        <v>1893.1961472600001</v>
      </c>
      <c r="H58" s="476">
        <f>IF(E58=ИТОГО!$F$1,ИТОГО!$F$2*F58,IF(E58=ИТОГО!$G$1,ИТОГО!$G$2*F58,IF(E58=ИТОГО!$H$1,ИТОГО!$H$2*F58,F58)))</f>
        <v>2035.6947820000003</v>
      </c>
      <c r="I58" s="477"/>
      <c r="J58" s="473">
        <f>IF(MOD(I58,1)=0,IF(_КОМ.УСЛ.=ЧАЙ!$K$8,I58*H58,G58*I58),"заказ не кратен 1 кг")</f>
        <v>0</v>
      </c>
      <c r="K58" s="408"/>
      <c r="L58" s="472">
        <f>ROUNDDOWN(G58*0.1*1.8,-1)</f>
        <v>340</v>
      </c>
    </row>
    <row r="59" spans="1:13" s="48" customFormat="1" ht="24" customHeight="1" x14ac:dyDescent="0.2">
      <c r="A59" s="71" t="s">
        <v>385</v>
      </c>
      <c r="B59" s="213" t="s">
        <v>386</v>
      </c>
      <c r="C59" s="206"/>
      <c r="D59" s="207" t="s">
        <v>1024</v>
      </c>
      <c r="E59" s="208" t="s">
        <v>15</v>
      </c>
      <c r="F59" s="478">
        <v>27.52</v>
      </c>
      <c r="G59" s="475">
        <f>H59*(1-ЧАЙ!$I$8)</f>
        <v>1728.6250156800002</v>
      </c>
      <c r="H59" s="476">
        <f>IF(E59=ИТОГО!$F$1,ИТОГО!$F$2*F59,IF(E59=ИТОГО!$G$1,ИТОГО!$G$2*F59,IF(E59=ИТОГО!$H$1,ИТОГО!$H$2*F59,F59)))</f>
        <v>1858.7365760000002</v>
      </c>
      <c r="I59" s="477"/>
      <c r="J59" s="473">
        <f>IF(MOD(I59,1)=0,IF(_КОМ.УСЛ.=ЧАЙ!$K$8,I59*H59,G59*I59),"заказ не кратен 1 кг")</f>
        <v>0</v>
      </c>
      <c r="K59" s="408"/>
      <c r="L59" s="472">
        <f>ROUNDDOWN(G59*0.1*1.8,-1)</f>
        <v>310</v>
      </c>
    </row>
    <row r="60" spans="1:13" s="48" customFormat="1" ht="22.5" customHeight="1" x14ac:dyDescent="0.2">
      <c r="A60" s="71" t="s">
        <v>387</v>
      </c>
      <c r="B60" s="213" t="s">
        <v>1540</v>
      </c>
      <c r="C60" s="206" t="s">
        <v>1091</v>
      </c>
      <c r="D60" s="207" t="s">
        <v>1023</v>
      </c>
      <c r="E60" s="208" t="s">
        <v>15</v>
      </c>
      <c r="F60" s="478">
        <v>27.52</v>
      </c>
      <c r="G60" s="475">
        <f>H60*(1-ЧАЙ!$I$8)</f>
        <v>1728.6250156800002</v>
      </c>
      <c r="H60" s="476">
        <f>IF(E60=ИТОГО!$F$1,ИТОГО!$F$2*F60,IF(E60=ИТОГО!$G$1,ИТОГО!$G$2*F60,IF(E60=ИТОГО!$H$1,ИТОГО!$H$2*F60,F60)))</f>
        <v>1858.7365760000002</v>
      </c>
      <c r="I60" s="477"/>
      <c r="J60" s="473">
        <f>IF(MOD(I60,1)=0,IF(_КОМ.УСЛ.=ЧАЙ!$K$8,I60*H60,G60*I60),"заказ не кратен 1 кг")</f>
        <v>0</v>
      </c>
      <c r="K60" s="408"/>
      <c r="L60" s="472">
        <f>ROUNDDOWN(G60*0.1*1.8,-1)</f>
        <v>310</v>
      </c>
    </row>
    <row r="61" spans="1:13" s="35" customFormat="1" ht="15.75" x14ac:dyDescent="0.2">
      <c r="A61" s="32"/>
      <c r="B61" s="18"/>
      <c r="C61" s="49"/>
      <c r="D61" s="36"/>
      <c r="E61" s="18"/>
      <c r="F61" s="33"/>
      <c r="G61" s="18"/>
      <c r="H61" s="547" t="s">
        <v>53</v>
      </c>
      <c r="I61" s="485"/>
      <c r="J61" s="214">
        <f>SUM(J8:J60)</f>
        <v>0</v>
      </c>
      <c r="K61" s="408"/>
      <c r="L61" s="34"/>
      <c r="M61" s="34"/>
    </row>
    <row r="62" spans="1:13" x14ac:dyDescent="0.2">
      <c r="B62" s="18"/>
      <c r="C62" s="49"/>
      <c r="D62" s="27"/>
      <c r="E62" s="27"/>
      <c r="F62" s="36"/>
      <c r="G62" s="37"/>
      <c r="H62" s="37"/>
      <c r="I62" s="37"/>
      <c r="J62" s="27"/>
      <c r="M62" s="26"/>
    </row>
    <row r="63" spans="1:13" x14ac:dyDescent="0.2">
      <c r="B63" s="11"/>
      <c r="C63" s="50"/>
      <c r="D63" s="38"/>
      <c r="E63" s="11"/>
      <c r="F63" s="39"/>
      <c r="G63" s="11"/>
      <c r="H63" s="11"/>
      <c r="I63" s="11"/>
      <c r="J63" s="40"/>
      <c r="M63" s="26"/>
    </row>
    <row r="64" spans="1:13" x14ac:dyDescent="0.2">
      <c r="B64" s="18"/>
      <c r="C64" s="49"/>
      <c r="D64" s="27"/>
      <c r="E64" s="27"/>
      <c r="F64" s="36"/>
      <c r="G64" s="37"/>
      <c r="H64" s="37"/>
      <c r="I64" s="37"/>
      <c r="J64" s="27"/>
    </row>
    <row r="65" spans="2:10" x14ac:dyDescent="0.2">
      <c r="B65" s="18"/>
      <c r="C65" s="49"/>
      <c r="D65" s="27"/>
      <c r="E65" s="27"/>
      <c r="F65" s="36"/>
      <c r="G65" s="37"/>
      <c r="H65" s="37"/>
      <c r="I65" s="37"/>
      <c r="J65" s="27"/>
    </row>
    <row r="66" spans="2:10" x14ac:dyDescent="0.2">
      <c r="B66" s="18"/>
      <c r="C66" s="49"/>
      <c r="D66" s="27"/>
      <c r="E66" s="27"/>
      <c r="F66" s="36"/>
      <c r="G66" s="37"/>
      <c r="H66" s="37"/>
      <c r="I66" s="37"/>
      <c r="J66" s="27"/>
    </row>
    <row r="67" spans="2:10" x14ac:dyDescent="0.2">
      <c r="B67" s="18"/>
      <c r="C67" s="49"/>
      <c r="D67" s="27"/>
      <c r="E67" s="27"/>
      <c r="F67" s="36"/>
      <c r="G67" s="37"/>
      <c r="H67" s="37"/>
      <c r="I67" s="37"/>
      <c r="J67" s="27"/>
    </row>
    <row r="68" spans="2:10" x14ac:dyDescent="0.2">
      <c r="B68" s="18"/>
      <c r="C68" s="49"/>
      <c r="D68" s="27"/>
      <c r="E68" s="27"/>
      <c r="F68" s="36"/>
      <c r="G68" s="37"/>
      <c r="H68" s="37"/>
      <c r="I68" s="37"/>
      <c r="J68" s="27"/>
    </row>
    <row r="69" spans="2:10" x14ac:dyDescent="0.2">
      <c r="B69" s="18"/>
      <c r="C69" s="49"/>
      <c r="D69" s="27"/>
      <c r="E69" s="27"/>
      <c r="F69" s="36"/>
      <c r="G69" s="37"/>
      <c r="H69" s="37"/>
      <c r="I69" s="37"/>
      <c r="J69" s="27"/>
    </row>
    <row r="70" spans="2:10" x14ac:dyDescent="0.2">
      <c r="B70" s="18"/>
      <c r="C70" s="49"/>
      <c r="D70" s="27"/>
      <c r="E70" s="27"/>
      <c r="F70" s="36"/>
      <c r="G70" s="37"/>
      <c r="H70" s="37"/>
      <c r="I70" s="37"/>
      <c r="J70" s="27"/>
    </row>
    <row r="71" spans="2:10" x14ac:dyDescent="0.2">
      <c r="B71" s="18"/>
      <c r="C71" s="49"/>
      <c r="D71" s="27"/>
      <c r="E71" s="27"/>
      <c r="F71" s="36"/>
      <c r="G71" s="37"/>
      <c r="H71" s="37"/>
      <c r="I71" s="37"/>
      <c r="J71" s="27"/>
    </row>
    <row r="72" spans="2:10" x14ac:dyDescent="0.2">
      <c r="B72" s="18"/>
      <c r="C72" s="49"/>
      <c r="D72" s="27"/>
      <c r="E72" s="27"/>
      <c r="F72" s="36"/>
      <c r="G72" s="37"/>
      <c r="H72" s="37"/>
      <c r="I72" s="37"/>
      <c r="J72" s="27"/>
    </row>
    <row r="73" spans="2:10" x14ac:dyDescent="0.2">
      <c r="B73" s="18"/>
      <c r="C73" s="49"/>
      <c r="D73" s="27"/>
      <c r="E73" s="27"/>
      <c r="F73" s="36"/>
      <c r="G73" s="37"/>
      <c r="H73" s="37"/>
      <c r="I73" s="37"/>
      <c r="J73" s="27"/>
    </row>
    <row r="74" spans="2:10" x14ac:dyDescent="0.2">
      <c r="B74" s="18"/>
      <c r="C74" s="49"/>
      <c r="D74" s="27"/>
      <c r="E74" s="27"/>
      <c r="F74" s="36"/>
      <c r="G74" s="37"/>
      <c r="H74" s="37"/>
      <c r="I74" s="37"/>
      <c r="J74" s="27"/>
    </row>
    <row r="75" spans="2:10" x14ac:dyDescent="0.2">
      <c r="B75" s="18"/>
      <c r="C75" s="49"/>
      <c r="D75" s="27"/>
      <c r="E75" s="27"/>
      <c r="F75" s="36"/>
      <c r="G75" s="37"/>
      <c r="H75" s="37"/>
      <c r="I75" s="37"/>
      <c r="J75" s="27"/>
    </row>
    <row r="76" spans="2:10" x14ac:dyDescent="0.2">
      <c r="B76" s="18"/>
      <c r="C76" s="49"/>
      <c r="D76" s="27"/>
      <c r="E76" s="27"/>
      <c r="F76" s="36"/>
      <c r="G76" s="37"/>
      <c r="H76" s="37"/>
      <c r="I76" s="37"/>
      <c r="J76" s="27"/>
    </row>
    <row r="77" spans="2:10" x14ac:dyDescent="0.2">
      <c r="B77" s="18"/>
      <c r="C77" s="49"/>
      <c r="D77" s="27"/>
      <c r="E77" s="27"/>
      <c r="F77" s="36"/>
      <c r="G77" s="37"/>
      <c r="H77" s="37"/>
      <c r="I77" s="37"/>
      <c r="J77" s="27"/>
    </row>
    <row r="78" spans="2:10" x14ac:dyDescent="0.2">
      <c r="B78" s="18"/>
      <c r="C78" s="49"/>
      <c r="D78" s="27"/>
      <c r="E78" s="27"/>
      <c r="F78" s="36"/>
      <c r="G78" s="37"/>
      <c r="H78" s="37"/>
      <c r="I78" s="37"/>
      <c r="J78" s="27"/>
    </row>
    <row r="79" spans="2:10" x14ac:dyDescent="0.2">
      <c r="B79" s="18"/>
      <c r="C79" s="49"/>
      <c r="D79" s="27"/>
      <c r="E79" s="27"/>
      <c r="F79" s="36"/>
      <c r="G79" s="37"/>
      <c r="H79" s="37"/>
      <c r="I79" s="37"/>
      <c r="J79" s="27"/>
    </row>
    <row r="80" spans="2:10" x14ac:dyDescent="0.2">
      <c r="B80" s="18"/>
      <c r="C80" s="49"/>
      <c r="D80" s="27"/>
      <c r="E80" s="27"/>
      <c r="F80" s="36"/>
      <c r="G80" s="37"/>
      <c r="H80" s="37"/>
      <c r="I80" s="37"/>
      <c r="J80" s="27"/>
    </row>
    <row r="81" spans="2:10" x14ac:dyDescent="0.2">
      <c r="B81" s="18"/>
      <c r="C81" s="49"/>
      <c r="D81" s="27"/>
      <c r="E81" s="27"/>
      <c r="F81" s="36"/>
      <c r="G81" s="37"/>
      <c r="H81" s="37"/>
      <c r="I81" s="37"/>
      <c r="J81" s="27"/>
    </row>
    <row r="82" spans="2:10" x14ac:dyDescent="0.2">
      <c r="B82" s="18"/>
      <c r="C82" s="49"/>
      <c r="D82" s="27"/>
      <c r="E82" s="27"/>
      <c r="F82" s="36"/>
      <c r="G82" s="37"/>
      <c r="H82" s="37"/>
      <c r="I82" s="37"/>
      <c r="J82" s="27"/>
    </row>
    <row r="83" spans="2:10" x14ac:dyDescent="0.2">
      <c r="B83" s="18"/>
      <c r="C83" s="49"/>
      <c r="D83" s="27"/>
      <c r="E83" s="27"/>
      <c r="F83" s="36"/>
      <c r="G83" s="37"/>
      <c r="H83" s="37"/>
      <c r="I83" s="37"/>
      <c r="J83" s="27"/>
    </row>
    <row r="84" spans="2:10" x14ac:dyDescent="0.2">
      <c r="B84" s="18"/>
      <c r="C84" s="49"/>
      <c r="D84" s="27"/>
      <c r="E84" s="27"/>
      <c r="F84" s="36"/>
      <c r="G84" s="37"/>
      <c r="H84" s="37"/>
      <c r="I84" s="37"/>
      <c r="J84" s="27"/>
    </row>
    <row r="85" spans="2:10" x14ac:dyDescent="0.2">
      <c r="B85" s="18"/>
      <c r="C85" s="49"/>
      <c r="D85" s="27"/>
      <c r="E85" s="27"/>
      <c r="F85" s="36"/>
      <c r="G85" s="37"/>
      <c r="H85" s="37"/>
      <c r="I85" s="37"/>
      <c r="J85" s="27"/>
    </row>
    <row r="86" spans="2:10" x14ac:dyDescent="0.2">
      <c r="B86" s="18"/>
      <c r="C86" s="49"/>
      <c r="D86" s="27"/>
      <c r="E86" s="27"/>
      <c r="F86" s="36"/>
      <c r="G86" s="37"/>
      <c r="H86" s="37"/>
      <c r="I86" s="37"/>
      <c r="J86" s="27"/>
    </row>
    <row r="87" spans="2:10" x14ac:dyDescent="0.2">
      <c r="B87" s="18"/>
      <c r="C87" s="49"/>
      <c r="D87" s="27"/>
      <c r="E87" s="27"/>
      <c r="F87" s="36"/>
      <c r="G87" s="37"/>
      <c r="H87" s="37"/>
      <c r="I87" s="37"/>
      <c r="J87" s="27"/>
    </row>
    <row r="88" spans="2:10" x14ac:dyDescent="0.2">
      <c r="B88" s="18"/>
      <c r="C88" s="49"/>
      <c r="D88" s="27"/>
      <c r="E88" s="27"/>
      <c r="F88" s="36"/>
      <c r="G88" s="37"/>
      <c r="H88" s="37"/>
      <c r="I88" s="37"/>
      <c r="J88" s="27"/>
    </row>
    <row r="89" spans="2:10" x14ac:dyDescent="0.2">
      <c r="B89" s="18"/>
      <c r="C89" s="49"/>
      <c r="D89" s="27"/>
      <c r="E89" s="27"/>
      <c r="F89" s="36"/>
      <c r="G89" s="37"/>
      <c r="H89" s="37"/>
      <c r="I89" s="37"/>
      <c r="J89" s="27"/>
    </row>
    <row r="90" spans="2:10" x14ac:dyDescent="0.2">
      <c r="B90" s="18"/>
      <c r="C90" s="49"/>
      <c r="D90" s="27"/>
      <c r="E90" s="27"/>
      <c r="F90" s="36"/>
      <c r="G90" s="37"/>
      <c r="H90" s="37"/>
      <c r="I90" s="37"/>
      <c r="J90" s="27"/>
    </row>
    <row r="91" spans="2:10" x14ac:dyDescent="0.2">
      <c r="B91" s="18"/>
      <c r="C91" s="49"/>
      <c r="D91" s="27"/>
      <c r="E91" s="27"/>
      <c r="F91" s="36"/>
      <c r="G91" s="37"/>
      <c r="H91" s="37"/>
      <c r="I91" s="37"/>
      <c r="J91" s="27"/>
    </row>
    <row r="92" spans="2:10" x14ac:dyDescent="0.2">
      <c r="B92" s="18"/>
      <c r="C92" s="49"/>
      <c r="D92" s="27"/>
      <c r="E92" s="27"/>
      <c r="F92" s="36"/>
      <c r="G92" s="37"/>
      <c r="H92" s="37"/>
      <c r="I92" s="37"/>
      <c r="J92" s="27"/>
    </row>
    <row r="93" spans="2:10" x14ac:dyDescent="0.2">
      <c r="B93" s="18"/>
      <c r="C93" s="49"/>
      <c r="D93" s="27"/>
      <c r="E93" s="27"/>
      <c r="F93" s="36"/>
      <c r="G93" s="37"/>
      <c r="H93" s="37"/>
      <c r="I93" s="37"/>
      <c r="J93" s="27"/>
    </row>
    <row r="94" spans="2:10" x14ac:dyDescent="0.2">
      <c r="B94" s="18"/>
      <c r="C94" s="49"/>
      <c r="D94" s="27"/>
      <c r="E94" s="27"/>
      <c r="F94" s="36"/>
      <c r="G94" s="37"/>
      <c r="H94" s="37"/>
      <c r="I94" s="37"/>
      <c r="J94" s="27"/>
    </row>
    <row r="95" spans="2:10" x14ac:dyDescent="0.2">
      <c r="B95" s="18"/>
      <c r="C95" s="49"/>
      <c r="D95" s="27"/>
      <c r="E95" s="27"/>
      <c r="F95" s="36"/>
      <c r="G95" s="37"/>
      <c r="H95" s="37"/>
      <c r="I95" s="37"/>
      <c r="J95" s="27"/>
    </row>
    <row r="96" spans="2:10" x14ac:dyDescent="0.2">
      <c r="B96" s="18"/>
      <c r="C96" s="49"/>
      <c r="D96" s="27"/>
      <c r="E96" s="27"/>
      <c r="F96" s="36"/>
      <c r="G96" s="37"/>
      <c r="H96" s="37"/>
      <c r="I96" s="37"/>
      <c r="J96" s="27"/>
    </row>
    <row r="97" spans="2:10" x14ac:dyDescent="0.2">
      <c r="B97" s="18"/>
      <c r="C97" s="49"/>
      <c r="D97" s="27"/>
      <c r="E97" s="27"/>
      <c r="F97" s="36"/>
      <c r="G97" s="37"/>
      <c r="H97" s="37"/>
      <c r="I97" s="37"/>
      <c r="J97" s="27"/>
    </row>
    <row r="98" spans="2:10" x14ac:dyDescent="0.2">
      <c r="B98" s="18"/>
      <c r="C98" s="49"/>
      <c r="D98" s="27"/>
      <c r="E98" s="27"/>
      <c r="F98" s="36"/>
      <c r="G98" s="37"/>
      <c r="H98" s="37"/>
      <c r="I98" s="37"/>
      <c r="J98" s="27"/>
    </row>
    <row r="99" spans="2:10" x14ac:dyDescent="0.2">
      <c r="B99" s="18"/>
      <c r="C99" s="49"/>
      <c r="D99" s="27"/>
      <c r="E99" s="27"/>
      <c r="F99" s="36"/>
      <c r="G99" s="37"/>
      <c r="H99" s="37"/>
      <c r="I99" s="37"/>
      <c r="J99" s="27"/>
    </row>
    <row r="100" spans="2:10" x14ac:dyDescent="0.2">
      <c r="B100" s="18"/>
      <c r="C100" s="49"/>
      <c r="D100" s="27"/>
      <c r="E100" s="27"/>
      <c r="F100" s="36"/>
      <c r="G100" s="37"/>
      <c r="H100" s="37"/>
      <c r="I100" s="37"/>
      <c r="J100" s="27"/>
    </row>
    <row r="101" spans="2:10" x14ac:dyDescent="0.2">
      <c r="B101" s="18"/>
      <c r="C101" s="49"/>
      <c r="D101" s="27"/>
      <c r="E101" s="27"/>
      <c r="F101" s="36"/>
      <c r="G101" s="37"/>
      <c r="H101" s="37"/>
      <c r="I101" s="37"/>
      <c r="J101" s="27"/>
    </row>
    <row r="102" spans="2:10" x14ac:dyDescent="0.2">
      <c r="B102" s="18"/>
      <c r="C102" s="49"/>
      <c r="D102" s="27"/>
      <c r="E102" s="27"/>
      <c r="F102" s="36"/>
      <c r="G102" s="37"/>
      <c r="H102" s="37"/>
      <c r="I102" s="37"/>
      <c r="J102" s="27"/>
    </row>
    <row r="103" spans="2:10" x14ac:dyDescent="0.2">
      <c r="B103" s="18"/>
      <c r="C103" s="49"/>
      <c r="D103" s="27"/>
      <c r="E103" s="27"/>
      <c r="F103" s="36"/>
      <c r="G103" s="37"/>
      <c r="H103" s="37"/>
      <c r="I103" s="37"/>
      <c r="J103" s="27"/>
    </row>
    <row r="104" spans="2:10" x14ac:dyDescent="0.2">
      <c r="B104" s="18"/>
      <c r="C104" s="49"/>
      <c r="D104" s="27"/>
      <c r="E104" s="27"/>
      <c r="F104" s="36"/>
      <c r="G104" s="37"/>
      <c r="H104" s="37"/>
      <c r="I104" s="37"/>
      <c r="J104" s="27"/>
    </row>
    <row r="105" spans="2:10" x14ac:dyDescent="0.2">
      <c r="B105" s="18"/>
      <c r="C105" s="49"/>
      <c r="D105" s="27"/>
      <c r="E105" s="27"/>
      <c r="F105" s="36"/>
      <c r="G105" s="37"/>
      <c r="H105" s="37"/>
      <c r="I105" s="37"/>
      <c r="J105" s="27"/>
    </row>
    <row r="106" spans="2:10" x14ac:dyDescent="0.2">
      <c r="B106" s="18"/>
      <c r="C106" s="49"/>
      <c r="D106" s="27"/>
      <c r="E106" s="27"/>
      <c r="F106" s="36"/>
      <c r="G106" s="37"/>
      <c r="H106" s="37"/>
      <c r="I106" s="37"/>
      <c r="J106" s="27"/>
    </row>
    <row r="107" spans="2:10" x14ac:dyDescent="0.2">
      <c r="B107" s="18"/>
      <c r="C107" s="49"/>
      <c r="D107" s="27"/>
      <c r="E107" s="27"/>
      <c r="F107" s="36"/>
      <c r="G107" s="37"/>
      <c r="H107" s="37"/>
      <c r="I107" s="37"/>
      <c r="J107" s="27"/>
    </row>
    <row r="108" spans="2:10" x14ac:dyDescent="0.2">
      <c r="B108" s="18"/>
      <c r="C108" s="49"/>
      <c r="D108" s="27"/>
      <c r="E108" s="27"/>
      <c r="F108" s="36"/>
      <c r="G108" s="37"/>
      <c r="H108" s="37"/>
      <c r="I108" s="37"/>
      <c r="J108" s="27"/>
    </row>
    <row r="109" spans="2:10" x14ac:dyDescent="0.2">
      <c r="B109" s="18"/>
      <c r="C109" s="49"/>
      <c r="D109" s="27"/>
      <c r="E109" s="27"/>
      <c r="F109" s="36"/>
      <c r="G109" s="37"/>
      <c r="H109" s="37"/>
      <c r="I109" s="37"/>
      <c r="J109" s="27"/>
    </row>
    <row r="110" spans="2:10" x14ac:dyDescent="0.2">
      <c r="B110" s="18"/>
      <c r="C110" s="49"/>
      <c r="D110" s="27"/>
      <c r="E110" s="27"/>
      <c r="F110" s="36"/>
      <c r="G110" s="37"/>
      <c r="H110" s="37"/>
      <c r="I110" s="37"/>
      <c r="J110" s="27"/>
    </row>
    <row r="111" spans="2:10" x14ac:dyDescent="0.2">
      <c r="B111" s="18"/>
      <c r="C111" s="49"/>
      <c r="D111" s="27"/>
      <c r="E111" s="27"/>
      <c r="F111" s="36"/>
      <c r="G111" s="37"/>
      <c r="H111" s="37"/>
      <c r="I111" s="37"/>
      <c r="J111" s="27"/>
    </row>
    <row r="112" spans="2:10" x14ac:dyDescent="0.2">
      <c r="B112" s="18"/>
      <c r="C112" s="49"/>
      <c r="D112" s="27"/>
      <c r="E112" s="27"/>
      <c r="F112" s="36"/>
      <c r="G112" s="37"/>
      <c r="H112" s="37"/>
      <c r="I112" s="37"/>
      <c r="J112" s="27"/>
    </row>
    <row r="113" spans="2:10" x14ac:dyDescent="0.2">
      <c r="B113" s="18"/>
      <c r="C113" s="49"/>
      <c r="D113" s="27"/>
      <c r="E113" s="27"/>
      <c r="F113" s="36"/>
      <c r="G113" s="37"/>
      <c r="H113" s="37"/>
      <c r="I113" s="37"/>
      <c r="J113" s="27"/>
    </row>
    <row r="114" spans="2:10" x14ac:dyDescent="0.2">
      <c r="B114" s="18"/>
      <c r="C114" s="49"/>
      <c r="D114" s="27"/>
      <c r="E114" s="27"/>
      <c r="F114" s="36"/>
      <c r="G114" s="37"/>
      <c r="H114" s="37"/>
      <c r="I114" s="37"/>
      <c r="J114" s="27"/>
    </row>
    <row r="115" spans="2:10" x14ac:dyDescent="0.2">
      <c r="B115" s="18"/>
      <c r="C115" s="49"/>
      <c r="D115" s="27"/>
      <c r="E115" s="27"/>
      <c r="F115" s="36"/>
      <c r="G115" s="37"/>
      <c r="H115" s="37"/>
      <c r="I115" s="37"/>
      <c r="J115" s="27"/>
    </row>
    <row r="116" spans="2:10" x14ac:dyDescent="0.2">
      <c r="B116" s="18"/>
      <c r="C116" s="49"/>
      <c r="D116" s="27"/>
      <c r="E116" s="27"/>
      <c r="F116" s="36"/>
      <c r="G116" s="37"/>
      <c r="H116" s="37"/>
      <c r="I116" s="37"/>
      <c r="J116" s="27"/>
    </row>
    <row r="117" spans="2:10" x14ac:dyDescent="0.2">
      <c r="B117" s="18"/>
      <c r="C117" s="49"/>
      <c r="D117" s="27"/>
      <c r="E117" s="27"/>
      <c r="F117" s="36"/>
      <c r="G117" s="37"/>
      <c r="H117" s="37"/>
      <c r="I117" s="37"/>
      <c r="J117" s="27"/>
    </row>
    <row r="118" spans="2:10" x14ac:dyDescent="0.2">
      <c r="B118" s="18"/>
      <c r="C118" s="49"/>
      <c r="D118" s="27"/>
      <c r="E118" s="27"/>
      <c r="F118" s="36"/>
      <c r="G118" s="37"/>
      <c r="H118" s="37"/>
      <c r="I118" s="37"/>
      <c r="J118" s="27"/>
    </row>
    <row r="119" spans="2:10" x14ac:dyDescent="0.2">
      <c r="B119" s="18"/>
      <c r="C119" s="49"/>
      <c r="D119" s="27"/>
      <c r="E119" s="27"/>
      <c r="F119" s="36"/>
      <c r="G119" s="37"/>
      <c r="H119" s="37"/>
      <c r="I119" s="37"/>
      <c r="J119" s="27"/>
    </row>
    <row r="120" spans="2:10" x14ac:dyDescent="0.2">
      <c r="B120" s="18"/>
      <c r="C120" s="49"/>
      <c r="D120" s="27"/>
      <c r="E120" s="27"/>
      <c r="F120" s="36"/>
      <c r="G120" s="37"/>
      <c r="H120" s="37"/>
      <c r="I120" s="37"/>
      <c r="J120" s="27"/>
    </row>
    <row r="121" spans="2:10" x14ac:dyDescent="0.2">
      <c r="B121" s="18"/>
      <c r="C121" s="49"/>
      <c r="D121" s="27"/>
      <c r="E121" s="27"/>
      <c r="F121" s="36"/>
      <c r="G121" s="37"/>
      <c r="H121" s="37"/>
      <c r="I121" s="37"/>
      <c r="J121" s="27"/>
    </row>
    <row r="122" spans="2:10" x14ac:dyDescent="0.2">
      <c r="B122" s="18"/>
      <c r="C122" s="49"/>
      <c r="D122" s="27"/>
      <c r="E122" s="27"/>
      <c r="F122" s="36"/>
      <c r="G122" s="37"/>
      <c r="H122" s="37"/>
      <c r="I122" s="37"/>
      <c r="J122" s="27"/>
    </row>
    <row r="123" spans="2:10" x14ac:dyDescent="0.2">
      <c r="B123" s="18"/>
      <c r="C123" s="49"/>
      <c r="D123" s="27"/>
      <c r="E123" s="27"/>
      <c r="F123" s="36"/>
      <c r="G123" s="37"/>
      <c r="H123" s="37"/>
      <c r="I123" s="37"/>
      <c r="J123" s="27"/>
    </row>
    <row r="124" spans="2:10" x14ac:dyDescent="0.2">
      <c r="B124" s="18"/>
      <c r="C124" s="49"/>
      <c r="D124" s="27"/>
      <c r="E124" s="27"/>
      <c r="F124" s="36"/>
      <c r="G124" s="37"/>
      <c r="H124" s="37"/>
      <c r="I124" s="37"/>
      <c r="J124" s="27"/>
    </row>
    <row r="125" spans="2:10" x14ac:dyDescent="0.2">
      <c r="B125" s="18"/>
      <c r="C125" s="49"/>
      <c r="D125" s="27"/>
      <c r="E125" s="27"/>
      <c r="F125" s="36"/>
      <c r="G125" s="37"/>
      <c r="H125" s="37"/>
      <c r="I125" s="37"/>
      <c r="J125" s="27"/>
    </row>
    <row r="126" spans="2:10" x14ac:dyDescent="0.2">
      <c r="B126" s="18"/>
      <c r="C126" s="49"/>
      <c r="D126" s="27"/>
      <c r="E126" s="27"/>
      <c r="F126" s="36"/>
      <c r="G126" s="37"/>
      <c r="H126" s="37"/>
      <c r="I126" s="37"/>
      <c r="J126" s="27"/>
    </row>
    <row r="127" spans="2:10" x14ac:dyDescent="0.2">
      <c r="B127" s="18"/>
      <c r="C127" s="49"/>
      <c r="D127" s="27"/>
      <c r="E127" s="27"/>
      <c r="F127" s="36"/>
      <c r="G127" s="37"/>
      <c r="H127" s="37"/>
      <c r="I127" s="37"/>
      <c r="J127" s="27"/>
    </row>
    <row r="128" spans="2:10" x14ac:dyDescent="0.2">
      <c r="B128" s="18"/>
      <c r="C128" s="49"/>
      <c r="D128" s="27"/>
      <c r="E128" s="27"/>
      <c r="F128" s="36"/>
      <c r="G128" s="37"/>
      <c r="H128" s="37"/>
      <c r="I128" s="37"/>
      <c r="J128" s="27"/>
    </row>
    <row r="129" spans="2:10" x14ac:dyDescent="0.2">
      <c r="B129" s="18"/>
      <c r="C129" s="49"/>
      <c r="D129" s="27"/>
      <c r="E129" s="27"/>
      <c r="F129" s="36"/>
      <c r="G129" s="37"/>
      <c r="H129" s="37"/>
      <c r="I129" s="37"/>
      <c r="J129" s="27"/>
    </row>
    <row r="130" spans="2:10" x14ac:dyDescent="0.2">
      <c r="B130" s="18"/>
      <c r="C130" s="49"/>
      <c r="D130" s="27"/>
      <c r="E130" s="27"/>
      <c r="F130" s="36"/>
      <c r="G130" s="37"/>
      <c r="H130" s="37"/>
      <c r="I130" s="37"/>
      <c r="J130" s="27"/>
    </row>
    <row r="131" spans="2:10" x14ac:dyDescent="0.2">
      <c r="B131" s="18"/>
      <c r="C131" s="49"/>
      <c r="D131" s="27"/>
      <c r="E131" s="27"/>
      <c r="F131" s="36"/>
      <c r="G131" s="37"/>
      <c r="H131" s="37"/>
      <c r="I131" s="37"/>
      <c r="J131" s="27"/>
    </row>
    <row r="132" spans="2:10" x14ac:dyDescent="0.2">
      <c r="B132" s="18"/>
      <c r="C132" s="49"/>
      <c r="D132" s="27"/>
      <c r="E132" s="27"/>
      <c r="F132" s="36"/>
      <c r="G132" s="37"/>
      <c r="H132" s="37"/>
      <c r="I132" s="37"/>
      <c r="J132" s="27"/>
    </row>
    <row r="133" spans="2:10" x14ac:dyDescent="0.2">
      <c r="B133" s="18"/>
      <c r="C133" s="49"/>
      <c r="D133" s="27"/>
      <c r="E133" s="27"/>
      <c r="F133" s="36"/>
      <c r="G133" s="37"/>
      <c r="H133" s="37"/>
      <c r="I133" s="37"/>
      <c r="J133" s="27"/>
    </row>
    <row r="134" spans="2:10" x14ac:dyDescent="0.2">
      <c r="B134" s="18"/>
      <c r="C134" s="49"/>
      <c r="D134" s="27"/>
      <c r="E134" s="27"/>
      <c r="F134" s="36"/>
      <c r="G134" s="37"/>
      <c r="H134" s="37"/>
      <c r="I134" s="37"/>
      <c r="J134" s="27"/>
    </row>
    <row r="135" spans="2:10" x14ac:dyDescent="0.2">
      <c r="B135" s="18"/>
      <c r="C135" s="49"/>
      <c r="D135" s="27"/>
      <c r="E135" s="27"/>
      <c r="F135" s="36"/>
      <c r="G135" s="37"/>
      <c r="H135" s="37"/>
      <c r="I135" s="37"/>
      <c r="J135" s="27"/>
    </row>
    <row r="136" spans="2:10" x14ac:dyDescent="0.2">
      <c r="B136" s="18"/>
      <c r="C136" s="49"/>
      <c r="D136" s="27"/>
      <c r="E136" s="27"/>
      <c r="F136" s="36"/>
      <c r="G136" s="37"/>
      <c r="H136" s="37"/>
      <c r="I136" s="37"/>
      <c r="J136" s="27"/>
    </row>
    <row r="137" spans="2:10" x14ac:dyDescent="0.2">
      <c r="B137" s="18"/>
      <c r="C137" s="49"/>
      <c r="D137" s="27"/>
      <c r="E137" s="27"/>
      <c r="F137" s="36"/>
      <c r="G137" s="37"/>
      <c r="H137" s="37"/>
      <c r="I137" s="37"/>
      <c r="J137" s="27"/>
    </row>
    <row r="138" spans="2:10" x14ac:dyDescent="0.2">
      <c r="B138" s="18"/>
      <c r="C138" s="49"/>
      <c r="D138" s="27"/>
      <c r="E138" s="27"/>
      <c r="F138" s="36"/>
      <c r="G138" s="37"/>
      <c r="H138" s="37"/>
      <c r="I138" s="37"/>
      <c r="J138" s="27"/>
    </row>
    <row r="139" spans="2:10" x14ac:dyDescent="0.2">
      <c r="B139" s="18"/>
      <c r="C139" s="49"/>
      <c r="D139" s="27"/>
      <c r="E139" s="27"/>
      <c r="F139" s="36"/>
      <c r="G139" s="37"/>
      <c r="H139" s="37"/>
      <c r="I139" s="37"/>
      <c r="J139" s="27"/>
    </row>
    <row r="140" spans="2:10" x14ac:dyDescent="0.2">
      <c r="B140" s="18"/>
      <c r="C140" s="49"/>
      <c r="D140" s="27"/>
      <c r="E140" s="27"/>
      <c r="F140" s="36"/>
      <c r="G140" s="37"/>
      <c r="H140" s="37"/>
      <c r="I140" s="37"/>
      <c r="J140" s="27"/>
    </row>
    <row r="141" spans="2:10" x14ac:dyDescent="0.2">
      <c r="B141" s="18"/>
      <c r="C141" s="49"/>
      <c r="D141" s="27"/>
      <c r="E141" s="27"/>
      <c r="F141" s="36"/>
      <c r="G141" s="37"/>
      <c r="H141" s="37"/>
      <c r="I141" s="37"/>
      <c r="J141" s="27"/>
    </row>
    <row r="142" spans="2:10" x14ac:dyDescent="0.2">
      <c r="B142" s="18"/>
      <c r="C142" s="49"/>
      <c r="D142" s="27"/>
      <c r="E142" s="27"/>
      <c r="F142" s="36"/>
      <c r="G142" s="37"/>
      <c r="H142" s="37"/>
      <c r="I142" s="37"/>
      <c r="J142" s="27"/>
    </row>
    <row r="143" spans="2:10" x14ac:dyDescent="0.2">
      <c r="B143" s="18"/>
      <c r="C143" s="49"/>
      <c r="D143" s="27"/>
      <c r="E143" s="27"/>
      <c r="F143" s="36"/>
      <c r="G143" s="37"/>
      <c r="H143" s="37"/>
      <c r="I143" s="37"/>
      <c r="J143" s="27"/>
    </row>
    <row r="144" spans="2:10" x14ac:dyDescent="0.2">
      <c r="B144" s="18"/>
      <c r="C144" s="49"/>
      <c r="D144" s="27"/>
      <c r="E144" s="27"/>
      <c r="F144" s="36"/>
      <c r="G144" s="37"/>
      <c r="H144" s="37"/>
      <c r="I144" s="37"/>
      <c r="J144" s="27"/>
    </row>
    <row r="145" spans="2:10" x14ac:dyDescent="0.2">
      <c r="B145" s="18"/>
      <c r="C145" s="49"/>
      <c r="D145" s="27"/>
      <c r="E145" s="27"/>
      <c r="F145" s="36"/>
      <c r="G145" s="37"/>
      <c r="H145" s="37"/>
      <c r="I145" s="37"/>
      <c r="J145" s="27"/>
    </row>
    <row r="146" spans="2:10" x14ac:dyDescent="0.2">
      <c r="B146" s="18"/>
      <c r="C146" s="49"/>
      <c r="D146" s="27"/>
      <c r="E146" s="27"/>
      <c r="F146" s="36"/>
      <c r="G146" s="37"/>
      <c r="H146" s="37"/>
      <c r="I146" s="37"/>
      <c r="J146" s="27"/>
    </row>
    <row r="147" spans="2:10" x14ac:dyDescent="0.2">
      <c r="B147" s="18"/>
      <c r="C147" s="49"/>
      <c r="D147" s="27"/>
      <c r="E147" s="27"/>
      <c r="F147" s="36"/>
      <c r="G147" s="37"/>
      <c r="H147" s="37"/>
      <c r="I147" s="37"/>
      <c r="J147" s="27"/>
    </row>
    <row r="148" spans="2:10" x14ac:dyDescent="0.2">
      <c r="B148" s="18"/>
      <c r="C148" s="49"/>
      <c r="D148" s="27"/>
      <c r="E148" s="27"/>
      <c r="F148" s="36"/>
      <c r="G148" s="37"/>
      <c r="H148" s="37"/>
      <c r="I148" s="37"/>
      <c r="J148" s="27"/>
    </row>
    <row r="149" spans="2:10" x14ac:dyDescent="0.2">
      <c r="B149" s="18"/>
      <c r="C149" s="49"/>
      <c r="D149" s="27"/>
      <c r="E149" s="27"/>
      <c r="F149" s="36"/>
      <c r="G149" s="37"/>
      <c r="H149" s="37"/>
      <c r="I149" s="37"/>
      <c r="J149" s="27"/>
    </row>
    <row r="150" spans="2:10" x14ac:dyDescent="0.2">
      <c r="B150" s="18"/>
      <c r="C150" s="49"/>
      <c r="D150" s="27"/>
      <c r="E150" s="27"/>
      <c r="F150" s="36"/>
      <c r="G150" s="37"/>
      <c r="H150" s="37"/>
      <c r="I150" s="37"/>
      <c r="J150" s="27"/>
    </row>
    <row r="151" spans="2:10" x14ac:dyDescent="0.2">
      <c r="B151" s="18"/>
      <c r="C151" s="49"/>
      <c r="D151" s="27"/>
      <c r="E151" s="27"/>
      <c r="F151" s="36"/>
      <c r="G151" s="37"/>
      <c r="H151" s="37"/>
      <c r="I151" s="37"/>
      <c r="J151" s="27"/>
    </row>
    <row r="152" spans="2:10" x14ac:dyDescent="0.2">
      <c r="B152" s="18"/>
      <c r="C152" s="49"/>
      <c r="D152" s="27"/>
      <c r="E152" s="27"/>
      <c r="F152" s="36"/>
      <c r="G152" s="37"/>
      <c r="H152" s="37"/>
      <c r="I152" s="37"/>
      <c r="J152" s="27"/>
    </row>
    <row r="153" spans="2:10" x14ac:dyDescent="0.2">
      <c r="B153" s="18"/>
      <c r="C153" s="49"/>
      <c r="D153" s="27"/>
      <c r="E153" s="27"/>
      <c r="F153" s="36"/>
      <c r="G153" s="37"/>
      <c r="H153" s="37"/>
      <c r="I153" s="37"/>
      <c r="J153" s="27"/>
    </row>
    <row r="154" spans="2:10" x14ac:dyDescent="0.2">
      <c r="B154" s="18"/>
      <c r="C154" s="49"/>
      <c r="D154" s="27"/>
      <c r="E154" s="27"/>
      <c r="F154" s="36"/>
      <c r="G154" s="37"/>
      <c r="H154" s="37"/>
      <c r="I154" s="37"/>
      <c r="J154" s="27"/>
    </row>
    <row r="155" spans="2:10" x14ac:dyDescent="0.2">
      <c r="B155" s="18"/>
      <c r="C155" s="49"/>
      <c r="D155" s="27"/>
      <c r="E155" s="27"/>
      <c r="F155" s="36"/>
      <c r="G155" s="37"/>
      <c r="H155" s="37"/>
      <c r="I155" s="37"/>
      <c r="J155" s="27"/>
    </row>
    <row r="156" spans="2:10" x14ac:dyDescent="0.2">
      <c r="B156" s="18"/>
      <c r="C156" s="49"/>
      <c r="D156" s="27"/>
      <c r="E156" s="27"/>
      <c r="F156" s="36"/>
      <c r="G156" s="37"/>
      <c r="H156" s="37"/>
      <c r="I156" s="37"/>
      <c r="J156" s="27"/>
    </row>
    <row r="157" spans="2:10" x14ac:dyDescent="0.2">
      <c r="B157" s="18"/>
      <c r="C157" s="49"/>
      <c r="D157" s="27"/>
      <c r="E157" s="27"/>
      <c r="F157" s="36"/>
      <c r="G157" s="37"/>
      <c r="H157" s="37"/>
      <c r="I157" s="37"/>
      <c r="J157" s="27"/>
    </row>
    <row r="158" spans="2:10" x14ac:dyDescent="0.2">
      <c r="B158" s="18"/>
      <c r="C158" s="49"/>
      <c r="D158" s="27"/>
      <c r="E158" s="27"/>
      <c r="F158" s="36"/>
      <c r="G158" s="37"/>
      <c r="H158" s="37"/>
      <c r="I158" s="37"/>
      <c r="J158" s="27"/>
    </row>
    <row r="159" spans="2:10" x14ac:dyDescent="0.2">
      <c r="B159" s="18"/>
      <c r="C159" s="49"/>
      <c r="D159" s="27"/>
      <c r="E159" s="27"/>
      <c r="F159" s="36"/>
      <c r="G159" s="37"/>
      <c r="H159" s="37"/>
      <c r="I159" s="37"/>
      <c r="J159" s="27"/>
    </row>
    <row r="160" spans="2:10" x14ac:dyDescent="0.2">
      <c r="B160" s="18"/>
      <c r="C160" s="49"/>
      <c r="D160" s="27"/>
      <c r="E160" s="27"/>
      <c r="F160" s="36"/>
      <c r="G160" s="37"/>
      <c r="H160" s="37"/>
      <c r="I160" s="37"/>
      <c r="J160" s="27"/>
    </row>
    <row r="161" spans="2:10" x14ac:dyDescent="0.2">
      <c r="B161" s="18"/>
      <c r="C161" s="49"/>
      <c r="D161" s="27"/>
      <c r="E161" s="27"/>
      <c r="F161" s="36"/>
      <c r="G161" s="37"/>
      <c r="H161" s="37"/>
      <c r="I161" s="37"/>
      <c r="J161" s="27"/>
    </row>
    <row r="162" spans="2:10" x14ac:dyDescent="0.2">
      <c r="B162" s="18"/>
      <c r="C162" s="49"/>
      <c r="D162" s="27"/>
      <c r="E162" s="27"/>
      <c r="F162" s="36"/>
      <c r="G162" s="37"/>
      <c r="H162" s="37"/>
      <c r="I162" s="37"/>
      <c r="J162" s="27"/>
    </row>
    <row r="163" spans="2:10" x14ac:dyDescent="0.2">
      <c r="B163" s="18"/>
      <c r="C163" s="49"/>
      <c r="D163" s="27"/>
      <c r="E163" s="27"/>
      <c r="F163" s="36"/>
      <c r="G163" s="37"/>
      <c r="H163" s="37"/>
      <c r="I163" s="37"/>
      <c r="J163" s="27"/>
    </row>
    <row r="164" spans="2:10" x14ac:dyDescent="0.2">
      <c r="B164" s="18"/>
      <c r="C164" s="49"/>
      <c r="D164" s="27"/>
      <c r="E164" s="27"/>
      <c r="F164" s="36"/>
      <c r="G164" s="37"/>
      <c r="H164" s="37"/>
      <c r="I164" s="37"/>
      <c r="J164" s="27"/>
    </row>
    <row r="165" spans="2:10" x14ac:dyDescent="0.2">
      <c r="B165" s="18"/>
      <c r="C165" s="49"/>
      <c r="D165" s="27"/>
      <c r="E165" s="27"/>
      <c r="F165" s="36"/>
      <c r="G165" s="37"/>
      <c r="H165" s="37"/>
      <c r="I165" s="37"/>
      <c r="J165" s="27"/>
    </row>
    <row r="166" spans="2:10" x14ac:dyDescent="0.2">
      <c r="B166" s="18"/>
      <c r="C166" s="49"/>
      <c r="D166" s="27"/>
      <c r="E166" s="27"/>
      <c r="F166" s="36"/>
      <c r="G166" s="37"/>
      <c r="H166" s="37"/>
      <c r="I166" s="37"/>
      <c r="J166" s="27"/>
    </row>
    <row r="167" spans="2:10" x14ac:dyDescent="0.2">
      <c r="B167" s="18"/>
      <c r="C167" s="49"/>
      <c r="D167" s="27"/>
      <c r="E167" s="27"/>
      <c r="F167" s="36"/>
      <c r="G167" s="37"/>
      <c r="H167" s="37"/>
      <c r="I167" s="37"/>
      <c r="J167" s="27"/>
    </row>
    <row r="168" spans="2:10" x14ac:dyDescent="0.2">
      <c r="B168" s="18"/>
      <c r="C168" s="49"/>
      <c r="D168" s="27"/>
      <c r="E168" s="27"/>
      <c r="F168" s="36"/>
      <c r="G168" s="37"/>
      <c r="H168" s="37"/>
      <c r="I168" s="37"/>
      <c r="J168" s="27"/>
    </row>
    <row r="169" spans="2:10" x14ac:dyDescent="0.2">
      <c r="B169" s="18"/>
      <c r="C169" s="49"/>
      <c r="D169" s="27"/>
      <c r="E169" s="27"/>
      <c r="F169" s="36"/>
      <c r="G169" s="37"/>
      <c r="H169" s="37"/>
      <c r="I169" s="37"/>
      <c r="J169" s="27"/>
    </row>
    <row r="170" spans="2:10" x14ac:dyDescent="0.2">
      <c r="B170" s="18"/>
      <c r="C170" s="49"/>
      <c r="D170" s="27"/>
      <c r="E170" s="27"/>
      <c r="F170" s="36"/>
      <c r="G170" s="37"/>
      <c r="H170" s="37"/>
      <c r="I170" s="37"/>
      <c r="J170" s="27"/>
    </row>
    <row r="171" spans="2:10" x14ac:dyDescent="0.2">
      <c r="B171" s="18"/>
      <c r="C171" s="49"/>
      <c r="D171" s="27"/>
      <c r="E171" s="27"/>
      <c r="F171" s="36"/>
      <c r="G171" s="37"/>
      <c r="H171" s="37"/>
      <c r="I171" s="37"/>
      <c r="J171" s="27"/>
    </row>
    <row r="172" spans="2:10" x14ac:dyDescent="0.2">
      <c r="B172" s="18"/>
      <c r="C172" s="49"/>
      <c r="D172" s="27"/>
      <c r="E172" s="27"/>
      <c r="F172" s="36"/>
      <c r="G172" s="37"/>
      <c r="H172" s="37"/>
      <c r="I172" s="37"/>
      <c r="J172" s="27"/>
    </row>
    <row r="173" spans="2:10" x14ac:dyDescent="0.2">
      <c r="B173" s="18"/>
      <c r="C173" s="49"/>
      <c r="D173" s="27"/>
      <c r="E173" s="27"/>
      <c r="F173" s="36"/>
      <c r="G173" s="37"/>
      <c r="H173" s="37"/>
      <c r="I173" s="37"/>
      <c r="J173" s="27"/>
    </row>
    <row r="174" spans="2:10" x14ac:dyDescent="0.2">
      <c r="B174" s="18"/>
      <c r="C174" s="49"/>
      <c r="D174" s="27"/>
      <c r="E174" s="27"/>
      <c r="F174" s="36"/>
      <c r="G174" s="37"/>
      <c r="H174" s="37"/>
      <c r="I174" s="37"/>
      <c r="J174" s="27"/>
    </row>
    <row r="175" spans="2:10" x14ac:dyDescent="0.2">
      <c r="B175" s="18"/>
      <c r="C175" s="49"/>
      <c r="D175" s="27"/>
      <c r="E175" s="27"/>
      <c r="F175" s="36"/>
      <c r="G175" s="37"/>
      <c r="H175" s="37"/>
      <c r="I175" s="37"/>
      <c r="J175" s="27"/>
    </row>
    <row r="176" spans="2:10" x14ac:dyDescent="0.2">
      <c r="B176" s="18"/>
      <c r="C176" s="49"/>
      <c r="D176" s="27"/>
      <c r="E176" s="27"/>
      <c r="F176" s="36"/>
      <c r="G176" s="37"/>
      <c r="H176" s="37"/>
      <c r="I176" s="37"/>
      <c r="J176" s="27"/>
    </row>
    <row r="177" spans="2:10" x14ac:dyDescent="0.2">
      <c r="B177" s="18"/>
      <c r="C177" s="49"/>
      <c r="D177" s="27"/>
      <c r="E177" s="27"/>
      <c r="F177" s="36"/>
      <c r="G177" s="37"/>
      <c r="H177" s="37"/>
      <c r="I177" s="37"/>
      <c r="J177" s="27"/>
    </row>
    <row r="178" spans="2:10" x14ac:dyDescent="0.2">
      <c r="B178" s="18"/>
      <c r="C178" s="49"/>
      <c r="D178" s="27"/>
      <c r="E178" s="27"/>
      <c r="F178" s="36"/>
      <c r="G178" s="37"/>
      <c r="H178" s="37"/>
      <c r="I178" s="37"/>
      <c r="J178" s="27"/>
    </row>
    <row r="179" spans="2:10" x14ac:dyDescent="0.2">
      <c r="B179" s="18"/>
      <c r="C179" s="49"/>
      <c r="D179" s="27"/>
      <c r="E179" s="27"/>
      <c r="F179" s="36"/>
      <c r="G179" s="37"/>
      <c r="H179" s="37"/>
      <c r="I179" s="37"/>
      <c r="J179" s="27"/>
    </row>
    <row r="180" spans="2:10" x14ac:dyDescent="0.2">
      <c r="B180" s="18"/>
      <c r="C180" s="49"/>
      <c r="D180" s="27"/>
      <c r="E180" s="27"/>
      <c r="F180" s="36"/>
      <c r="G180" s="37"/>
      <c r="H180" s="37"/>
      <c r="I180" s="37"/>
      <c r="J180" s="27"/>
    </row>
    <row r="181" spans="2:10" x14ac:dyDescent="0.2">
      <c r="B181" s="18"/>
      <c r="C181" s="49"/>
      <c r="D181" s="27"/>
      <c r="E181" s="27"/>
      <c r="F181" s="36"/>
      <c r="G181" s="37"/>
      <c r="H181" s="37"/>
      <c r="I181" s="37"/>
      <c r="J181" s="27"/>
    </row>
    <row r="182" spans="2:10" x14ac:dyDescent="0.2">
      <c r="B182" s="18"/>
      <c r="C182" s="49"/>
      <c r="D182" s="27"/>
      <c r="E182" s="27"/>
      <c r="F182" s="36"/>
      <c r="G182" s="37"/>
      <c r="H182" s="37"/>
      <c r="I182" s="37"/>
      <c r="J182" s="27"/>
    </row>
    <row r="183" spans="2:10" x14ac:dyDescent="0.2">
      <c r="B183" s="18"/>
      <c r="C183" s="49"/>
      <c r="D183" s="27"/>
      <c r="E183" s="27"/>
      <c r="F183" s="36"/>
      <c r="G183" s="37"/>
      <c r="H183" s="37"/>
      <c r="I183" s="37"/>
      <c r="J183" s="27"/>
    </row>
    <row r="184" spans="2:10" x14ac:dyDescent="0.2">
      <c r="B184" s="18"/>
      <c r="C184" s="49"/>
      <c r="D184" s="27"/>
      <c r="E184" s="27"/>
      <c r="F184" s="36"/>
      <c r="G184" s="37"/>
      <c r="H184" s="37"/>
      <c r="I184" s="37"/>
      <c r="J184" s="27"/>
    </row>
    <row r="185" spans="2:10" x14ac:dyDescent="0.2">
      <c r="B185" s="18"/>
      <c r="C185" s="49"/>
      <c r="D185" s="27"/>
      <c r="E185" s="27"/>
      <c r="F185" s="36"/>
      <c r="G185" s="37"/>
      <c r="H185" s="37"/>
      <c r="I185" s="37"/>
      <c r="J185" s="27"/>
    </row>
    <row r="186" spans="2:10" x14ac:dyDescent="0.2">
      <c r="B186" s="18"/>
      <c r="C186" s="49"/>
      <c r="D186" s="27"/>
      <c r="E186" s="27"/>
      <c r="F186" s="36"/>
      <c r="G186" s="37"/>
      <c r="H186" s="37"/>
      <c r="I186" s="37"/>
      <c r="J186" s="27"/>
    </row>
    <row r="187" spans="2:10" x14ac:dyDescent="0.2">
      <c r="B187" s="18"/>
      <c r="C187" s="49"/>
      <c r="D187" s="27"/>
      <c r="E187" s="27"/>
      <c r="F187" s="36"/>
      <c r="G187" s="37"/>
      <c r="H187" s="37"/>
      <c r="I187" s="37"/>
      <c r="J187" s="27"/>
    </row>
    <row r="188" spans="2:10" x14ac:dyDescent="0.2">
      <c r="B188" s="18"/>
      <c r="C188" s="49"/>
      <c r="D188" s="27"/>
      <c r="E188" s="27"/>
      <c r="F188" s="36"/>
      <c r="G188" s="37"/>
      <c r="H188" s="37"/>
      <c r="I188" s="37"/>
      <c r="J188" s="27"/>
    </row>
    <row r="189" spans="2:10" x14ac:dyDescent="0.2">
      <c r="B189" s="18"/>
      <c r="C189" s="49"/>
      <c r="D189" s="27"/>
      <c r="E189" s="27"/>
      <c r="F189" s="36"/>
      <c r="G189" s="37"/>
      <c r="H189" s="37"/>
      <c r="I189" s="37"/>
      <c r="J189" s="27"/>
    </row>
    <row r="190" spans="2:10" x14ac:dyDescent="0.2">
      <c r="B190" s="18"/>
      <c r="C190" s="49"/>
      <c r="D190" s="27"/>
      <c r="E190" s="27"/>
      <c r="F190" s="36"/>
      <c r="G190" s="37"/>
      <c r="H190" s="37"/>
      <c r="I190" s="37"/>
      <c r="J190" s="27"/>
    </row>
    <row r="191" spans="2:10" x14ac:dyDescent="0.2">
      <c r="B191" s="18"/>
      <c r="C191" s="49"/>
      <c r="D191" s="27"/>
      <c r="E191" s="27"/>
      <c r="F191" s="36"/>
      <c r="G191" s="37"/>
      <c r="H191" s="37"/>
      <c r="I191" s="37"/>
      <c r="J191" s="27"/>
    </row>
    <row r="192" spans="2:10" x14ac:dyDescent="0.2">
      <c r="B192" s="18"/>
      <c r="C192" s="49"/>
      <c r="D192" s="27"/>
      <c r="E192" s="27"/>
      <c r="F192" s="36"/>
      <c r="G192" s="37"/>
      <c r="H192" s="37"/>
      <c r="I192" s="37"/>
      <c r="J192" s="27"/>
    </row>
    <row r="193" spans="2:10" x14ac:dyDescent="0.2">
      <c r="B193" s="18"/>
      <c r="C193" s="49"/>
      <c r="D193" s="27"/>
      <c r="E193" s="27"/>
      <c r="F193" s="36"/>
      <c r="G193" s="37"/>
      <c r="H193" s="37"/>
      <c r="I193" s="37"/>
      <c r="J193" s="27"/>
    </row>
    <row r="194" spans="2:10" x14ac:dyDescent="0.2">
      <c r="B194" s="18"/>
      <c r="C194" s="49"/>
      <c r="D194" s="27"/>
      <c r="E194" s="27"/>
      <c r="F194" s="36"/>
      <c r="G194" s="37"/>
      <c r="H194" s="37"/>
      <c r="I194" s="37"/>
      <c r="J194" s="27"/>
    </row>
    <row r="195" spans="2:10" x14ac:dyDescent="0.2">
      <c r="B195" s="18"/>
      <c r="C195" s="49"/>
      <c r="D195" s="27"/>
      <c r="E195" s="27"/>
      <c r="F195" s="36"/>
      <c r="G195" s="37"/>
      <c r="H195" s="37"/>
      <c r="I195" s="37"/>
      <c r="J195" s="27"/>
    </row>
    <row r="196" spans="2:10" x14ac:dyDescent="0.2">
      <c r="B196" s="18"/>
      <c r="C196" s="49"/>
      <c r="D196" s="27"/>
      <c r="E196" s="27"/>
      <c r="F196" s="36"/>
      <c r="G196" s="37"/>
      <c r="H196" s="37"/>
      <c r="I196" s="37"/>
      <c r="J196" s="27"/>
    </row>
    <row r="197" spans="2:10" x14ac:dyDescent="0.2">
      <c r="B197" s="18"/>
      <c r="C197" s="49"/>
      <c r="D197" s="27"/>
      <c r="E197" s="27"/>
      <c r="F197" s="36"/>
      <c r="G197" s="37"/>
      <c r="H197" s="37"/>
      <c r="I197" s="37"/>
      <c r="J197" s="27"/>
    </row>
    <row r="198" spans="2:10" x14ac:dyDescent="0.2">
      <c r="B198" s="18"/>
      <c r="C198" s="49"/>
      <c r="D198" s="27"/>
      <c r="E198" s="27"/>
      <c r="F198" s="36"/>
      <c r="G198" s="37"/>
      <c r="H198" s="37"/>
      <c r="I198" s="37"/>
      <c r="J198" s="27"/>
    </row>
    <row r="199" spans="2:10" x14ac:dyDescent="0.2">
      <c r="B199" s="18"/>
      <c r="C199" s="49"/>
      <c r="D199" s="27"/>
      <c r="E199" s="27"/>
      <c r="F199" s="36"/>
      <c r="G199" s="37"/>
      <c r="H199" s="37"/>
      <c r="I199" s="37"/>
      <c r="J199" s="27"/>
    </row>
    <row r="200" spans="2:10" x14ac:dyDescent="0.2">
      <c r="B200" s="18"/>
      <c r="C200" s="49"/>
      <c r="D200" s="27"/>
      <c r="E200" s="27"/>
      <c r="F200" s="36"/>
      <c r="G200" s="37"/>
      <c r="H200" s="37"/>
      <c r="I200" s="37"/>
      <c r="J200" s="27"/>
    </row>
    <row r="201" spans="2:10" x14ac:dyDescent="0.2">
      <c r="B201" s="18"/>
      <c r="C201" s="49"/>
      <c r="D201" s="27"/>
      <c r="E201" s="27"/>
      <c r="F201" s="36"/>
      <c r="G201" s="37"/>
      <c r="H201" s="37"/>
      <c r="I201" s="37"/>
      <c r="J201" s="27"/>
    </row>
    <row r="202" spans="2:10" x14ac:dyDescent="0.2">
      <c r="B202" s="18"/>
      <c r="C202" s="49"/>
      <c r="D202" s="27"/>
      <c r="E202" s="27"/>
      <c r="F202" s="36"/>
      <c r="G202" s="37"/>
      <c r="H202" s="37"/>
      <c r="I202" s="37"/>
      <c r="J202" s="27"/>
    </row>
    <row r="203" spans="2:10" x14ac:dyDescent="0.2">
      <c r="B203" s="18"/>
      <c r="C203" s="49"/>
      <c r="D203" s="27"/>
      <c r="E203" s="27"/>
      <c r="F203" s="36"/>
      <c r="G203" s="37"/>
      <c r="H203" s="37"/>
      <c r="I203" s="37"/>
      <c r="J203" s="27"/>
    </row>
    <row r="204" spans="2:10" x14ac:dyDescent="0.2">
      <c r="B204" s="18"/>
      <c r="C204" s="49"/>
      <c r="D204" s="27"/>
      <c r="E204" s="27"/>
      <c r="F204" s="36"/>
      <c r="G204" s="37"/>
      <c r="H204" s="37"/>
      <c r="I204" s="37"/>
      <c r="J204" s="27"/>
    </row>
    <row r="205" spans="2:10" x14ac:dyDescent="0.2">
      <c r="B205" s="18"/>
      <c r="C205" s="49"/>
      <c r="D205" s="27"/>
      <c r="E205" s="27"/>
      <c r="F205" s="36"/>
      <c r="G205" s="37"/>
      <c r="H205" s="37"/>
      <c r="I205" s="37"/>
      <c r="J205" s="27"/>
    </row>
    <row r="206" spans="2:10" x14ac:dyDescent="0.2">
      <c r="B206" s="18"/>
      <c r="C206" s="49"/>
      <c r="D206" s="27"/>
      <c r="E206" s="27"/>
      <c r="F206" s="36"/>
      <c r="G206" s="37"/>
      <c r="H206" s="37"/>
      <c r="I206" s="37"/>
      <c r="J206" s="27"/>
    </row>
    <row r="207" spans="2:10" x14ac:dyDescent="0.2">
      <c r="B207" s="18"/>
      <c r="C207" s="49"/>
      <c r="D207" s="27"/>
      <c r="E207" s="27"/>
      <c r="F207" s="36"/>
      <c r="G207" s="37"/>
      <c r="H207" s="37"/>
      <c r="I207" s="37"/>
      <c r="J207" s="27"/>
    </row>
    <row r="208" spans="2:10" x14ac:dyDescent="0.2">
      <c r="B208" s="18"/>
      <c r="C208" s="49"/>
      <c r="D208" s="27"/>
      <c r="E208" s="27"/>
      <c r="F208" s="36"/>
      <c r="G208" s="37"/>
      <c r="H208" s="37"/>
      <c r="I208" s="37"/>
      <c r="J208" s="27"/>
    </row>
    <row r="209" spans="2:10" x14ac:dyDescent="0.2">
      <c r="B209" s="18"/>
      <c r="C209" s="49"/>
      <c r="D209" s="27"/>
      <c r="E209" s="27"/>
      <c r="F209" s="36"/>
      <c r="G209" s="37"/>
      <c r="H209" s="37"/>
      <c r="I209" s="37"/>
      <c r="J209" s="27"/>
    </row>
    <row r="210" spans="2:10" x14ac:dyDescent="0.2">
      <c r="B210" s="18"/>
      <c r="C210" s="49"/>
      <c r="D210" s="27"/>
      <c r="E210" s="27"/>
      <c r="F210" s="36"/>
      <c r="G210" s="37"/>
      <c r="H210" s="37"/>
      <c r="I210" s="37"/>
      <c r="J210" s="27"/>
    </row>
    <row r="211" spans="2:10" x14ac:dyDescent="0.2">
      <c r="B211" s="18"/>
      <c r="C211" s="49"/>
      <c r="D211" s="27"/>
      <c r="E211" s="27"/>
      <c r="F211" s="36"/>
      <c r="G211" s="37"/>
      <c r="H211" s="37"/>
      <c r="I211" s="37"/>
      <c r="J211" s="27"/>
    </row>
    <row r="212" spans="2:10" x14ac:dyDescent="0.2">
      <c r="B212" s="18"/>
      <c r="C212" s="49"/>
      <c r="D212" s="27"/>
      <c r="E212" s="27"/>
      <c r="F212" s="36"/>
      <c r="G212" s="37"/>
      <c r="H212" s="37"/>
      <c r="I212" s="37"/>
      <c r="J212" s="27"/>
    </row>
    <row r="213" spans="2:10" x14ac:dyDescent="0.2">
      <c r="B213" s="18"/>
      <c r="C213" s="49"/>
      <c r="D213" s="27"/>
      <c r="E213" s="27"/>
      <c r="F213" s="36"/>
      <c r="G213" s="37"/>
      <c r="H213" s="37"/>
      <c r="I213" s="37"/>
      <c r="J213" s="27"/>
    </row>
    <row r="214" spans="2:10" x14ac:dyDescent="0.2">
      <c r="B214" s="18"/>
      <c r="C214" s="49"/>
      <c r="D214" s="27"/>
      <c r="E214" s="27"/>
      <c r="F214" s="36"/>
      <c r="G214" s="37"/>
      <c r="H214" s="37"/>
      <c r="I214" s="37"/>
      <c r="J214" s="27"/>
    </row>
    <row r="215" spans="2:10" x14ac:dyDescent="0.2">
      <c r="B215" s="18"/>
      <c r="C215" s="49"/>
      <c r="D215" s="27"/>
      <c r="E215" s="27"/>
      <c r="F215" s="36"/>
      <c r="G215" s="37"/>
      <c r="H215" s="37"/>
      <c r="I215" s="37"/>
      <c r="J215" s="27"/>
    </row>
    <row r="216" spans="2:10" x14ac:dyDescent="0.2">
      <c r="B216" s="18"/>
      <c r="C216" s="49"/>
      <c r="D216" s="27"/>
      <c r="E216" s="27"/>
      <c r="F216" s="36"/>
      <c r="G216" s="37"/>
      <c r="H216" s="37"/>
      <c r="I216" s="37"/>
      <c r="J216" s="27"/>
    </row>
    <row r="217" spans="2:10" x14ac:dyDescent="0.2">
      <c r="B217" s="18"/>
      <c r="C217" s="49"/>
      <c r="D217" s="27"/>
      <c r="E217" s="27"/>
      <c r="F217" s="36"/>
      <c r="G217" s="37"/>
      <c r="H217" s="37"/>
      <c r="I217" s="37"/>
      <c r="J217" s="27"/>
    </row>
    <row r="218" spans="2:10" x14ac:dyDescent="0.2">
      <c r="B218" s="18"/>
      <c r="C218" s="49"/>
      <c r="D218" s="27"/>
      <c r="E218" s="27"/>
      <c r="F218" s="36"/>
      <c r="G218" s="37"/>
      <c r="H218" s="37"/>
      <c r="I218" s="37"/>
      <c r="J218" s="27"/>
    </row>
    <row r="219" spans="2:10" x14ac:dyDescent="0.2">
      <c r="B219" s="18"/>
      <c r="C219" s="49"/>
      <c r="D219" s="27"/>
      <c r="E219" s="27"/>
      <c r="F219" s="36"/>
      <c r="G219" s="37"/>
      <c r="H219" s="37"/>
      <c r="I219" s="37"/>
      <c r="J219" s="27"/>
    </row>
    <row r="220" spans="2:10" x14ac:dyDescent="0.2">
      <c r="B220" s="18"/>
      <c r="C220" s="49"/>
      <c r="D220" s="27"/>
      <c r="E220" s="27"/>
      <c r="F220" s="36"/>
      <c r="G220" s="37"/>
      <c r="H220" s="37"/>
      <c r="I220" s="37"/>
      <c r="J220" s="27"/>
    </row>
    <row r="221" spans="2:10" x14ac:dyDescent="0.2">
      <c r="B221" s="18"/>
      <c r="C221" s="49"/>
      <c r="D221" s="27"/>
      <c r="E221" s="27"/>
      <c r="F221" s="36"/>
      <c r="G221" s="37"/>
      <c r="H221" s="37"/>
      <c r="I221" s="37"/>
      <c r="J221" s="27"/>
    </row>
    <row r="222" spans="2:10" x14ac:dyDescent="0.2">
      <c r="B222" s="18"/>
      <c r="C222" s="49"/>
      <c r="D222" s="27"/>
      <c r="E222" s="27"/>
      <c r="F222" s="36"/>
      <c r="G222" s="37"/>
      <c r="H222" s="37"/>
      <c r="I222" s="37"/>
      <c r="J222" s="27"/>
    </row>
    <row r="223" spans="2:10" x14ac:dyDescent="0.2">
      <c r="B223" s="18"/>
      <c r="C223" s="49"/>
      <c r="D223" s="27"/>
      <c r="E223" s="27"/>
      <c r="F223" s="36"/>
      <c r="G223" s="37"/>
      <c r="H223" s="37"/>
      <c r="I223" s="37"/>
      <c r="J223" s="27"/>
    </row>
    <row r="224" spans="2:10" x14ac:dyDescent="0.2">
      <c r="B224" s="18"/>
      <c r="C224" s="49"/>
      <c r="D224" s="27"/>
      <c r="E224" s="27"/>
      <c r="F224" s="36"/>
      <c r="G224" s="37"/>
      <c r="H224" s="37"/>
      <c r="I224" s="37"/>
      <c r="J224" s="27"/>
    </row>
    <row r="225" spans="2:10" x14ac:dyDescent="0.2">
      <c r="B225" s="18"/>
      <c r="C225" s="49"/>
      <c r="D225" s="27"/>
      <c r="E225" s="27"/>
      <c r="F225" s="36"/>
      <c r="G225" s="37"/>
      <c r="H225" s="37"/>
      <c r="I225" s="37"/>
      <c r="J225" s="27"/>
    </row>
    <row r="226" spans="2:10" x14ac:dyDescent="0.2">
      <c r="B226" s="18"/>
      <c r="C226" s="49"/>
      <c r="D226" s="27"/>
      <c r="E226" s="27"/>
      <c r="F226" s="36"/>
      <c r="G226" s="37"/>
      <c r="H226" s="37"/>
      <c r="I226" s="37"/>
      <c r="J226" s="27"/>
    </row>
    <row r="227" spans="2:10" x14ac:dyDescent="0.2">
      <c r="B227" s="18"/>
      <c r="C227" s="49"/>
      <c r="D227" s="27"/>
      <c r="E227" s="27"/>
      <c r="F227" s="36"/>
      <c r="G227" s="37"/>
      <c r="H227" s="37"/>
      <c r="I227" s="37"/>
      <c r="J227" s="27"/>
    </row>
    <row r="228" spans="2:10" x14ac:dyDescent="0.2">
      <c r="B228" s="18"/>
      <c r="C228" s="49"/>
      <c r="D228" s="27"/>
      <c r="E228" s="27"/>
      <c r="F228" s="36"/>
      <c r="G228" s="37"/>
      <c r="H228" s="37"/>
      <c r="I228" s="37"/>
      <c r="J228" s="27"/>
    </row>
    <row r="229" spans="2:10" x14ac:dyDescent="0.2">
      <c r="B229" s="18"/>
      <c r="C229" s="49"/>
      <c r="D229" s="27"/>
      <c r="E229" s="27"/>
      <c r="F229" s="36"/>
      <c r="G229" s="37"/>
      <c r="H229" s="37"/>
      <c r="I229" s="37"/>
      <c r="J229" s="27"/>
    </row>
    <row r="230" spans="2:10" x14ac:dyDescent="0.2">
      <c r="B230" s="18"/>
      <c r="C230" s="49"/>
      <c r="D230" s="27"/>
      <c r="E230" s="27"/>
      <c r="F230" s="36"/>
      <c r="G230" s="37"/>
      <c r="H230" s="37"/>
      <c r="I230" s="37"/>
      <c r="J230" s="27"/>
    </row>
    <row r="231" spans="2:10" x14ac:dyDescent="0.2">
      <c r="B231" s="18"/>
      <c r="C231" s="49"/>
      <c r="D231" s="27"/>
      <c r="E231" s="27"/>
      <c r="F231" s="36"/>
      <c r="G231" s="37"/>
      <c r="H231" s="37"/>
      <c r="I231" s="37"/>
      <c r="J231" s="27"/>
    </row>
    <row r="232" spans="2:10" x14ac:dyDescent="0.2">
      <c r="B232" s="18"/>
      <c r="C232" s="49"/>
      <c r="D232" s="27"/>
      <c r="E232" s="27"/>
      <c r="F232" s="36"/>
      <c r="G232" s="37"/>
      <c r="H232" s="37"/>
      <c r="I232" s="37"/>
      <c r="J232" s="27"/>
    </row>
    <row r="233" spans="2:10" x14ac:dyDescent="0.2">
      <c r="B233" s="18"/>
      <c r="C233" s="49"/>
      <c r="D233" s="27"/>
      <c r="E233" s="27"/>
      <c r="F233" s="36"/>
      <c r="G233" s="37"/>
      <c r="H233" s="37"/>
      <c r="I233" s="37"/>
      <c r="J233" s="27"/>
    </row>
    <row r="234" spans="2:10" x14ac:dyDescent="0.2">
      <c r="B234" s="18"/>
      <c r="C234" s="49"/>
      <c r="D234" s="27"/>
      <c r="E234" s="27"/>
      <c r="F234" s="36"/>
      <c r="G234" s="37"/>
      <c r="H234" s="37"/>
      <c r="I234" s="37"/>
      <c r="J234" s="27"/>
    </row>
    <row r="235" spans="2:10" x14ac:dyDescent="0.2">
      <c r="B235" s="18"/>
      <c r="C235" s="49"/>
      <c r="D235" s="27"/>
      <c r="E235" s="27"/>
      <c r="F235" s="36"/>
      <c r="G235" s="37"/>
      <c r="H235" s="37"/>
      <c r="I235" s="37"/>
      <c r="J235" s="27"/>
    </row>
    <row r="236" spans="2:10" x14ac:dyDescent="0.2">
      <c r="B236" s="18"/>
      <c r="C236" s="49"/>
      <c r="D236" s="27"/>
      <c r="E236" s="27"/>
      <c r="F236" s="36"/>
      <c r="G236" s="37"/>
      <c r="H236" s="37"/>
      <c r="I236" s="37"/>
      <c r="J236" s="27"/>
    </row>
    <row r="237" spans="2:10" x14ac:dyDescent="0.2">
      <c r="B237" s="18"/>
      <c r="C237" s="49"/>
      <c r="D237" s="27"/>
      <c r="E237" s="27"/>
      <c r="F237" s="36"/>
      <c r="G237" s="37"/>
      <c r="H237" s="37"/>
      <c r="I237" s="37"/>
      <c r="J237" s="27"/>
    </row>
    <row r="238" spans="2:10" x14ac:dyDescent="0.2">
      <c r="B238" s="18"/>
      <c r="C238" s="49"/>
      <c r="D238" s="27"/>
      <c r="E238" s="27"/>
      <c r="F238" s="36"/>
      <c r="G238" s="37"/>
      <c r="H238" s="37"/>
      <c r="I238" s="37"/>
      <c r="J238" s="27"/>
    </row>
    <row r="239" spans="2:10" x14ac:dyDescent="0.2">
      <c r="B239" s="18"/>
      <c r="C239" s="49"/>
      <c r="D239" s="27"/>
      <c r="E239" s="27"/>
      <c r="F239" s="36"/>
      <c r="G239" s="37"/>
      <c r="H239" s="37"/>
      <c r="I239" s="37"/>
      <c r="J239" s="27"/>
    </row>
    <row r="240" spans="2:10" x14ac:dyDescent="0.2">
      <c r="B240" s="18"/>
      <c r="C240" s="49"/>
      <c r="D240" s="27"/>
      <c r="E240" s="27"/>
      <c r="F240" s="36"/>
      <c r="G240" s="37"/>
      <c r="H240" s="37"/>
      <c r="I240" s="37"/>
      <c r="J240" s="27"/>
    </row>
    <row r="241" spans="2:10" x14ac:dyDescent="0.2">
      <c r="B241" s="18"/>
      <c r="C241" s="49"/>
      <c r="D241" s="27"/>
      <c r="E241" s="27"/>
      <c r="F241" s="36"/>
      <c r="G241" s="37"/>
      <c r="H241" s="37"/>
      <c r="I241" s="37"/>
      <c r="J241" s="27"/>
    </row>
    <row r="242" spans="2:10" x14ac:dyDescent="0.2">
      <c r="B242" s="18"/>
      <c r="C242" s="49"/>
      <c r="D242" s="27"/>
      <c r="E242" s="27"/>
      <c r="F242" s="36"/>
      <c r="G242" s="37"/>
      <c r="H242" s="37"/>
      <c r="I242" s="37"/>
      <c r="J242" s="27"/>
    </row>
    <row r="243" spans="2:10" x14ac:dyDescent="0.2">
      <c r="B243" s="18"/>
      <c r="C243" s="49"/>
      <c r="D243" s="27"/>
      <c r="E243" s="27"/>
      <c r="F243" s="36"/>
      <c r="G243" s="37"/>
      <c r="H243" s="37"/>
      <c r="I243" s="37"/>
      <c r="J243" s="27"/>
    </row>
    <row r="244" spans="2:10" x14ac:dyDescent="0.2">
      <c r="B244" s="18"/>
      <c r="C244" s="49"/>
      <c r="D244" s="27"/>
      <c r="E244" s="27"/>
      <c r="F244" s="36"/>
      <c r="G244" s="37"/>
      <c r="H244" s="37"/>
      <c r="I244" s="37"/>
      <c r="J244" s="27"/>
    </row>
    <row r="245" spans="2:10" x14ac:dyDescent="0.2">
      <c r="B245" s="18"/>
      <c r="C245" s="49"/>
      <c r="D245" s="27"/>
      <c r="E245" s="27"/>
      <c r="F245" s="36"/>
      <c r="G245" s="37"/>
      <c r="H245" s="37"/>
      <c r="I245" s="37"/>
      <c r="J245" s="27"/>
    </row>
    <row r="246" spans="2:10" x14ac:dyDescent="0.2">
      <c r="B246" s="18"/>
      <c r="C246" s="49"/>
      <c r="D246" s="27"/>
      <c r="E246" s="27"/>
      <c r="F246" s="36"/>
      <c r="G246" s="37"/>
      <c r="H246" s="37"/>
      <c r="I246" s="37"/>
      <c r="J246" s="27"/>
    </row>
    <row r="247" spans="2:10" x14ac:dyDescent="0.2">
      <c r="B247" s="18"/>
      <c r="C247" s="49"/>
      <c r="D247" s="27"/>
      <c r="E247" s="27"/>
      <c r="F247" s="36"/>
      <c r="G247" s="37"/>
      <c r="H247" s="37"/>
      <c r="I247" s="37"/>
      <c r="J247" s="27"/>
    </row>
    <row r="248" spans="2:10" x14ac:dyDescent="0.2">
      <c r="B248" s="18"/>
      <c r="C248" s="49"/>
      <c r="D248" s="27"/>
      <c r="E248" s="27"/>
      <c r="F248" s="36"/>
      <c r="G248" s="37"/>
      <c r="H248" s="37"/>
      <c r="I248" s="37"/>
      <c r="J248" s="27"/>
    </row>
    <row r="249" spans="2:10" x14ac:dyDescent="0.2">
      <c r="B249" s="18"/>
      <c r="C249" s="49"/>
      <c r="D249" s="27"/>
      <c r="E249" s="27"/>
      <c r="F249" s="36"/>
      <c r="G249" s="37"/>
      <c r="H249" s="37"/>
      <c r="I249" s="37"/>
      <c r="J249" s="27"/>
    </row>
    <row r="250" spans="2:10" x14ac:dyDescent="0.2">
      <c r="B250" s="18"/>
      <c r="C250" s="49"/>
      <c r="D250" s="27"/>
      <c r="E250" s="27"/>
      <c r="F250" s="36"/>
      <c r="G250" s="37"/>
      <c r="H250" s="37"/>
      <c r="I250" s="37"/>
      <c r="J250" s="27"/>
    </row>
    <row r="251" spans="2:10" x14ac:dyDescent="0.2">
      <c r="B251" s="18"/>
      <c r="C251" s="49"/>
      <c r="D251" s="27"/>
      <c r="E251" s="27"/>
      <c r="F251" s="36"/>
      <c r="G251" s="37"/>
      <c r="H251" s="37"/>
      <c r="I251" s="37"/>
      <c r="J251" s="27"/>
    </row>
    <row r="252" spans="2:10" x14ac:dyDescent="0.2">
      <c r="B252" s="18"/>
      <c r="C252" s="49"/>
      <c r="D252" s="27"/>
      <c r="E252" s="27"/>
      <c r="F252" s="36"/>
      <c r="G252" s="37"/>
      <c r="H252" s="37"/>
      <c r="I252" s="37"/>
      <c r="J252" s="27"/>
    </row>
    <row r="253" spans="2:10" x14ac:dyDescent="0.2">
      <c r="B253" s="18"/>
      <c r="C253" s="49"/>
      <c r="D253" s="27"/>
      <c r="E253" s="27"/>
      <c r="F253" s="36"/>
      <c r="G253" s="37"/>
      <c r="H253" s="37"/>
      <c r="I253" s="37"/>
      <c r="J253" s="27"/>
    </row>
    <row r="254" spans="2:10" x14ac:dyDescent="0.2">
      <c r="B254" s="18"/>
      <c r="C254" s="49"/>
      <c r="D254" s="27"/>
      <c r="E254" s="27"/>
      <c r="F254" s="36"/>
      <c r="G254" s="37"/>
      <c r="H254" s="37"/>
      <c r="I254" s="37"/>
      <c r="J254" s="27"/>
    </row>
    <row r="255" spans="2:10" x14ac:dyDescent="0.2">
      <c r="B255" s="18"/>
      <c r="C255" s="49"/>
      <c r="D255" s="27"/>
      <c r="E255" s="27"/>
      <c r="F255" s="36"/>
      <c r="G255" s="37"/>
      <c r="H255" s="37"/>
      <c r="I255" s="37"/>
      <c r="J255" s="27"/>
    </row>
    <row r="256" spans="2:10" x14ac:dyDescent="0.2">
      <c r="B256" s="18"/>
      <c r="C256" s="49"/>
      <c r="D256" s="27"/>
      <c r="E256" s="27"/>
      <c r="F256" s="36"/>
      <c r="G256" s="37"/>
      <c r="H256" s="37"/>
      <c r="I256" s="37"/>
      <c r="J256" s="27"/>
    </row>
    <row r="257" spans="2:10" x14ac:dyDescent="0.2">
      <c r="B257" s="18"/>
      <c r="C257" s="49"/>
      <c r="D257" s="27"/>
      <c r="E257" s="27"/>
      <c r="F257" s="36"/>
      <c r="G257" s="37"/>
      <c r="H257" s="37"/>
      <c r="I257" s="37"/>
      <c r="J257" s="27"/>
    </row>
    <row r="258" spans="2:10" x14ac:dyDescent="0.2">
      <c r="B258" s="18"/>
      <c r="C258" s="49"/>
      <c r="D258" s="27"/>
      <c r="E258" s="27"/>
      <c r="F258" s="36"/>
      <c r="G258" s="37"/>
      <c r="H258" s="37"/>
      <c r="I258" s="37"/>
      <c r="J258" s="27"/>
    </row>
    <row r="259" spans="2:10" x14ac:dyDescent="0.2">
      <c r="B259" s="18"/>
      <c r="C259" s="49"/>
      <c r="D259" s="27"/>
      <c r="E259" s="27"/>
      <c r="F259" s="36"/>
      <c r="G259" s="37"/>
      <c r="H259" s="37"/>
      <c r="I259" s="37"/>
      <c r="J259" s="27"/>
    </row>
    <row r="260" spans="2:10" x14ac:dyDescent="0.2">
      <c r="B260" s="18"/>
      <c r="C260" s="49"/>
      <c r="D260" s="27"/>
      <c r="E260" s="27"/>
      <c r="F260" s="36"/>
      <c r="G260" s="37"/>
      <c r="H260" s="37"/>
      <c r="I260" s="37"/>
      <c r="J260" s="27"/>
    </row>
    <row r="261" spans="2:10" x14ac:dyDescent="0.2">
      <c r="B261" s="18"/>
      <c r="C261" s="49"/>
      <c r="D261" s="27"/>
      <c r="E261" s="27"/>
      <c r="F261" s="36"/>
      <c r="G261" s="37"/>
      <c r="H261" s="37"/>
      <c r="I261" s="37"/>
      <c r="J261" s="27"/>
    </row>
    <row r="262" spans="2:10" x14ac:dyDescent="0.2">
      <c r="B262" s="18"/>
      <c r="C262" s="49"/>
      <c r="D262" s="27"/>
      <c r="E262" s="27"/>
      <c r="F262" s="36"/>
      <c r="G262" s="37"/>
      <c r="H262" s="37"/>
      <c r="I262" s="37"/>
      <c r="J262" s="27"/>
    </row>
    <row r="263" spans="2:10" x14ac:dyDescent="0.2">
      <c r="B263" s="18"/>
      <c r="C263" s="49"/>
      <c r="D263" s="27"/>
      <c r="E263" s="27"/>
      <c r="F263" s="36"/>
      <c r="G263" s="37"/>
      <c r="H263" s="37"/>
      <c r="I263" s="37"/>
      <c r="J263" s="27"/>
    </row>
    <row r="264" spans="2:10" x14ac:dyDescent="0.2">
      <c r="B264" s="18"/>
      <c r="C264" s="49"/>
      <c r="D264" s="27"/>
      <c r="E264" s="27"/>
      <c r="F264" s="36"/>
      <c r="G264" s="37"/>
      <c r="H264" s="37"/>
      <c r="I264" s="37"/>
      <c r="J264" s="27"/>
    </row>
    <row r="265" spans="2:10" x14ac:dyDescent="0.2">
      <c r="B265" s="18"/>
      <c r="C265" s="49"/>
      <c r="D265" s="27"/>
      <c r="E265" s="27"/>
      <c r="F265" s="36"/>
      <c r="G265" s="37"/>
      <c r="H265" s="37"/>
      <c r="I265" s="37"/>
      <c r="J265" s="27"/>
    </row>
    <row r="266" spans="2:10" x14ac:dyDescent="0.2">
      <c r="B266" s="18"/>
      <c r="C266" s="49"/>
      <c r="D266" s="27"/>
      <c r="E266" s="27"/>
      <c r="F266" s="36"/>
      <c r="G266" s="37"/>
      <c r="H266" s="37"/>
      <c r="I266" s="37"/>
      <c r="J266" s="27"/>
    </row>
    <row r="267" spans="2:10" x14ac:dyDescent="0.2">
      <c r="B267" s="18"/>
      <c r="C267" s="49"/>
      <c r="D267" s="27"/>
      <c r="E267" s="27"/>
      <c r="F267" s="36"/>
      <c r="G267" s="37"/>
      <c r="H267" s="37"/>
      <c r="I267" s="37"/>
      <c r="J267" s="27"/>
    </row>
    <row r="268" spans="2:10" x14ac:dyDescent="0.2">
      <c r="B268" s="18"/>
      <c r="C268" s="49"/>
      <c r="D268" s="27"/>
      <c r="E268" s="27"/>
      <c r="F268" s="36"/>
      <c r="G268" s="37"/>
      <c r="H268" s="37"/>
      <c r="I268" s="37"/>
      <c r="J268" s="27"/>
    </row>
    <row r="269" spans="2:10" x14ac:dyDescent="0.2">
      <c r="B269" s="18"/>
      <c r="C269" s="49"/>
      <c r="D269" s="27"/>
      <c r="E269" s="27"/>
      <c r="F269" s="36"/>
      <c r="G269" s="37"/>
      <c r="H269" s="37"/>
      <c r="I269" s="37"/>
      <c r="J269" s="27"/>
    </row>
    <row r="270" spans="2:10" x14ac:dyDescent="0.2">
      <c r="B270" s="18"/>
      <c r="C270" s="49"/>
      <c r="D270" s="27"/>
      <c r="E270" s="27"/>
      <c r="F270" s="36"/>
      <c r="G270" s="37"/>
      <c r="H270" s="37"/>
      <c r="I270" s="37"/>
      <c r="J270" s="27"/>
    </row>
    <row r="271" spans="2:10" x14ac:dyDescent="0.2">
      <c r="B271" s="18"/>
      <c r="C271" s="49"/>
      <c r="D271" s="27"/>
      <c r="E271" s="27"/>
      <c r="F271" s="36"/>
      <c r="G271" s="37"/>
      <c r="H271" s="37"/>
      <c r="I271" s="37"/>
      <c r="J271" s="27"/>
    </row>
    <row r="272" spans="2:10" x14ac:dyDescent="0.2">
      <c r="B272" s="18"/>
      <c r="C272" s="49"/>
      <c r="D272" s="27"/>
      <c r="E272" s="27"/>
      <c r="F272" s="36"/>
      <c r="G272" s="37"/>
      <c r="H272" s="37"/>
      <c r="I272" s="37"/>
      <c r="J272" s="27"/>
    </row>
    <row r="273" spans="2:10" x14ac:dyDescent="0.2">
      <c r="B273" s="18"/>
      <c r="C273" s="49"/>
      <c r="D273" s="27"/>
      <c r="E273" s="27"/>
      <c r="F273" s="36"/>
      <c r="G273" s="37"/>
      <c r="H273" s="37"/>
      <c r="I273" s="37"/>
      <c r="J273" s="27"/>
    </row>
    <row r="274" spans="2:10" x14ac:dyDescent="0.2">
      <c r="B274" s="18"/>
      <c r="C274" s="49"/>
      <c r="D274" s="27"/>
      <c r="E274" s="27"/>
      <c r="F274" s="36"/>
      <c r="G274" s="37"/>
      <c r="H274" s="37"/>
      <c r="I274" s="37"/>
      <c r="J274" s="27"/>
    </row>
    <row r="275" spans="2:10" x14ac:dyDescent="0.2">
      <c r="B275" s="18"/>
      <c r="C275" s="49"/>
      <c r="D275" s="27"/>
      <c r="E275" s="27"/>
      <c r="F275" s="36"/>
      <c r="G275" s="37"/>
      <c r="H275" s="37"/>
      <c r="I275" s="37"/>
      <c r="J275" s="27"/>
    </row>
    <row r="276" spans="2:10" x14ac:dyDescent="0.2">
      <c r="B276" s="18"/>
      <c r="C276" s="49"/>
      <c r="D276" s="27"/>
      <c r="E276" s="27"/>
      <c r="F276" s="36"/>
      <c r="G276" s="37"/>
      <c r="H276" s="37"/>
      <c r="I276" s="37"/>
      <c r="J276" s="27"/>
    </row>
    <row r="277" spans="2:10" x14ac:dyDescent="0.2">
      <c r="B277" s="18"/>
      <c r="C277" s="49"/>
      <c r="D277" s="27"/>
      <c r="E277" s="27"/>
      <c r="F277" s="36"/>
      <c r="G277" s="37"/>
      <c r="H277" s="37"/>
      <c r="I277" s="37"/>
      <c r="J277" s="27"/>
    </row>
    <row r="278" spans="2:10" x14ac:dyDescent="0.2">
      <c r="B278" s="18"/>
      <c r="C278" s="49"/>
      <c r="D278" s="27"/>
      <c r="E278" s="27"/>
      <c r="F278" s="36"/>
      <c r="G278" s="37"/>
      <c r="H278" s="37"/>
      <c r="I278" s="37"/>
      <c r="J278" s="27"/>
    </row>
    <row r="279" spans="2:10" x14ac:dyDescent="0.2">
      <c r="B279" s="18"/>
      <c r="C279" s="49"/>
      <c r="D279" s="27"/>
      <c r="E279" s="27"/>
      <c r="F279" s="36"/>
      <c r="G279" s="37"/>
      <c r="H279" s="37"/>
      <c r="I279" s="37"/>
      <c r="J279" s="27"/>
    </row>
    <row r="280" spans="2:10" x14ac:dyDescent="0.2">
      <c r="B280" s="18"/>
      <c r="C280" s="49"/>
      <c r="D280" s="27"/>
      <c r="E280" s="27"/>
      <c r="F280" s="36"/>
      <c r="G280" s="37"/>
      <c r="H280" s="37"/>
      <c r="I280" s="37"/>
      <c r="J280" s="27"/>
    </row>
    <row r="281" spans="2:10" x14ac:dyDescent="0.2">
      <c r="B281" s="18"/>
      <c r="C281" s="49"/>
      <c r="D281" s="27"/>
      <c r="E281" s="27"/>
      <c r="F281" s="36"/>
      <c r="G281" s="37"/>
      <c r="H281" s="37"/>
      <c r="I281" s="37"/>
      <c r="J281" s="27"/>
    </row>
    <row r="282" spans="2:10" x14ac:dyDescent="0.2">
      <c r="B282" s="18"/>
      <c r="C282" s="49"/>
      <c r="D282" s="27"/>
      <c r="E282" s="27"/>
      <c r="F282" s="36"/>
      <c r="G282" s="37"/>
      <c r="H282" s="37"/>
      <c r="I282" s="37"/>
      <c r="J282" s="27"/>
    </row>
    <row r="283" spans="2:10" x14ac:dyDescent="0.2">
      <c r="B283" s="18"/>
      <c r="C283" s="49"/>
      <c r="D283" s="27"/>
      <c r="E283" s="27"/>
      <c r="F283" s="36"/>
      <c r="G283" s="37"/>
      <c r="H283" s="37"/>
      <c r="I283" s="37"/>
      <c r="J283" s="27"/>
    </row>
    <row r="284" spans="2:10" x14ac:dyDescent="0.2">
      <c r="B284" s="18"/>
      <c r="C284" s="49"/>
      <c r="D284" s="27"/>
      <c r="E284" s="27"/>
      <c r="F284" s="36"/>
      <c r="G284" s="37"/>
      <c r="H284" s="37"/>
      <c r="I284" s="37"/>
      <c r="J284" s="27"/>
    </row>
    <row r="285" spans="2:10" x14ac:dyDescent="0.2">
      <c r="B285" s="18"/>
      <c r="C285" s="49"/>
      <c r="D285" s="27"/>
      <c r="E285" s="27"/>
      <c r="F285" s="36"/>
      <c r="G285" s="37"/>
      <c r="H285" s="37"/>
      <c r="I285" s="37"/>
      <c r="J285" s="27"/>
    </row>
    <row r="286" spans="2:10" x14ac:dyDescent="0.2">
      <c r="B286" s="18"/>
      <c r="C286" s="49"/>
      <c r="D286" s="27"/>
      <c r="E286" s="27"/>
      <c r="F286" s="36"/>
      <c r="G286" s="37"/>
      <c r="H286" s="37"/>
      <c r="I286" s="37"/>
      <c r="J286" s="27"/>
    </row>
    <row r="287" spans="2:10" x14ac:dyDescent="0.2">
      <c r="B287" s="18"/>
      <c r="C287" s="49"/>
      <c r="D287" s="27"/>
      <c r="E287" s="27"/>
      <c r="F287" s="36"/>
      <c r="G287" s="37"/>
      <c r="H287" s="37"/>
      <c r="I287" s="37"/>
      <c r="J287" s="27"/>
    </row>
    <row r="288" spans="2:10" x14ac:dyDescent="0.2">
      <c r="B288" s="18"/>
      <c r="C288" s="49"/>
      <c r="D288" s="27"/>
      <c r="E288" s="27"/>
      <c r="F288" s="36"/>
      <c r="G288" s="37"/>
      <c r="H288" s="37"/>
      <c r="I288" s="37"/>
      <c r="J288" s="27"/>
    </row>
    <row r="289" spans="2:10" x14ac:dyDescent="0.2">
      <c r="B289" s="18"/>
      <c r="C289" s="49"/>
      <c r="D289" s="27"/>
      <c r="E289" s="27"/>
      <c r="F289" s="36"/>
      <c r="G289" s="37"/>
      <c r="H289" s="37"/>
      <c r="I289" s="37"/>
      <c r="J289" s="27"/>
    </row>
    <row r="290" spans="2:10" x14ac:dyDescent="0.2">
      <c r="B290" s="18"/>
      <c r="C290" s="49"/>
      <c r="D290" s="27"/>
      <c r="E290" s="27"/>
      <c r="F290" s="36"/>
      <c r="G290" s="37"/>
      <c r="H290" s="37"/>
      <c r="I290" s="37"/>
      <c r="J290" s="27"/>
    </row>
    <row r="291" spans="2:10" x14ac:dyDescent="0.2">
      <c r="B291" s="18"/>
      <c r="C291" s="49"/>
      <c r="D291" s="27"/>
      <c r="E291" s="27"/>
      <c r="F291" s="36"/>
      <c r="G291" s="37"/>
      <c r="H291" s="37"/>
      <c r="I291" s="37"/>
      <c r="J291" s="27"/>
    </row>
    <row r="292" spans="2:10" x14ac:dyDescent="0.2">
      <c r="B292" s="18"/>
      <c r="C292" s="49"/>
      <c r="D292" s="27"/>
      <c r="E292" s="27"/>
      <c r="F292" s="36"/>
      <c r="G292" s="37"/>
      <c r="H292" s="37"/>
      <c r="I292" s="37"/>
      <c r="J292" s="27"/>
    </row>
    <row r="293" spans="2:10" x14ac:dyDescent="0.2">
      <c r="B293" s="18"/>
      <c r="C293" s="49"/>
      <c r="D293" s="27"/>
      <c r="E293" s="27"/>
      <c r="F293" s="36"/>
      <c r="G293" s="37"/>
      <c r="H293" s="37"/>
      <c r="I293" s="37"/>
      <c r="J293" s="27"/>
    </row>
    <row r="294" spans="2:10" x14ac:dyDescent="0.2">
      <c r="B294" s="18"/>
      <c r="C294" s="49"/>
      <c r="D294" s="27"/>
      <c r="E294" s="27"/>
      <c r="F294" s="36"/>
      <c r="G294" s="37"/>
      <c r="H294" s="37"/>
      <c r="I294" s="37"/>
      <c r="J294" s="27"/>
    </row>
    <row r="295" spans="2:10" x14ac:dyDescent="0.2">
      <c r="B295" s="18"/>
      <c r="C295" s="49"/>
      <c r="D295" s="27"/>
      <c r="E295" s="27"/>
      <c r="F295" s="36"/>
      <c r="G295" s="37"/>
      <c r="H295" s="37"/>
      <c r="I295" s="37"/>
      <c r="J295" s="27"/>
    </row>
    <row r="296" spans="2:10" x14ac:dyDescent="0.2">
      <c r="B296" s="18"/>
      <c r="C296" s="49"/>
      <c r="D296" s="27"/>
      <c r="E296" s="27"/>
      <c r="F296" s="36"/>
      <c r="G296" s="37"/>
      <c r="H296" s="37"/>
      <c r="I296" s="37"/>
      <c r="J296" s="27"/>
    </row>
    <row r="297" spans="2:10" x14ac:dyDescent="0.2">
      <c r="B297" s="18"/>
      <c r="C297" s="49"/>
      <c r="D297" s="27"/>
      <c r="E297" s="27"/>
      <c r="F297" s="36"/>
      <c r="G297" s="37"/>
      <c r="H297" s="37"/>
      <c r="I297" s="37"/>
      <c r="J297" s="27"/>
    </row>
    <row r="298" spans="2:10" x14ac:dyDescent="0.2">
      <c r="B298" s="18"/>
      <c r="C298" s="49"/>
      <c r="D298" s="27"/>
      <c r="E298" s="27"/>
      <c r="F298" s="36"/>
      <c r="G298" s="37"/>
      <c r="H298" s="37"/>
      <c r="I298" s="37"/>
      <c r="J298" s="27"/>
    </row>
    <row r="299" spans="2:10" x14ac:dyDescent="0.2">
      <c r="B299" s="18"/>
      <c r="C299" s="49"/>
      <c r="D299" s="27"/>
      <c r="E299" s="27"/>
      <c r="F299" s="36"/>
      <c r="G299" s="37"/>
      <c r="H299" s="37"/>
      <c r="I299" s="37"/>
      <c r="J299" s="27"/>
    </row>
    <row r="300" spans="2:10" x14ac:dyDescent="0.2">
      <c r="B300" s="18"/>
      <c r="C300" s="49"/>
      <c r="D300" s="27"/>
      <c r="E300" s="27"/>
      <c r="F300" s="36"/>
      <c r="G300" s="37"/>
      <c r="H300" s="37"/>
      <c r="I300" s="37"/>
      <c r="J300" s="27"/>
    </row>
    <row r="301" spans="2:10" x14ac:dyDescent="0.2">
      <c r="B301" s="18"/>
      <c r="C301" s="49"/>
      <c r="D301" s="27"/>
      <c r="E301" s="27"/>
      <c r="F301" s="36"/>
      <c r="G301" s="37"/>
      <c r="H301" s="37"/>
      <c r="I301" s="37"/>
      <c r="J301" s="27"/>
    </row>
    <row r="302" spans="2:10" x14ac:dyDescent="0.2">
      <c r="B302" s="18"/>
      <c r="C302" s="49"/>
      <c r="D302" s="27"/>
      <c r="E302" s="27"/>
      <c r="F302" s="36"/>
      <c r="G302" s="37"/>
      <c r="H302" s="37"/>
      <c r="I302" s="37"/>
      <c r="J302" s="27"/>
    </row>
    <row r="303" spans="2:10" x14ac:dyDescent="0.2">
      <c r="B303" s="18"/>
      <c r="C303" s="49"/>
      <c r="D303" s="27"/>
      <c r="E303" s="27"/>
      <c r="F303" s="36"/>
      <c r="G303" s="37"/>
      <c r="H303" s="37"/>
      <c r="I303" s="37"/>
      <c r="J303" s="27"/>
    </row>
    <row r="304" spans="2:10" x14ac:dyDescent="0.2">
      <c r="B304" s="18"/>
      <c r="C304" s="49"/>
      <c r="D304" s="27"/>
      <c r="E304" s="27"/>
      <c r="F304" s="36"/>
      <c r="G304" s="37"/>
      <c r="H304" s="37"/>
      <c r="I304" s="37"/>
      <c r="J304" s="27"/>
    </row>
    <row r="305" spans="2:10" x14ac:dyDescent="0.2">
      <c r="B305" s="27"/>
      <c r="C305" s="51"/>
      <c r="D305" s="27"/>
      <c r="E305" s="27"/>
      <c r="F305" s="41"/>
      <c r="G305" s="37"/>
      <c r="H305" s="37"/>
      <c r="I305" s="27"/>
      <c r="J305" s="27"/>
    </row>
    <row r="306" spans="2:10" x14ac:dyDescent="0.2">
      <c r="B306" s="27"/>
      <c r="C306" s="51"/>
      <c r="D306" s="27"/>
      <c r="E306" s="27"/>
      <c r="F306" s="41"/>
      <c r="G306" s="37"/>
      <c r="H306" s="37"/>
      <c r="I306" s="27"/>
      <c r="J306" s="27"/>
    </row>
    <row r="307" spans="2:10" x14ac:dyDescent="0.2">
      <c r="B307" s="27"/>
      <c r="C307" s="51"/>
      <c r="D307" s="27"/>
      <c r="E307" s="27"/>
      <c r="F307" s="41"/>
      <c r="G307" s="37"/>
      <c r="H307" s="37"/>
      <c r="I307" s="27"/>
      <c r="J307" s="27"/>
    </row>
    <row r="308" spans="2:10" x14ac:dyDescent="0.2">
      <c r="B308" s="27"/>
      <c r="C308" s="51"/>
      <c r="D308" s="27"/>
      <c r="E308" s="27"/>
      <c r="F308" s="41"/>
      <c r="G308" s="37"/>
      <c r="H308" s="37"/>
      <c r="I308" s="27"/>
      <c r="J308" s="27"/>
    </row>
    <row r="309" spans="2:10" x14ac:dyDescent="0.2">
      <c r="B309" s="27"/>
      <c r="C309" s="51"/>
      <c r="D309" s="27"/>
      <c r="E309" s="27"/>
      <c r="F309" s="41"/>
      <c r="G309" s="37"/>
      <c r="H309" s="37"/>
      <c r="I309" s="27"/>
      <c r="J309" s="27"/>
    </row>
    <row r="310" spans="2:10" x14ac:dyDescent="0.2">
      <c r="B310" s="27"/>
      <c r="C310" s="51"/>
      <c r="D310" s="27"/>
      <c r="E310" s="27"/>
      <c r="F310" s="41"/>
      <c r="G310" s="37"/>
      <c r="H310" s="37"/>
      <c r="I310" s="27"/>
      <c r="J310" s="27"/>
    </row>
    <row r="311" spans="2:10" x14ac:dyDescent="0.2">
      <c r="B311" s="27"/>
      <c r="C311" s="51"/>
      <c r="D311" s="27"/>
      <c r="E311" s="27"/>
      <c r="F311" s="41"/>
      <c r="G311" s="37"/>
      <c r="H311" s="37"/>
      <c r="I311" s="27"/>
      <c r="J311" s="27"/>
    </row>
    <row r="312" spans="2:10" x14ac:dyDescent="0.2">
      <c r="B312" s="27"/>
      <c r="C312" s="51"/>
      <c r="D312" s="27"/>
      <c r="E312" s="27"/>
      <c r="F312" s="41"/>
      <c r="G312" s="37"/>
      <c r="H312" s="37"/>
      <c r="I312" s="27"/>
      <c r="J312" s="27"/>
    </row>
    <row r="313" spans="2:10" x14ac:dyDescent="0.2">
      <c r="B313" s="27"/>
      <c r="C313" s="51"/>
      <c r="D313" s="27"/>
      <c r="E313" s="27"/>
      <c r="F313" s="41"/>
      <c r="G313" s="37"/>
      <c r="H313" s="37"/>
      <c r="I313" s="27"/>
      <c r="J313" s="27"/>
    </row>
    <row r="314" spans="2:10" x14ac:dyDescent="0.2">
      <c r="B314" s="27"/>
      <c r="C314" s="51"/>
      <c r="D314" s="27"/>
      <c r="E314" s="27"/>
      <c r="F314" s="41"/>
      <c r="G314" s="37"/>
      <c r="H314" s="37"/>
      <c r="I314" s="27"/>
      <c r="J314" s="27"/>
    </row>
    <row r="315" spans="2:10" x14ac:dyDescent="0.2">
      <c r="B315" s="27"/>
      <c r="C315" s="51"/>
      <c r="D315" s="27"/>
      <c r="E315" s="27"/>
      <c r="F315" s="41"/>
      <c r="G315" s="37"/>
      <c r="H315" s="37"/>
      <c r="I315" s="27"/>
      <c r="J315" s="27"/>
    </row>
    <row r="316" spans="2:10" x14ac:dyDescent="0.2">
      <c r="B316" s="27"/>
      <c r="C316" s="51"/>
      <c r="D316" s="27"/>
      <c r="E316" s="27"/>
      <c r="F316" s="41"/>
      <c r="G316" s="37"/>
      <c r="H316" s="37"/>
      <c r="I316" s="27"/>
      <c r="J316" s="27"/>
    </row>
    <row r="317" spans="2:10" x14ac:dyDescent="0.2">
      <c r="B317" s="27"/>
      <c r="C317" s="51"/>
      <c r="D317" s="27"/>
      <c r="E317" s="27"/>
      <c r="F317" s="41"/>
      <c r="G317" s="37"/>
      <c r="H317" s="37"/>
      <c r="I317" s="27"/>
      <c r="J317" s="27"/>
    </row>
    <row r="318" spans="2:10" x14ac:dyDescent="0.2">
      <c r="B318" s="27"/>
      <c r="C318" s="51"/>
      <c r="D318" s="27"/>
      <c r="E318" s="27"/>
      <c r="F318" s="41"/>
      <c r="G318" s="37"/>
      <c r="H318" s="37"/>
      <c r="I318" s="27"/>
      <c r="J318" s="27"/>
    </row>
    <row r="319" spans="2:10" x14ac:dyDescent="0.2">
      <c r="B319" s="27"/>
      <c r="C319" s="51"/>
      <c r="D319" s="27"/>
      <c r="E319" s="27"/>
      <c r="F319" s="41"/>
      <c r="G319" s="37"/>
      <c r="H319" s="37"/>
      <c r="I319" s="27"/>
      <c r="J319" s="27"/>
    </row>
    <row r="320" spans="2:10" x14ac:dyDescent="0.2">
      <c r="B320" s="27"/>
      <c r="C320" s="51"/>
      <c r="D320" s="27"/>
      <c r="E320" s="27"/>
      <c r="F320" s="41"/>
      <c r="G320" s="37"/>
      <c r="H320" s="37"/>
      <c r="I320" s="27"/>
      <c r="J320" s="27"/>
    </row>
    <row r="321" spans="2:10" x14ac:dyDescent="0.2">
      <c r="B321" s="27"/>
      <c r="C321" s="51"/>
      <c r="D321" s="27"/>
      <c r="E321" s="27"/>
      <c r="F321" s="41"/>
      <c r="G321" s="37"/>
      <c r="H321" s="37"/>
      <c r="I321" s="27"/>
      <c r="J321" s="27"/>
    </row>
    <row r="322" spans="2:10" x14ac:dyDescent="0.2">
      <c r="B322" s="27"/>
      <c r="C322" s="51"/>
      <c r="D322" s="27"/>
      <c r="E322" s="27"/>
      <c r="F322" s="41"/>
      <c r="G322" s="37"/>
      <c r="H322" s="37"/>
      <c r="I322" s="27"/>
      <c r="J322" s="27"/>
    </row>
    <row r="323" spans="2:10" x14ac:dyDescent="0.2">
      <c r="B323" s="27"/>
      <c r="C323" s="51"/>
      <c r="D323" s="27"/>
      <c r="E323" s="27"/>
      <c r="F323" s="41"/>
      <c r="G323" s="37"/>
      <c r="H323" s="37"/>
      <c r="I323" s="27"/>
      <c r="J323" s="27"/>
    </row>
    <row r="324" spans="2:10" x14ac:dyDescent="0.2">
      <c r="B324" s="27"/>
      <c r="C324" s="51"/>
      <c r="D324" s="27"/>
      <c r="E324" s="27"/>
      <c r="F324" s="41"/>
      <c r="G324" s="37"/>
      <c r="H324" s="37"/>
      <c r="I324" s="27"/>
      <c r="J324" s="27"/>
    </row>
    <row r="325" spans="2:10" x14ac:dyDescent="0.2">
      <c r="B325" s="27"/>
      <c r="C325" s="51"/>
      <c r="D325" s="27"/>
      <c r="E325" s="27"/>
      <c r="F325" s="41"/>
      <c r="G325" s="37"/>
      <c r="H325" s="37"/>
      <c r="I325" s="27"/>
      <c r="J325" s="27"/>
    </row>
    <row r="326" spans="2:10" x14ac:dyDescent="0.2">
      <c r="B326" s="27"/>
      <c r="C326" s="51"/>
      <c r="D326" s="27"/>
      <c r="E326" s="27"/>
      <c r="F326" s="41"/>
      <c r="G326" s="37"/>
      <c r="H326" s="37"/>
      <c r="I326" s="27"/>
      <c r="J326" s="27"/>
    </row>
    <row r="327" spans="2:10" x14ac:dyDescent="0.2">
      <c r="B327" s="27"/>
      <c r="C327" s="51"/>
      <c r="D327" s="27"/>
      <c r="E327" s="27"/>
      <c r="F327" s="41"/>
      <c r="G327" s="37"/>
      <c r="H327" s="37"/>
      <c r="I327" s="27"/>
      <c r="J327" s="27"/>
    </row>
    <row r="328" spans="2:10" x14ac:dyDescent="0.2">
      <c r="B328" s="27"/>
      <c r="C328" s="51"/>
      <c r="D328" s="27"/>
      <c r="E328" s="27"/>
      <c r="F328" s="41"/>
      <c r="G328" s="37"/>
      <c r="H328" s="37"/>
      <c r="I328" s="27"/>
      <c r="J328" s="27"/>
    </row>
    <row r="329" spans="2:10" x14ac:dyDescent="0.2">
      <c r="B329" s="27"/>
      <c r="C329" s="51"/>
      <c r="D329" s="27"/>
      <c r="E329" s="27"/>
      <c r="F329" s="41"/>
      <c r="G329" s="37"/>
      <c r="H329" s="37"/>
      <c r="I329" s="27"/>
      <c r="J329" s="27"/>
    </row>
    <row r="330" spans="2:10" x14ac:dyDescent="0.2">
      <c r="B330" s="27"/>
      <c r="C330" s="51"/>
      <c r="D330" s="27"/>
      <c r="E330" s="27"/>
      <c r="F330" s="41"/>
      <c r="G330" s="37"/>
      <c r="H330" s="37"/>
      <c r="I330" s="27"/>
      <c r="J330" s="27"/>
    </row>
    <row r="331" spans="2:10" x14ac:dyDescent="0.2">
      <c r="B331" s="27"/>
      <c r="C331" s="51"/>
      <c r="D331" s="27"/>
      <c r="E331" s="27"/>
      <c r="F331" s="41"/>
      <c r="G331" s="37"/>
      <c r="H331" s="37"/>
      <c r="I331" s="27"/>
      <c r="J331" s="27"/>
    </row>
    <row r="332" spans="2:10" x14ac:dyDescent="0.2">
      <c r="B332" s="27"/>
      <c r="C332" s="51"/>
      <c r="D332" s="27"/>
      <c r="E332" s="27"/>
      <c r="F332" s="41"/>
      <c r="G332" s="37"/>
      <c r="H332" s="37"/>
      <c r="I332" s="27"/>
      <c r="J332" s="27"/>
    </row>
    <row r="333" spans="2:10" x14ac:dyDescent="0.2">
      <c r="B333" s="27"/>
      <c r="C333" s="51"/>
      <c r="D333" s="27"/>
      <c r="E333" s="27"/>
      <c r="F333" s="41"/>
      <c r="G333" s="37"/>
      <c r="H333" s="37"/>
      <c r="I333" s="27"/>
      <c r="J333" s="27"/>
    </row>
    <row r="334" spans="2:10" x14ac:dyDescent="0.2">
      <c r="B334" s="27"/>
      <c r="C334" s="51"/>
      <c r="D334" s="27"/>
      <c r="E334" s="27"/>
      <c r="F334" s="41"/>
      <c r="G334" s="37"/>
      <c r="H334" s="37"/>
      <c r="I334" s="27"/>
      <c r="J334" s="27"/>
    </row>
    <row r="335" spans="2:10" x14ac:dyDescent="0.2">
      <c r="B335" s="27"/>
      <c r="C335" s="51"/>
      <c r="D335" s="27"/>
      <c r="E335" s="27"/>
      <c r="F335" s="41"/>
      <c r="G335" s="37"/>
      <c r="H335" s="37"/>
      <c r="I335" s="27"/>
      <c r="J335" s="27"/>
    </row>
    <row r="336" spans="2:10" x14ac:dyDescent="0.2">
      <c r="B336" s="27"/>
      <c r="C336" s="51"/>
      <c r="D336" s="27"/>
      <c r="E336" s="27"/>
      <c r="F336" s="41"/>
      <c r="G336" s="37"/>
      <c r="H336" s="37"/>
      <c r="I336" s="27"/>
      <c r="J336" s="27"/>
    </row>
    <row r="337" spans="2:10" x14ac:dyDescent="0.2">
      <c r="B337" s="27"/>
      <c r="C337" s="51"/>
      <c r="D337" s="27"/>
      <c r="E337" s="27"/>
      <c r="F337" s="41"/>
      <c r="G337" s="37"/>
      <c r="H337" s="37"/>
      <c r="I337" s="27"/>
      <c r="J337" s="27"/>
    </row>
    <row r="338" spans="2:10" x14ac:dyDescent="0.2">
      <c r="B338" s="27"/>
      <c r="C338" s="51"/>
      <c r="D338" s="27"/>
      <c r="E338" s="27"/>
      <c r="F338" s="41"/>
      <c r="G338" s="37"/>
      <c r="H338" s="37"/>
      <c r="I338" s="27"/>
      <c r="J338" s="27"/>
    </row>
    <row r="339" spans="2:10" x14ac:dyDescent="0.2">
      <c r="B339" s="27"/>
      <c r="C339" s="51"/>
      <c r="D339" s="27"/>
      <c r="E339" s="27"/>
      <c r="F339" s="41"/>
      <c r="G339" s="37"/>
      <c r="H339" s="37"/>
      <c r="I339" s="27"/>
      <c r="J339" s="27"/>
    </row>
    <row r="340" spans="2:10" x14ac:dyDescent="0.2">
      <c r="B340" s="27"/>
      <c r="C340" s="51"/>
      <c r="D340" s="27"/>
      <c r="E340" s="27"/>
      <c r="F340" s="41"/>
      <c r="G340" s="37"/>
      <c r="H340" s="37"/>
      <c r="I340" s="27"/>
      <c r="J340" s="27"/>
    </row>
    <row r="341" spans="2:10" x14ac:dyDescent="0.2">
      <c r="B341" s="27"/>
      <c r="C341" s="51"/>
      <c r="D341" s="27"/>
      <c r="E341" s="27"/>
      <c r="F341" s="41"/>
      <c r="G341" s="37"/>
      <c r="H341" s="37"/>
      <c r="I341" s="27"/>
      <c r="J341" s="27"/>
    </row>
    <row r="342" spans="2:10" x14ac:dyDescent="0.2">
      <c r="B342" s="27"/>
      <c r="C342" s="51"/>
      <c r="D342" s="27"/>
      <c r="E342" s="27"/>
      <c r="F342" s="41"/>
      <c r="G342" s="37"/>
      <c r="H342" s="37"/>
      <c r="I342" s="27"/>
      <c r="J342" s="27"/>
    </row>
    <row r="343" spans="2:10" x14ac:dyDescent="0.2">
      <c r="B343" s="27"/>
      <c r="C343" s="51"/>
      <c r="D343" s="27"/>
      <c r="E343" s="27"/>
      <c r="F343" s="41"/>
      <c r="G343" s="37"/>
      <c r="H343" s="37"/>
      <c r="I343" s="27"/>
      <c r="J343" s="27"/>
    </row>
    <row r="344" spans="2:10" x14ac:dyDescent="0.2">
      <c r="B344" s="27"/>
      <c r="C344" s="51"/>
      <c r="D344" s="27"/>
      <c r="E344" s="27"/>
      <c r="F344" s="41"/>
      <c r="G344" s="37"/>
      <c r="H344" s="37"/>
      <c r="I344" s="27"/>
      <c r="J344" s="27"/>
    </row>
    <row r="345" spans="2:10" x14ac:dyDescent="0.2">
      <c r="B345" s="27"/>
      <c r="C345" s="51"/>
      <c r="D345" s="27"/>
      <c r="E345" s="27"/>
      <c r="F345" s="41"/>
      <c r="G345" s="37"/>
      <c r="H345" s="37"/>
      <c r="I345" s="27"/>
      <c r="J345" s="27"/>
    </row>
    <row r="346" spans="2:10" x14ac:dyDescent="0.2">
      <c r="B346" s="27"/>
      <c r="C346" s="51"/>
      <c r="D346" s="27"/>
      <c r="E346" s="27"/>
      <c r="F346" s="41"/>
      <c r="G346" s="37"/>
      <c r="H346" s="37"/>
      <c r="I346" s="27"/>
      <c r="J346" s="27"/>
    </row>
    <row r="347" spans="2:10" x14ac:dyDescent="0.2">
      <c r="B347" s="27"/>
      <c r="C347" s="51"/>
      <c r="D347" s="27"/>
      <c r="E347" s="27"/>
      <c r="F347" s="41"/>
      <c r="G347" s="37"/>
      <c r="H347" s="37"/>
      <c r="I347" s="27"/>
      <c r="J347" s="27"/>
    </row>
    <row r="348" spans="2:10" x14ac:dyDescent="0.2">
      <c r="B348" s="27"/>
      <c r="C348" s="51"/>
      <c r="D348" s="27"/>
      <c r="E348" s="27"/>
      <c r="F348" s="41"/>
      <c r="G348" s="37"/>
      <c r="H348" s="37"/>
      <c r="I348" s="27"/>
      <c r="J348" s="27"/>
    </row>
    <row r="349" spans="2:10" x14ac:dyDescent="0.2">
      <c r="B349" s="27"/>
      <c r="C349" s="51"/>
      <c r="D349" s="27"/>
      <c r="E349" s="27"/>
      <c r="F349" s="41"/>
      <c r="G349" s="37"/>
      <c r="H349" s="37"/>
      <c r="I349" s="27"/>
      <c r="J349" s="27"/>
    </row>
    <row r="350" spans="2:10" x14ac:dyDescent="0.2">
      <c r="B350" s="27"/>
      <c r="C350" s="51"/>
      <c r="D350" s="27"/>
      <c r="E350" s="27"/>
      <c r="F350" s="41"/>
      <c r="G350" s="37"/>
      <c r="H350" s="37"/>
      <c r="I350" s="27"/>
      <c r="J350" s="27"/>
    </row>
    <row r="351" spans="2:10" x14ac:dyDescent="0.2">
      <c r="B351" s="27"/>
      <c r="C351" s="51"/>
      <c r="D351" s="27"/>
      <c r="E351" s="27"/>
      <c r="F351" s="41"/>
      <c r="G351" s="37"/>
      <c r="H351" s="37"/>
      <c r="I351" s="27"/>
      <c r="J351" s="27"/>
    </row>
    <row r="352" spans="2:10" x14ac:dyDescent="0.2">
      <c r="B352" s="27"/>
      <c r="C352" s="51"/>
      <c r="D352" s="27"/>
      <c r="E352" s="27"/>
      <c r="F352" s="41"/>
      <c r="G352" s="37"/>
      <c r="H352" s="37"/>
      <c r="I352" s="27"/>
      <c r="J352" s="27"/>
    </row>
    <row r="353" spans="2:10" x14ac:dyDescent="0.2">
      <c r="B353" s="27"/>
      <c r="C353" s="51"/>
      <c r="D353" s="27"/>
      <c r="E353" s="27"/>
      <c r="F353" s="41"/>
      <c r="G353" s="37"/>
      <c r="H353" s="37"/>
      <c r="I353" s="27"/>
      <c r="J353" s="27"/>
    </row>
    <row r="354" spans="2:10" x14ac:dyDescent="0.2">
      <c r="B354" s="27"/>
      <c r="C354" s="51"/>
      <c r="D354" s="27"/>
      <c r="E354" s="27"/>
      <c r="F354" s="41"/>
      <c r="G354" s="37"/>
      <c r="H354" s="37"/>
      <c r="I354" s="27"/>
      <c r="J354" s="27"/>
    </row>
    <row r="355" spans="2:10" x14ac:dyDescent="0.2">
      <c r="B355" s="27"/>
      <c r="C355" s="51"/>
      <c r="D355" s="27"/>
      <c r="E355" s="27"/>
      <c r="F355" s="41"/>
      <c r="G355" s="37"/>
      <c r="H355" s="37"/>
      <c r="I355" s="27"/>
      <c r="J355" s="27"/>
    </row>
    <row r="356" spans="2:10" x14ac:dyDescent="0.2">
      <c r="B356" s="27"/>
      <c r="C356" s="51"/>
      <c r="D356" s="27"/>
      <c r="E356" s="27"/>
      <c r="F356" s="41"/>
      <c r="G356" s="37"/>
      <c r="H356" s="37"/>
      <c r="I356" s="27"/>
      <c r="J356" s="27"/>
    </row>
    <row r="357" spans="2:10" x14ac:dyDescent="0.2">
      <c r="B357" s="27"/>
      <c r="C357" s="51"/>
      <c r="D357" s="27"/>
      <c r="E357" s="27"/>
      <c r="F357" s="41"/>
      <c r="G357" s="37"/>
      <c r="H357" s="37"/>
      <c r="I357" s="27"/>
      <c r="J357" s="27"/>
    </row>
    <row r="358" spans="2:10" x14ac:dyDescent="0.2">
      <c r="B358" s="27"/>
      <c r="C358" s="51"/>
      <c r="D358" s="27"/>
      <c r="E358" s="27"/>
      <c r="F358" s="41"/>
      <c r="G358" s="37"/>
      <c r="H358" s="37"/>
      <c r="I358" s="27"/>
      <c r="J358" s="27"/>
    </row>
    <row r="359" spans="2:10" x14ac:dyDescent="0.2">
      <c r="B359" s="27"/>
      <c r="C359" s="51"/>
      <c r="D359" s="27"/>
      <c r="E359" s="27"/>
      <c r="F359" s="41"/>
      <c r="G359" s="37"/>
      <c r="H359" s="37"/>
      <c r="I359" s="27"/>
      <c r="J359" s="27"/>
    </row>
    <row r="360" spans="2:10" x14ac:dyDescent="0.2">
      <c r="B360" s="27"/>
      <c r="C360" s="51"/>
      <c r="D360" s="27"/>
      <c r="E360" s="27"/>
      <c r="F360" s="41"/>
      <c r="G360" s="37"/>
      <c r="H360" s="37"/>
      <c r="I360" s="27"/>
      <c r="J360" s="27"/>
    </row>
    <row r="361" spans="2:10" x14ac:dyDescent="0.2">
      <c r="B361" s="27"/>
      <c r="C361" s="51"/>
      <c r="D361" s="27"/>
      <c r="E361" s="27"/>
      <c r="F361" s="41"/>
      <c r="G361" s="37"/>
      <c r="H361" s="37"/>
      <c r="I361" s="27"/>
      <c r="J361" s="27"/>
    </row>
    <row r="362" spans="2:10" x14ac:dyDescent="0.2">
      <c r="B362" s="27"/>
      <c r="C362" s="51"/>
      <c r="D362" s="27"/>
      <c r="E362" s="27"/>
      <c r="F362" s="41"/>
      <c r="G362" s="37"/>
      <c r="H362" s="37"/>
      <c r="I362" s="27"/>
      <c r="J362" s="27"/>
    </row>
    <row r="363" spans="2:10" x14ac:dyDescent="0.2">
      <c r="B363" s="27"/>
      <c r="C363" s="51"/>
      <c r="D363" s="27"/>
      <c r="E363" s="27"/>
      <c r="F363" s="41"/>
      <c r="G363" s="37"/>
      <c r="H363" s="37"/>
      <c r="I363" s="27"/>
      <c r="J363" s="27"/>
    </row>
    <row r="364" spans="2:10" x14ac:dyDescent="0.2">
      <c r="B364" s="27"/>
      <c r="C364" s="51"/>
      <c r="D364" s="27"/>
      <c r="E364" s="27"/>
      <c r="F364" s="41"/>
      <c r="G364" s="37"/>
      <c r="H364" s="37"/>
      <c r="I364" s="27"/>
      <c r="J364" s="27"/>
    </row>
    <row r="365" spans="2:10" x14ac:dyDescent="0.2">
      <c r="B365" s="27"/>
      <c r="C365" s="51"/>
      <c r="D365" s="27"/>
      <c r="E365" s="27"/>
      <c r="F365" s="41"/>
      <c r="G365" s="37"/>
      <c r="H365" s="37"/>
      <c r="I365" s="27"/>
      <c r="J365" s="27"/>
    </row>
    <row r="366" spans="2:10" x14ac:dyDescent="0.2">
      <c r="B366" s="27"/>
      <c r="C366" s="51"/>
      <c r="D366" s="27"/>
      <c r="E366" s="27"/>
      <c r="F366" s="41"/>
      <c r="G366" s="37"/>
      <c r="H366" s="37"/>
      <c r="I366" s="27"/>
      <c r="J366" s="27"/>
    </row>
    <row r="367" spans="2:10" x14ac:dyDescent="0.2">
      <c r="B367" s="27"/>
      <c r="C367" s="51"/>
      <c r="D367" s="27"/>
      <c r="E367" s="27"/>
      <c r="F367" s="41"/>
      <c r="G367" s="37"/>
      <c r="H367" s="37"/>
      <c r="I367" s="27"/>
      <c r="J367" s="27"/>
    </row>
    <row r="368" spans="2:10" x14ac:dyDescent="0.2">
      <c r="B368" s="27"/>
      <c r="C368" s="51"/>
      <c r="D368" s="27"/>
      <c r="E368" s="27"/>
      <c r="F368" s="41"/>
      <c r="G368" s="37"/>
      <c r="H368" s="37"/>
      <c r="I368" s="27"/>
      <c r="J368" s="27"/>
    </row>
    <row r="369" spans="2:10" x14ac:dyDescent="0.2">
      <c r="B369" s="27"/>
      <c r="C369" s="51"/>
      <c r="D369" s="27"/>
      <c r="E369" s="27"/>
      <c r="F369" s="41"/>
      <c r="G369" s="37"/>
      <c r="H369" s="37"/>
      <c r="I369" s="27"/>
      <c r="J369" s="27"/>
    </row>
    <row r="370" spans="2:10" x14ac:dyDescent="0.2">
      <c r="B370" s="27"/>
      <c r="C370" s="51"/>
      <c r="D370" s="27"/>
      <c r="E370" s="27"/>
      <c r="F370" s="41"/>
      <c r="G370" s="37"/>
      <c r="H370" s="37"/>
      <c r="I370" s="27"/>
      <c r="J370" s="27"/>
    </row>
    <row r="371" spans="2:10" x14ac:dyDescent="0.2">
      <c r="B371" s="27"/>
      <c r="C371" s="51"/>
      <c r="D371" s="27"/>
      <c r="E371" s="27"/>
      <c r="F371" s="41"/>
      <c r="G371" s="37"/>
      <c r="H371" s="37"/>
      <c r="I371" s="27"/>
      <c r="J371" s="27"/>
    </row>
    <row r="372" spans="2:10" x14ac:dyDescent="0.2">
      <c r="B372" s="27"/>
      <c r="C372" s="51"/>
      <c r="D372" s="27"/>
      <c r="E372" s="27"/>
      <c r="F372" s="41"/>
      <c r="G372" s="37"/>
      <c r="H372" s="37"/>
      <c r="I372" s="27"/>
      <c r="J372" s="27"/>
    </row>
    <row r="373" spans="2:10" x14ac:dyDescent="0.2">
      <c r="B373" s="27"/>
      <c r="C373" s="51"/>
      <c r="D373" s="27"/>
      <c r="E373" s="27"/>
      <c r="F373" s="41"/>
      <c r="G373" s="37"/>
      <c r="H373" s="37"/>
      <c r="I373" s="27"/>
      <c r="J373" s="27"/>
    </row>
    <row r="374" spans="2:10" x14ac:dyDescent="0.2">
      <c r="B374" s="27"/>
      <c r="C374" s="51"/>
      <c r="D374" s="27"/>
      <c r="E374" s="27"/>
      <c r="F374" s="41"/>
      <c r="G374" s="37"/>
      <c r="H374" s="37"/>
      <c r="I374" s="27"/>
      <c r="J374" s="27"/>
    </row>
    <row r="375" spans="2:10" x14ac:dyDescent="0.2">
      <c r="B375" s="27"/>
      <c r="C375" s="51"/>
      <c r="D375" s="27"/>
      <c r="E375" s="27"/>
      <c r="F375" s="41"/>
      <c r="G375" s="37"/>
      <c r="H375" s="37"/>
      <c r="I375" s="27"/>
      <c r="J375" s="27"/>
    </row>
    <row r="376" spans="2:10" x14ac:dyDescent="0.2">
      <c r="B376" s="27"/>
      <c r="C376" s="51"/>
      <c r="D376" s="27"/>
      <c r="E376" s="27"/>
      <c r="F376" s="41"/>
      <c r="G376" s="37"/>
      <c r="H376" s="37"/>
      <c r="I376" s="27"/>
      <c r="J376" s="27"/>
    </row>
    <row r="377" spans="2:10" x14ac:dyDescent="0.2">
      <c r="B377" s="27"/>
      <c r="C377" s="51"/>
      <c r="D377" s="27"/>
      <c r="E377" s="27"/>
      <c r="F377" s="41"/>
      <c r="G377" s="37"/>
      <c r="H377" s="37"/>
      <c r="I377" s="27"/>
      <c r="J377" s="27"/>
    </row>
    <row r="378" spans="2:10" x14ac:dyDescent="0.2">
      <c r="B378" s="27"/>
      <c r="C378" s="51"/>
      <c r="D378" s="27"/>
      <c r="E378" s="27"/>
      <c r="F378" s="41"/>
      <c r="G378" s="37"/>
      <c r="H378" s="37"/>
      <c r="I378" s="27"/>
      <c r="J378" s="27"/>
    </row>
    <row r="379" spans="2:10" x14ac:dyDescent="0.2">
      <c r="B379" s="27"/>
      <c r="C379" s="51"/>
      <c r="D379" s="27"/>
      <c r="E379" s="27"/>
      <c r="F379" s="41"/>
      <c r="G379" s="37"/>
      <c r="H379" s="37"/>
      <c r="I379" s="27"/>
      <c r="J379" s="27"/>
    </row>
    <row r="380" spans="2:10" x14ac:dyDescent="0.2">
      <c r="B380" s="27"/>
      <c r="C380" s="51"/>
      <c r="D380" s="27"/>
      <c r="E380" s="27"/>
      <c r="F380" s="41"/>
      <c r="G380" s="37"/>
      <c r="H380" s="37"/>
      <c r="I380" s="27"/>
      <c r="J380" s="27"/>
    </row>
    <row r="381" spans="2:10" x14ac:dyDescent="0.2">
      <c r="B381" s="27"/>
      <c r="C381" s="51"/>
      <c r="D381" s="27"/>
      <c r="E381" s="27"/>
      <c r="F381" s="41"/>
      <c r="G381" s="37"/>
      <c r="H381" s="37"/>
      <c r="I381" s="27"/>
      <c r="J381" s="27"/>
    </row>
    <row r="382" spans="2:10" x14ac:dyDescent="0.2">
      <c r="B382" s="27"/>
      <c r="C382" s="51"/>
      <c r="D382" s="27"/>
      <c r="E382" s="27"/>
      <c r="F382" s="41"/>
      <c r="G382" s="37"/>
      <c r="H382" s="37"/>
      <c r="I382" s="27"/>
      <c r="J382" s="27"/>
    </row>
    <row r="383" spans="2:10" x14ac:dyDescent="0.2">
      <c r="B383" s="27"/>
      <c r="C383" s="51"/>
      <c r="D383" s="27"/>
      <c r="E383" s="27"/>
      <c r="F383" s="41"/>
      <c r="G383" s="37"/>
      <c r="H383" s="37"/>
      <c r="I383" s="27"/>
      <c r="J383" s="27"/>
    </row>
    <row r="384" spans="2:10" x14ac:dyDescent="0.2">
      <c r="B384" s="27"/>
      <c r="C384" s="51"/>
      <c r="D384" s="27"/>
      <c r="E384" s="27"/>
      <c r="F384" s="41"/>
      <c r="G384" s="37"/>
      <c r="H384" s="37"/>
      <c r="I384" s="27"/>
      <c r="J384" s="27"/>
    </row>
    <row r="385" spans="2:10" x14ac:dyDescent="0.2">
      <c r="B385" s="27"/>
      <c r="C385" s="51"/>
      <c r="D385" s="27"/>
      <c r="E385" s="27"/>
      <c r="F385" s="41"/>
      <c r="G385" s="37"/>
      <c r="H385" s="37"/>
      <c r="I385" s="27"/>
      <c r="J385" s="27"/>
    </row>
    <row r="386" spans="2:10" x14ac:dyDescent="0.2">
      <c r="B386" s="27"/>
      <c r="C386" s="51"/>
      <c r="D386" s="27"/>
      <c r="E386" s="27"/>
      <c r="F386" s="41"/>
      <c r="G386" s="37"/>
      <c r="H386" s="37"/>
      <c r="I386" s="27"/>
      <c r="J386" s="27"/>
    </row>
    <row r="387" spans="2:10" x14ac:dyDescent="0.2">
      <c r="B387" s="27"/>
      <c r="C387" s="51"/>
      <c r="D387" s="27"/>
      <c r="E387" s="27"/>
      <c r="F387" s="41"/>
      <c r="G387" s="37"/>
      <c r="H387" s="37"/>
      <c r="I387" s="27"/>
      <c r="J387" s="27"/>
    </row>
    <row r="388" spans="2:10" x14ac:dyDescent="0.2">
      <c r="B388" s="27"/>
      <c r="C388" s="51"/>
      <c r="D388" s="27"/>
      <c r="E388" s="27"/>
      <c r="F388" s="41"/>
      <c r="G388" s="37"/>
      <c r="H388" s="37"/>
      <c r="I388" s="27"/>
      <c r="J388" s="27"/>
    </row>
    <row r="389" spans="2:10" x14ac:dyDescent="0.2">
      <c r="B389" s="27"/>
      <c r="C389" s="51"/>
      <c r="D389" s="27"/>
      <c r="E389" s="27"/>
      <c r="F389" s="41"/>
      <c r="G389" s="37"/>
      <c r="H389" s="37"/>
      <c r="I389" s="27"/>
      <c r="J389" s="27"/>
    </row>
    <row r="390" spans="2:10" x14ac:dyDescent="0.2">
      <c r="B390" s="27"/>
      <c r="C390" s="51"/>
      <c r="D390" s="27"/>
      <c r="E390" s="27"/>
      <c r="F390" s="41"/>
      <c r="G390" s="37"/>
      <c r="H390" s="37"/>
      <c r="I390" s="27"/>
      <c r="J390" s="27"/>
    </row>
    <row r="391" spans="2:10" x14ac:dyDescent="0.2">
      <c r="B391" s="27"/>
      <c r="C391" s="51"/>
      <c r="D391" s="27"/>
      <c r="E391" s="27"/>
      <c r="F391" s="41"/>
      <c r="G391" s="37"/>
      <c r="H391" s="37"/>
      <c r="I391" s="27"/>
      <c r="J391" s="27"/>
    </row>
    <row r="392" spans="2:10" x14ac:dyDescent="0.2">
      <c r="B392" s="27"/>
      <c r="C392" s="51"/>
      <c r="D392" s="27"/>
      <c r="E392" s="27"/>
      <c r="F392" s="41"/>
      <c r="G392" s="37"/>
      <c r="H392" s="37"/>
      <c r="I392" s="27"/>
      <c r="J392" s="27"/>
    </row>
    <row r="393" spans="2:10" x14ac:dyDescent="0.2">
      <c r="B393" s="27"/>
      <c r="C393" s="51"/>
      <c r="D393" s="27"/>
      <c r="E393" s="27"/>
      <c r="F393" s="41"/>
      <c r="G393" s="37"/>
      <c r="H393" s="37"/>
      <c r="I393" s="27"/>
      <c r="J393" s="27"/>
    </row>
    <row r="394" spans="2:10" x14ac:dyDescent="0.2">
      <c r="B394" s="27"/>
      <c r="C394" s="51"/>
      <c r="D394" s="27"/>
      <c r="E394" s="27"/>
      <c r="F394" s="41"/>
      <c r="G394" s="37"/>
      <c r="H394" s="37"/>
      <c r="I394" s="27"/>
      <c r="J394" s="27"/>
    </row>
    <row r="395" spans="2:10" x14ac:dyDescent="0.2">
      <c r="B395" s="27"/>
      <c r="C395" s="51"/>
      <c r="D395" s="27"/>
      <c r="E395" s="27"/>
      <c r="F395" s="41"/>
      <c r="G395" s="37"/>
      <c r="H395" s="37"/>
      <c r="I395" s="27"/>
      <c r="J395" s="27"/>
    </row>
    <row r="396" spans="2:10" x14ac:dyDescent="0.2">
      <c r="B396" s="27"/>
      <c r="C396" s="51"/>
      <c r="D396" s="27"/>
      <c r="E396" s="27"/>
      <c r="F396" s="41"/>
      <c r="G396" s="37"/>
      <c r="H396" s="37"/>
      <c r="I396" s="27"/>
      <c r="J396" s="27"/>
    </row>
    <row r="397" spans="2:10" x14ac:dyDescent="0.2">
      <c r="B397" s="27"/>
      <c r="C397" s="51"/>
      <c r="D397" s="27"/>
      <c r="E397" s="27"/>
      <c r="F397" s="41"/>
      <c r="G397" s="37"/>
      <c r="H397" s="37"/>
      <c r="I397" s="27"/>
      <c r="J397" s="27"/>
    </row>
    <row r="398" spans="2:10" x14ac:dyDescent="0.2">
      <c r="B398" s="27"/>
      <c r="C398" s="51"/>
      <c r="D398" s="27"/>
      <c r="E398" s="27"/>
      <c r="F398" s="41"/>
      <c r="G398" s="37"/>
      <c r="H398" s="37"/>
      <c r="I398" s="27"/>
      <c r="J398" s="27"/>
    </row>
    <row r="399" spans="2:10" x14ac:dyDescent="0.2">
      <c r="B399" s="27"/>
      <c r="C399" s="51"/>
      <c r="D399" s="27"/>
      <c r="E399" s="27"/>
      <c r="F399" s="41"/>
      <c r="G399" s="37"/>
      <c r="H399" s="37"/>
      <c r="I399" s="27"/>
      <c r="J399" s="27"/>
    </row>
    <row r="400" spans="2:10" x14ac:dyDescent="0.2">
      <c r="B400" s="27"/>
      <c r="C400" s="51"/>
      <c r="D400" s="27"/>
      <c r="E400" s="27"/>
      <c r="F400" s="41"/>
      <c r="G400" s="37"/>
      <c r="H400" s="37"/>
      <c r="I400" s="27"/>
      <c r="J400" s="27"/>
    </row>
    <row r="401" spans="2:10" x14ac:dyDescent="0.2">
      <c r="B401" s="27"/>
      <c r="C401" s="51"/>
      <c r="D401" s="27"/>
      <c r="E401" s="27"/>
      <c r="F401" s="41"/>
      <c r="G401" s="37"/>
      <c r="H401" s="37"/>
      <c r="I401" s="27"/>
      <c r="J401" s="27"/>
    </row>
    <row r="402" spans="2:10" x14ac:dyDescent="0.2">
      <c r="B402" s="27"/>
      <c r="C402" s="51"/>
      <c r="D402" s="27"/>
      <c r="E402" s="27"/>
      <c r="F402" s="41"/>
      <c r="G402" s="37"/>
      <c r="H402" s="37"/>
      <c r="I402" s="27"/>
      <c r="J402" s="27"/>
    </row>
    <row r="403" spans="2:10" x14ac:dyDescent="0.2">
      <c r="B403" s="27"/>
      <c r="C403" s="51"/>
      <c r="D403" s="27"/>
      <c r="E403" s="27"/>
      <c r="F403" s="41"/>
      <c r="G403" s="37"/>
      <c r="H403" s="37"/>
      <c r="I403" s="27"/>
      <c r="J403" s="27"/>
    </row>
    <row r="404" spans="2:10" x14ac:dyDescent="0.2">
      <c r="B404" s="27"/>
      <c r="C404" s="51"/>
      <c r="D404" s="27"/>
      <c r="E404" s="27"/>
      <c r="F404" s="41"/>
      <c r="G404" s="37"/>
      <c r="H404" s="37"/>
      <c r="I404" s="27"/>
      <c r="J404" s="27"/>
    </row>
    <row r="405" spans="2:10" x14ac:dyDescent="0.2">
      <c r="B405" s="27"/>
      <c r="C405" s="51"/>
      <c r="D405" s="27"/>
      <c r="E405" s="27"/>
      <c r="F405" s="41"/>
      <c r="G405" s="37"/>
      <c r="H405" s="37"/>
      <c r="I405" s="27"/>
      <c r="J405" s="27"/>
    </row>
    <row r="406" spans="2:10" x14ac:dyDescent="0.2">
      <c r="B406" s="27"/>
      <c r="C406" s="51"/>
      <c r="D406" s="27"/>
      <c r="E406" s="27"/>
      <c r="F406" s="41"/>
      <c r="G406" s="37"/>
      <c r="H406" s="37"/>
      <c r="I406" s="27"/>
      <c r="J406" s="27"/>
    </row>
    <row r="407" spans="2:10" x14ac:dyDescent="0.2">
      <c r="B407" s="27"/>
      <c r="C407" s="51"/>
      <c r="D407" s="27"/>
      <c r="E407" s="27"/>
      <c r="F407" s="41"/>
      <c r="G407" s="37"/>
      <c r="H407" s="37"/>
      <c r="I407" s="27"/>
      <c r="J407" s="27"/>
    </row>
    <row r="408" spans="2:10" x14ac:dyDescent="0.2">
      <c r="B408" s="27"/>
      <c r="C408" s="51"/>
      <c r="D408" s="27"/>
      <c r="E408" s="27"/>
      <c r="F408" s="41"/>
      <c r="G408" s="37"/>
      <c r="H408" s="37"/>
      <c r="I408" s="27"/>
      <c r="J408" s="27"/>
    </row>
    <row r="409" spans="2:10" x14ac:dyDescent="0.2">
      <c r="B409" s="27"/>
      <c r="C409" s="51"/>
      <c r="D409" s="27"/>
      <c r="E409" s="27"/>
      <c r="F409" s="41"/>
      <c r="G409" s="37"/>
      <c r="H409" s="37"/>
      <c r="I409" s="27"/>
      <c r="J409" s="27"/>
    </row>
    <row r="410" spans="2:10" x14ac:dyDescent="0.2">
      <c r="B410" s="27"/>
      <c r="C410" s="51"/>
      <c r="D410" s="27"/>
      <c r="E410" s="27"/>
      <c r="F410" s="41"/>
      <c r="G410" s="37"/>
      <c r="H410" s="37"/>
      <c r="I410" s="27"/>
      <c r="J410" s="27"/>
    </row>
    <row r="411" spans="2:10" x14ac:dyDescent="0.2">
      <c r="B411" s="27"/>
      <c r="C411" s="51"/>
      <c r="D411" s="27"/>
      <c r="E411" s="27"/>
      <c r="F411" s="41"/>
      <c r="G411" s="37"/>
      <c r="H411" s="37"/>
      <c r="I411" s="27"/>
      <c r="J411" s="27"/>
    </row>
    <row r="412" spans="2:10" x14ac:dyDescent="0.2">
      <c r="B412" s="27"/>
      <c r="C412" s="51"/>
      <c r="D412" s="27"/>
      <c r="E412" s="27"/>
      <c r="F412" s="41"/>
      <c r="G412" s="37"/>
      <c r="H412" s="37"/>
      <c r="I412" s="27"/>
      <c r="J412" s="27"/>
    </row>
    <row r="413" spans="2:10" x14ac:dyDescent="0.2">
      <c r="B413" s="27"/>
      <c r="C413" s="51"/>
      <c r="D413" s="27"/>
      <c r="E413" s="27"/>
      <c r="F413" s="41"/>
      <c r="G413" s="37"/>
      <c r="H413" s="37"/>
      <c r="I413" s="27"/>
      <c r="J413" s="27"/>
    </row>
    <row r="414" spans="2:10" x14ac:dyDescent="0.2">
      <c r="B414" s="27"/>
      <c r="C414" s="51"/>
      <c r="D414" s="27"/>
      <c r="E414" s="27"/>
      <c r="F414" s="41"/>
      <c r="G414" s="37"/>
      <c r="H414" s="37"/>
      <c r="I414" s="27"/>
      <c r="J414" s="27"/>
    </row>
    <row r="415" spans="2:10" x14ac:dyDescent="0.2">
      <c r="B415" s="27"/>
      <c r="C415" s="51"/>
      <c r="D415" s="27"/>
      <c r="E415" s="27"/>
      <c r="F415" s="41"/>
      <c r="G415" s="37"/>
      <c r="H415" s="37"/>
      <c r="I415" s="27"/>
      <c r="J415" s="27"/>
    </row>
    <row r="416" spans="2:10" x14ac:dyDescent="0.2">
      <c r="B416" s="27"/>
      <c r="C416" s="51"/>
      <c r="D416" s="27"/>
      <c r="E416" s="27"/>
      <c r="F416" s="41"/>
      <c r="G416" s="37"/>
      <c r="H416" s="37"/>
      <c r="I416" s="27"/>
      <c r="J416" s="27"/>
    </row>
    <row r="417" spans="2:10" x14ac:dyDescent="0.2">
      <c r="B417" s="27"/>
      <c r="C417" s="51"/>
      <c r="D417" s="27"/>
      <c r="E417" s="27"/>
      <c r="F417" s="41"/>
      <c r="G417" s="37"/>
      <c r="H417" s="37"/>
      <c r="I417" s="27"/>
      <c r="J417" s="27"/>
    </row>
    <row r="418" spans="2:10" x14ac:dyDescent="0.2">
      <c r="B418" s="27"/>
      <c r="C418" s="51"/>
      <c r="D418" s="27"/>
      <c r="E418" s="27"/>
      <c r="F418" s="41"/>
      <c r="G418" s="37"/>
      <c r="H418" s="37"/>
      <c r="I418" s="27"/>
      <c r="J418" s="27"/>
    </row>
    <row r="419" spans="2:10" x14ac:dyDescent="0.2">
      <c r="B419" s="27"/>
      <c r="C419" s="51"/>
      <c r="D419" s="27"/>
      <c r="E419" s="27"/>
      <c r="F419" s="41"/>
      <c r="G419" s="37"/>
      <c r="H419" s="37"/>
      <c r="I419" s="27"/>
      <c r="J419" s="27"/>
    </row>
    <row r="420" spans="2:10" x14ac:dyDescent="0.2">
      <c r="B420" s="27"/>
      <c r="C420" s="51"/>
      <c r="D420" s="27"/>
      <c r="E420" s="27"/>
      <c r="F420" s="41"/>
      <c r="G420" s="37"/>
      <c r="H420" s="37"/>
      <c r="I420" s="27"/>
      <c r="J420" s="27"/>
    </row>
    <row r="421" spans="2:10" x14ac:dyDescent="0.2">
      <c r="B421" s="27"/>
      <c r="C421" s="51"/>
      <c r="D421" s="27"/>
      <c r="E421" s="27"/>
      <c r="F421" s="41"/>
      <c r="G421" s="37"/>
      <c r="H421" s="37"/>
      <c r="I421" s="27"/>
      <c r="J421" s="27"/>
    </row>
    <row r="422" spans="2:10" x14ac:dyDescent="0.2">
      <c r="B422" s="27"/>
      <c r="C422" s="51"/>
      <c r="D422" s="27"/>
      <c r="E422" s="27"/>
      <c r="F422" s="41"/>
      <c r="G422" s="37"/>
      <c r="H422" s="37"/>
      <c r="I422" s="27"/>
      <c r="J422" s="27"/>
    </row>
    <row r="423" spans="2:10" x14ac:dyDescent="0.2">
      <c r="B423" s="27"/>
      <c r="C423" s="51"/>
      <c r="D423" s="27"/>
      <c r="E423" s="27"/>
      <c r="F423" s="41"/>
      <c r="G423" s="37"/>
      <c r="H423" s="37"/>
      <c r="I423" s="27"/>
      <c r="J423" s="27"/>
    </row>
    <row r="424" spans="2:10" x14ac:dyDescent="0.2">
      <c r="B424" s="27"/>
      <c r="C424" s="51"/>
      <c r="D424" s="27"/>
      <c r="E424" s="27"/>
      <c r="F424" s="41"/>
      <c r="G424" s="37"/>
      <c r="H424" s="37"/>
      <c r="I424" s="27"/>
      <c r="J424" s="27"/>
    </row>
    <row r="425" spans="2:10" x14ac:dyDescent="0.2">
      <c r="B425" s="27"/>
      <c r="C425" s="51"/>
      <c r="D425" s="27"/>
      <c r="E425" s="27"/>
      <c r="F425" s="41"/>
      <c r="G425" s="37"/>
      <c r="H425" s="37"/>
      <c r="I425" s="27"/>
      <c r="J425" s="27"/>
    </row>
    <row r="426" spans="2:10" x14ac:dyDescent="0.2">
      <c r="B426" s="27"/>
      <c r="C426" s="51"/>
      <c r="D426" s="27"/>
      <c r="E426" s="27"/>
      <c r="F426" s="41"/>
      <c r="G426" s="37"/>
      <c r="H426" s="37"/>
      <c r="I426" s="27"/>
      <c r="J426" s="27"/>
    </row>
    <row r="427" spans="2:10" x14ac:dyDescent="0.2">
      <c r="B427" s="27"/>
      <c r="C427" s="51"/>
      <c r="D427" s="27"/>
      <c r="E427" s="27"/>
      <c r="F427" s="41"/>
      <c r="G427" s="37"/>
      <c r="H427" s="37"/>
      <c r="I427" s="27"/>
      <c r="J427" s="27"/>
    </row>
    <row r="428" spans="2:10" x14ac:dyDescent="0.2">
      <c r="B428" s="27"/>
      <c r="C428" s="51"/>
      <c r="D428" s="27"/>
      <c r="E428" s="27"/>
      <c r="F428" s="41"/>
      <c r="G428" s="37"/>
      <c r="H428" s="37"/>
      <c r="I428" s="27"/>
      <c r="J428" s="27"/>
    </row>
    <row r="429" spans="2:10" x14ac:dyDescent="0.2">
      <c r="B429" s="27"/>
      <c r="C429" s="51"/>
      <c r="D429" s="27"/>
      <c r="E429" s="27"/>
      <c r="F429" s="41"/>
      <c r="G429" s="37"/>
      <c r="H429" s="37"/>
      <c r="I429" s="27"/>
      <c r="J429" s="27"/>
    </row>
    <row r="430" spans="2:10" x14ac:dyDescent="0.2">
      <c r="B430" s="27"/>
      <c r="C430" s="51"/>
      <c r="D430" s="27"/>
      <c r="E430" s="27"/>
      <c r="F430" s="41"/>
      <c r="G430" s="37"/>
      <c r="H430" s="37"/>
      <c r="I430" s="27"/>
      <c r="J430" s="27"/>
    </row>
    <row r="431" spans="2:10" x14ac:dyDescent="0.2">
      <c r="B431" s="27"/>
      <c r="C431" s="51"/>
      <c r="D431" s="27"/>
      <c r="E431" s="27"/>
      <c r="F431" s="41"/>
      <c r="G431" s="37"/>
      <c r="H431" s="37"/>
      <c r="I431" s="27"/>
      <c r="J431" s="27"/>
    </row>
    <row r="432" spans="2:10" x14ac:dyDescent="0.2">
      <c r="B432" s="27"/>
      <c r="C432" s="51"/>
      <c r="D432" s="27"/>
      <c r="E432" s="27"/>
      <c r="F432" s="41"/>
      <c r="G432" s="37"/>
      <c r="H432" s="37"/>
      <c r="I432" s="27"/>
      <c r="J432" s="27"/>
    </row>
    <row r="433" spans="2:10" x14ac:dyDescent="0.2">
      <c r="B433" s="27"/>
      <c r="C433" s="51"/>
      <c r="D433" s="27"/>
      <c r="E433" s="27"/>
      <c r="F433" s="41"/>
      <c r="G433" s="37"/>
      <c r="H433" s="37"/>
      <c r="I433" s="27"/>
      <c r="J433" s="27"/>
    </row>
    <row r="434" spans="2:10" x14ac:dyDescent="0.2">
      <c r="B434" s="27"/>
      <c r="C434" s="51"/>
      <c r="D434" s="27"/>
      <c r="E434" s="27"/>
      <c r="F434" s="41"/>
      <c r="G434" s="37"/>
      <c r="H434" s="37"/>
      <c r="I434" s="27"/>
      <c r="J434" s="27"/>
    </row>
    <row r="435" spans="2:10" x14ac:dyDescent="0.2">
      <c r="B435" s="27"/>
      <c r="C435" s="51"/>
      <c r="D435" s="27"/>
      <c r="E435" s="27"/>
      <c r="F435" s="41"/>
      <c r="G435" s="37"/>
      <c r="H435" s="37"/>
      <c r="I435" s="27"/>
      <c r="J435" s="27"/>
    </row>
    <row r="436" spans="2:10" x14ac:dyDescent="0.2">
      <c r="B436" s="27"/>
      <c r="C436" s="51"/>
      <c r="D436" s="27"/>
      <c r="E436" s="27"/>
      <c r="F436" s="41"/>
      <c r="G436" s="37"/>
      <c r="H436" s="37"/>
      <c r="I436" s="27"/>
      <c r="J436" s="27"/>
    </row>
    <row r="437" spans="2:10" x14ac:dyDescent="0.2">
      <c r="B437" s="27"/>
      <c r="C437" s="51"/>
      <c r="D437" s="27"/>
      <c r="E437" s="27"/>
      <c r="F437" s="41"/>
      <c r="G437" s="37"/>
      <c r="H437" s="37"/>
      <c r="I437" s="27"/>
      <c r="J437" s="27"/>
    </row>
    <row r="438" spans="2:10" x14ac:dyDescent="0.2">
      <c r="B438" s="27"/>
      <c r="C438" s="51"/>
      <c r="D438" s="27"/>
      <c r="E438" s="27"/>
      <c r="F438" s="41"/>
      <c r="G438" s="37"/>
      <c r="H438" s="37"/>
      <c r="I438" s="27"/>
      <c r="J438" s="27"/>
    </row>
    <row r="439" spans="2:10" x14ac:dyDescent="0.2">
      <c r="B439" s="27"/>
      <c r="C439" s="51"/>
      <c r="D439" s="27"/>
      <c r="E439" s="27"/>
      <c r="F439" s="41"/>
      <c r="G439" s="37"/>
      <c r="H439" s="37"/>
      <c r="I439" s="27"/>
      <c r="J439" s="27"/>
    </row>
    <row r="440" spans="2:10" x14ac:dyDescent="0.2">
      <c r="B440" s="27"/>
      <c r="C440" s="51"/>
      <c r="D440" s="27"/>
      <c r="E440" s="27"/>
      <c r="F440" s="41"/>
      <c r="G440" s="37"/>
      <c r="H440" s="37"/>
      <c r="I440" s="27"/>
      <c r="J440" s="27"/>
    </row>
    <row r="441" spans="2:10" x14ac:dyDescent="0.2">
      <c r="B441" s="27"/>
      <c r="C441" s="51"/>
      <c r="D441" s="27"/>
      <c r="E441" s="27"/>
      <c r="F441" s="41"/>
      <c r="G441" s="37"/>
      <c r="H441" s="37"/>
      <c r="I441" s="27"/>
      <c r="J441" s="27"/>
    </row>
    <row r="442" spans="2:10" x14ac:dyDescent="0.2">
      <c r="B442" s="27"/>
      <c r="C442" s="51"/>
      <c r="D442" s="27"/>
      <c r="E442" s="27"/>
      <c r="F442" s="41"/>
      <c r="G442" s="37"/>
      <c r="H442" s="37"/>
      <c r="I442" s="27"/>
      <c r="J442" s="27"/>
    </row>
    <row r="443" spans="2:10" x14ac:dyDescent="0.2">
      <c r="B443" s="27"/>
      <c r="C443" s="51"/>
      <c r="D443" s="27"/>
      <c r="E443" s="27"/>
      <c r="F443" s="41"/>
      <c r="G443" s="37"/>
      <c r="H443" s="37"/>
      <c r="I443" s="27"/>
      <c r="J443" s="27"/>
    </row>
    <row r="444" spans="2:10" x14ac:dyDescent="0.2">
      <c r="B444" s="27"/>
      <c r="C444" s="51"/>
      <c r="D444" s="27"/>
      <c r="E444" s="27"/>
      <c r="F444" s="41"/>
      <c r="G444" s="37"/>
      <c r="H444" s="37"/>
      <c r="I444" s="27"/>
      <c r="J444" s="27"/>
    </row>
    <row r="445" spans="2:10" x14ac:dyDescent="0.2">
      <c r="B445" s="27"/>
      <c r="C445" s="51"/>
      <c r="D445" s="27"/>
      <c r="E445" s="27"/>
      <c r="F445" s="41"/>
      <c r="G445" s="37"/>
      <c r="H445" s="37"/>
      <c r="I445" s="27"/>
      <c r="J445" s="27"/>
    </row>
    <row r="446" spans="2:10" x14ac:dyDescent="0.2">
      <c r="B446" s="27"/>
      <c r="C446" s="51"/>
      <c r="D446" s="27"/>
      <c r="E446" s="27"/>
      <c r="F446" s="41"/>
      <c r="G446" s="37"/>
      <c r="H446" s="37"/>
      <c r="I446" s="27"/>
      <c r="J446" s="27"/>
    </row>
    <row r="447" spans="2:10" x14ac:dyDescent="0.2">
      <c r="B447" s="27"/>
      <c r="C447" s="51"/>
      <c r="D447" s="27"/>
      <c r="E447" s="27"/>
      <c r="F447" s="41"/>
      <c r="G447" s="37"/>
      <c r="H447" s="37"/>
      <c r="I447" s="27"/>
      <c r="J447" s="27"/>
    </row>
    <row r="448" spans="2:10" x14ac:dyDescent="0.2">
      <c r="B448" s="27"/>
      <c r="C448" s="51"/>
      <c r="D448" s="27"/>
      <c r="E448" s="27"/>
      <c r="F448" s="41"/>
      <c r="G448" s="37"/>
      <c r="H448" s="37"/>
      <c r="I448" s="27"/>
      <c r="J448" s="27"/>
    </row>
    <row r="449" spans="2:10" x14ac:dyDescent="0.2">
      <c r="B449" s="27"/>
      <c r="C449" s="51"/>
      <c r="D449" s="27"/>
      <c r="E449" s="27"/>
      <c r="F449" s="41"/>
      <c r="G449" s="37"/>
      <c r="H449" s="37"/>
      <c r="I449" s="27"/>
      <c r="J449" s="27"/>
    </row>
    <row r="450" spans="2:10" x14ac:dyDescent="0.2">
      <c r="B450" s="27"/>
      <c r="C450" s="51"/>
      <c r="D450" s="27"/>
      <c r="E450" s="27"/>
      <c r="F450" s="41"/>
      <c r="G450" s="37"/>
      <c r="H450" s="37"/>
      <c r="I450" s="27"/>
      <c r="J450" s="27"/>
    </row>
    <row r="451" spans="2:10" x14ac:dyDescent="0.2">
      <c r="B451" s="27"/>
      <c r="C451" s="51"/>
      <c r="D451" s="27"/>
      <c r="E451" s="27"/>
      <c r="F451" s="41"/>
      <c r="G451" s="37"/>
      <c r="H451" s="37"/>
      <c r="I451" s="27"/>
      <c r="J451" s="27"/>
    </row>
    <row r="452" spans="2:10" x14ac:dyDescent="0.2">
      <c r="B452" s="27"/>
      <c r="C452" s="51"/>
      <c r="D452" s="27"/>
      <c r="E452" s="27"/>
      <c r="F452" s="41"/>
      <c r="G452" s="37"/>
      <c r="H452" s="37"/>
      <c r="I452" s="27"/>
      <c r="J452" s="27"/>
    </row>
    <row r="453" spans="2:10" x14ac:dyDescent="0.2">
      <c r="B453" s="27"/>
      <c r="C453" s="51"/>
      <c r="D453" s="27"/>
      <c r="E453" s="27"/>
      <c r="F453" s="41"/>
      <c r="G453" s="37"/>
      <c r="H453" s="37"/>
      <c r="I453" s="27"/>
      <c r="J453" s="27"/>
    </row>
    <row r="454" spans="2:10" x14ac:dyDescent="0.2">
      <c r="B454" s="27"/>
      <c r="C454" s="51"/>
      <c r="D454" s="27"/>
      <c r="E454" s="27"/>
      <c r="F454" s="41"/>
      <c r="G454" s="37"/>
      <c r="H454" s="37"/>
      <c r="I454" s="27"/>
      <c r="J454" s="27"/>
    </row>
    <row r="455" spans="2:10" x14ac:dyDescent="0.2">
      <c r="B455" s="27"/>
      <c r="C455" s="51"/>
      <c r="D455" s="27"/>
      <c r="E455" s="27"/>
      <c r="F455" s="41"/>
      <c r="G455" s="37"/>
      <c r="H455" s="37"/>
      <c r="I455" s="27"/>
      <c r="J455" s="27"/>
    </row>
    <row r="456" spans="2:10" x14ac:dyDescent="0.2">
      <c r="B456" s="27"/>
      <c r="C456" s="51"/>
      <c r="D456" s="27"/>
      <c r="E456" s="27"/>
      <c r="F456" s="41"/>
      <c r="G456" s="37"/>
      <c r="H456" s="37"/>
      <c r="I456" s="27"/>
      <c r="J456" s="27"/>
    </row>
    <row r="457" spans="2:10" x14ac:dyDescent="0.2">
      <c r="B457" s="27"/>
      <c r="C457" s="51"/>
      <c r="D457" s="27"/>
      <c r="E457" s="27"/>
      <c r="F457" s="41"/>
      <c r="G457" s="37"/>
      <c r="H457" s="37"/>
      <c r="I457" s="27"/>
      <c r="J457" s="27"/>
    </row>
    <row r="458" spans="2:10" x14ac:dyDescent="0.2">
      <c r="B458" s="27"/>
      <c r="C458" s="51"/>
      <c r="D458" s="27"/>
      <c r="E458" s="27"/>
      <c r="F458" s="41"/>
      <c r="G458" s="37"/>
      <c r="H458" s="37"/>
      <c r="I458" s="27"/>
      <c r="J458" s="27"/>
    </row>
    <row r="459" spans="2:10" x14ac:dyDescent="0.2">
      <c r="B459" s="27"/>
      <c r="C459" s="51"/>
      <c r="D459" s="27"/>
      <c r="E459" s="27"/>
      <c r="F459" s="41"/>
      <c r="G459" s="37"/>
      <c r="H459" s="37"/>
      <c r="I459" s="27"/>
      <c r="J459" s="27"/>
    </row>
    <row r="460" spans="2:10" x14ac:dyDescent="0.2">
      <c r="B460" s="27"/>
      <c r="C460" s="51"/>
      <c r="D460" s="27"/>
      <c r="E460" s="27"/>
      <c r="F460" s="41"/>
      <c r="G460" s="37"/>
      <c r="H460" s="37"/>
      <c r="I460" s="27"/>
      <c r="J460" s="27"/>
    </row>
    <row r="461" spans="2:10" x14ac:dyDescent="0.2">
      <c r="B461" s="27"/>
      <c r="C461" s="51"/>
      <c r="D461" s="27"/>
      <c r="E461" s="27"/>
      <c r="F461" s="41"/>
      <c r="G461" s="37"/>
      <c r="H461" s="37"/>
      <c r="I461" s="27"/>
      <c r="J461" s="27"/>
    </row>
    <row r="462" spans="2:10" x14ac:dyDescent="0.2">
      <c r="B462" s="27"/>
      <c r="C462" s="51"/>
      <c r="D462" s="27"/>
      <c r="E462" s="27"/>
      <c r="F462" s="41"/>
      <c r="G462" s="37"/>
      <c r="H462" s="37"/>
      <c r="I462" s="27"/>
      <c r="J462" s="27"/>
    </row>
    <row r="463" spans="2:10" x14ac:dyDescent="0.2">
      <c r="B463" s="27"/>
      <c r="C463" s="51"/>
      <c r="D463" s="27"/>
      <c r="E463" s="27"/>
      <c r="F463" s="41"/>
      <c r="G463" s="37"/>
      <c r="H463" s="37"/>
      <c r="I463" s="27"/>
      <c r="J463" s="27"/>
    </row>
    <row r="464" spans="2:10" x14ac:dyDescent="0.2">
      <c r="B464" s="27"/>
      <c r="C464" s="51"/>
      <c r="D464" s="27"/>
      <c r="E464" s="27"/>
      <c r="F464" s="41"/>
      <c r="G464" s="37"/>
      <c r="H464" s="37"/>
      <c r="I464" s="27"/>
      <c r="J464" s="27"/>
    </row>
    <row r="465" spans="2:10" x14ac:dyDescent="0.2">
      <c r="B465" s="27"/>
      <c r="C465" s="51"/>
      <c r="D465" s="27"/>
      <c r="E465" s="27"/>
      <c r="F465" s="41"/>
      <c r="G465" s="37"/>
      <c r="H465" s="37"/>
      <c r="I465" s="27"/>
      <c r="J465" s="27"/>
    </row>
    <row r="466" spans="2:10" x14ac:dyDescent="0.2">
      <c r="B466" s="27"/>
      <c r="C466" s="51"/>
      <c r="D466" s="27"/>
      <c r="E466" s="27"/>
      <c r="F466" s="41"/>
      <c r="G466" s="37"/>
      <c r="H466" s="37"/>
      <c r="I466" s="27"/>
      <c r="J466" s="27"/>
    </row>
    <row r="467" spans="2:10" x14ac:dyDescent="0.2">
      <c r="B467" s="27"/>
      <c r="C467" s="51"/>
      <c r="D467" s="27"/>
      <c r="E467" s="27"/>
      <c r="F467" s="41"/>
      <c r="G467" s="37"/>
      <c r="H467" s="37"/>
      <c r="I467" s="27"/>
      <c r="J467" s="27"/>
    </row>
    <row r="468" spans="2:10" x14ac:dyDescent="0.2">
      <c r="B468" s="27"/>
      <c r="C468" s="51"/>
      <c r="D468" s="27"/>
      <c r="E468" s="27"/>
      <c r="F468" s="41"/>
      <c r="G468" s="37"/>
      <c r="H468" s="37"/>
      <c r="I468" s="27"/>
      <c r="J468" s="27"/>
    </row>
    <row r="469" spans="2:10" x14ac:dyDescent="0.2">
      <c r="B469" s="27"/>
      <c r="C469" s="51"/>
      <c r="D469" s="27"/>
      <c r="E469" s="27"/>
      <c r="F469" s="41"/>
      <c r="G469" s="37"/>
      <c r="H469" s="37"/>
      <c r="I469" s="27"/>
      <c r="J469" s="27"/>
    </row>
    <row r="470" spans="2:10" x14ac:dyDescent="0.2">
      <c r="B470" s="27"/>
      <c r="C470" s="51"/>
      <c r="D470" s="27"/>
      <c r="E470" s="27"/>
      <c r="F470" s="41"/>
      <c r="G470" s="37"/>
      <c r="H470" s="37"/>
      <c r="I470" s="27"/>
      <c r="J470" s="27"/>
    </row>
    <row r="471" spans="2:10" x14ac:dyDescent="0.2">
      <c r="B471" s="27"/>
      <c r="C471" s="51"/>
      <c r="D471" s="27"/>
      <c r="E471" s="27"/>
      <c r="F471" s="41"/>
      <c r="G471" s="37"/>
      <c r="H471" s="37"/>
      <c r="I471" s="27"/>
      <c r="J471" s="27"/>
    </row>
    <row r="472" spans="2:10" x14ac:dyDescent="0.2">
      <c r="B472" s="27"/>
      <c r="C472" s="51"/>
      <c r="D472" s="27"/>
      <c r="E472" s="27"/>
      <c r="F472" s="41"/>
      <c r="G472" s="37"/>
      <c r="H472" s="37"/>
      <c r="I472" s="27"/>
      <c r="J472" s="27"/>
    </row>
    <row r="473" spans="2:10" x14ac:dyDescent="0.2">
      <c r="B473" s="27"/>
      <c r="C473" s="51"/>
      <c r="D473" s="27"/>
      <c r="E473" s="27"/>
      <c r="F473" s="41"/>
      <c r="G473" s="37"/>
      <c r="H473" s="37"/>
      <c r="I473" s="27"/>
      <c r="J473" s="27"/>
    </row>
    <row r="474" spans="2:10" x14ac:dyDescent="0.2">
      <c r="B474" s="27"/>
      <c r="C474" s="51"/>
      <c r="D474" s="27"/>
      <c r="E474" s="27"/>
      <c r="F474" s="41"/>
      <c r="G474" s="37"/>
      <c r="H474" s="37"/>
      <c r="I474" s="27"/>
      <c r="J474" s="27"/>
    </row>
    <row r="475" spans="2:10" x14ac:dyDescent="0.2">
      <c r="B475" s="27"/>
      <c r="C475" s="51"/>
      <c r="D475" s="27"/>
      <c r="E475" s="27"/>
      <c r="F475" s="41"/>
      <c r="G475" s="37"/>
      <c r="H475" s="37"/>
      <c r="I475" s="27"/>
      <c r="J475" s="27"/>
    </row>
    <row r="476" spans="2:10" x14ac:dyDescent="0.2">
      <c r="B476" s="27"/>
      <c r="C476" s="51"/>
      <c r="D476" s="27"/>
      <c r="E476" s="27"/>
      <c r="F476" s="41"/>
      <c r="G476" s="37"/>
      <c r="H476" s="37"/>
      <c r="I476" s="27"/>
      <c r="J476" s="27"/>
    </row>
    <row r="477" spans="2:10" x14ac:dyDescent="0.2">
      <c r="B477" s="27"/>
      <c r="C477" s="51"/>
      <c r="D477" s="27"/>
      <c r="E477" s="27"/>
      <c r="F477" s="41"/>
      <c r="G477" s="37"/>
      <c r="H477" s="37"/>
      <c r="I477" s="27"/>
      <c r="J477" s="27"/>
    </row>
    <row r="478" spans="2:10" x14ac:dyDescent="0.2">
      <c r="B478" s="27"/>
      <c r="C478" s="51"/>
      <c r="D478" s="27"/>
      <c r="E478" s="27"/>
      <c r="F478" s="41"/>
      <c r="G478" s="37"/>
      <c r="H478" s="37"/>
      <c r="I478" s="27"/>
      <c r="J478" s="27"/>
    </row>
    <row r="479" spans="2:10" x14ac:dyDescent="0.2">
      <c r="B479" s="27"/>
      <c r="C479" s="51"/>
      <c r="D479" s="27"/>
      <c r="E479" s="27"/>
      <c r="F479" s="41"/>
      <c r="G479" s="37"/>
      <c r="H479" s="37"/>
      <c r="I479" s="27"/>
      <c r="J479" s="27"/>
    </row>
    <row r="480" spans="2:10" x14ac:dyDescent="0.2">
      <c r="B480" s="27"/>
      <c r="C480" s="51"/>
      <c r="D480" s="27"/>
      <c r="E480" s="27"/>
      <c r="F480" s="41"/>
      <c r="G480" s="37"/>
      <c r="H480" s="37"/>
      <c r="I480" s="27"/>
      <c r="J480" s="27"/>
    </row>
    <row r="481" spans="2:10" x14ac:dyDescent="0.2">
      <c r="B481" s="27"/>
      <c r="C481" s="51"/>
      <c r="D481" s="27"/>
      <c r="E481" s="27"/>
      <c r="F481" s="41"/>
      <c r="G481" s="37"/>
      <c r="H481" s="37"/>
      <c r="I481" s="27"/>
      <c r="J481" s="27"/>
    </row>
    <row r="482" spans="2:10" x14ac:dyDescent="0.2">
      <c r="B482" s="27"/>
      <c r="C482" s="51"/>
      <c r="D482" s="27"/>
      <c r="E482" s="27"/>
      <c r="F482" s="41"/>
      <c r="G482" s="37"/>
      <c r="H482" s="37"/>
      <c r="I482" s="27"/>
      <c r="J482" s="27"/>
    </row>
    <row r="483" spans="2:10" x14ac:dyDescent="0.2">
      <c r="B483" s="27"/>
      <c r="C483" s="51"/>
      <c r="D483" s="27"/>
      <c r="E483" s="27"/>
      <c r="F483" s="41"/>
      <c r="G483" s="37"/>
      <c r="H483" s="37"/>
      <c r="I483" s="27"/>
      <c r="J483" s="27"/>
    </row>
    <row r="484" spans="2:10" x14ac:dyDescent="0.2">
      <c r="B484" s="27"/>
      <c r="C484" s="51"/>
      <c r="D484" s="27"/>
      <c r="E484" s="27"/>
      <c r="F484" s="41"/>
      <c r="G484" s="37"/>
      <c r="H484" s="37"/>
      <c r="I484" s="27"/>
      <c r="J484" s="27"/>
    </row>
    <row r="485" spans="2:10" x14ac:dyDescent="0.2">
      <c r="B485" s="27"/>
      <c r="C485" s="51"/>
      <c r="D485" s="27"/>
      <c r="E485" s="27"/>
      <c r="F485" s="41"/>
      <c r="G485" s="37"/>
      <c r="H485" s="37"/>
      <c r="I485" s="27"/>
      <c r="J485" s="27"/>
    </row>
    <row r="486" spans="2:10" x14ac:dyDescent="0.2">
      <c r="B486" s="27"/>
      <c r="C486" s="51"/>
      <c r="D486" s="27"/>
      <c r="E486" s="27"/>
      <c r="F486" s="41"/>
      <c r="G486" s="37"/>
      <c r="H486" s="37"/>
      <c r="I486" s="27"/>
      <c r="J486" s="27"/>
    </row>
    <row r="487" spans="2:10" x14ac:dyDescent="0.2">
      <c r="B487" s="27"/>
      <c r="C487" s="51"/>
      <c r="D487" s="27"/>
      <c r="E487" s="27"/>
      <c r="F487" s="41"/>
      <c r="G487" s="37"/>
      <c r="H487" s="37"/>
      <c r="I487" s="27"/>
      <c r="J487" s="27"/>
    </row>
    <row r="488" spans="2:10" x14ac:dyDescent="0.2">
      <c r="B488" s="27"/>
      <c r="C488" s="51"/>
      <c r="D488" s="27"/>
      <c r="E488" s="27"/>
      <c r="F488" s="41"/>
      <c r="G488" s="37"/>
      <c r="H488" s="37"/>
      <c r="I488" s="27"/>
      <c r="J488" s="27"/>
    </row>
    <row r="489" spans="2:10" x14ac:dyDescent="0.2">
      <c r="B489" s="27"/>
      <c r="C489" s="51"/>
      <c r="D489" s="27"/>
      <c r="E489" s="27"/>
      <c r="F489" s="41"/>
      <c r="G489" s="37"/>
      <c r="H489" s="37"/>
      <c r="I489" s="27"/>
      <c r="J489" s="27"/>
    </row>
    <row r="490" spans="2:10" x14ac:dyDescent="0.2">
      <c r="B490" s="27"/>
      <c r="C490" s="51"/>
      <c r="D490" s="27"/>
      <c r="E490" s="27"/>
      <c r="F490" s="41"/>
      <c r="G490" s="37"/>
      <c r="H490" s="37"/>
      <c r="I490" s="27"/>
      <c r="J490" s="27"/>
    </row>
    <row r="491" spans="2:10" x14ac:dyDescent="0.2">
      <c r="B491" s="27"/>
      <c r="C491" s="51"/>
      <c r="D491" s="27"/>
      <c r="E491" s="27"/>
      <c r="F491" s="41"/>
      <c r="G491" s="37"/>
      <c r="H491" s="37"/>
      <c r="I491" s="27"/>
      <c r="J491" s="27"/>
    </row>
    <row r="492" spans="2:10" x14ac:dyDescent="0.2">
      <c r="B492" s="27"/>
      <c r="C492" s="51"/>
      <c r="D492" s="27"/>
      <c r="E492" s="27"/>
      <c r="F492" s="41"/>
      <c r="G492" s="37"/>
      <c r="H492" s="37"/>
      <c r="I492" s="27"/>
      <c r="J492" s="27"/>
    </row>
    <row r="493" spans="2:10" x14ac:dyDescent="0.2">
      <c r="B493" s="27"/>
      <c r="C493" s="51"/>
      <c r="D493" s="27"/>
      <c r="E493" s="27"/>
      <c r="F493" s="41"/>
      <c r="G493" s="37"/>
      <c r="H493" s="37"/>
      <c r="I493" s="27"/>
      <c r="J493" s="27"/>
    </row>
    <row r="494" spans="2:10" x14ac:dyDescent="0.2">
      <c r="B494" s="27"/>
      <c r="C494" s="51"/>
      <c r="D494" s="27"/>
      <c r="E494" s="27"/>
      <c r="F494" s="41"/>
      <c r="G494" s="37"/>
      <c r="H494" s="37"/>
      <c r="I494" s="27"/>
      <c r="J494" s="27"/>
    </row>
    <row r="495" spans="2:10" x14ac:dyDescent="0.2">
      <c r="B495" s="27"/>
      <c r="C495" s="51"/>
      <c r="D495" s="27"/>
      <c r="E495" s="27"/>
      <c r="F495" s="41"/>
      <c r="G495" s="37"/>
      <c r="H495" s="37"/>
      <c r="I495" s="27"/>
      <c r="J495" s="27"/>
    </row>
    <row r="496" spans="2:10" x14ac:dyDescent="0.2">
      <c r="B496" s="27"/>
      <c r="C496" s="51"/>
      <c r="D496" s="27"/>
      <c r="E496" s="27"/>
      <c r="F496" s="41"/>
      <c r="G496" s="37"/>
      <c r="H496" s="37"/>
      <c r="I496" s="27"/>
      <c r="J496" s="27"/>
    </row>
    <row r="497" spans="2:10" x14ac:dyDescent="0.2">
      <c r="B497" s="27"/>
      <c r="C497" s="51"/>
      <c r="D497" s="27"/>
      <c r="E497" s="27"/>
      <c r="F497" s="41"/>
      <c r="G497" s="37"/>
      <c r="H497" s="37"/>
      <c r="I497" s="27"/>
      <c r="J497" s="27"/>
    </row>
    <row r="498" spans="2:10" x14ac:dyDescent="0.2">
      <c r="B498" s="27"/>
      <c r="C498" s="51"/>
      <c r="D498" s="27"/>
      <c r="E498" s="27"/>
      <c r="F498" s="41"/>
      <c r="G498" s="37"/>
      <c r="H498" s="37"/>
      <c r="I498" s="27"/>
      <c r="J498" s="27"/>
    </row>
    <row r="499" spans="2:10" x14ac:dyDescent="0.2">
      <c r="B499" s="27"/>
      <c r="C499" s="51"/>
      <c r="D499" s="27"/>
      <c r="E499" s="27"/>
      <c r="F499" s="41"/>
      <c r="G499" s="37"/>
      <c r="H499" s="37"/>
      <c r="I499" s="27"/>
      <c r="J499" s="27"/>
    </row>
    <row r="500" spans="2:10" x14ac:dyDescent="0.2">
      <c r="B500" s="27"/>
      <c r="C500" s="51"/>
      <c r="D500" s="27"/>
      <c r="E500" s="27"/>
      <c r="F500" s="41"/>
      <c r="G500" s="37"/>
      <c r="H500" s="37"/>
      <c r="I500" s="27"/>
      <c r="J500" s="27"/>
    </row>
    <row r="501" spans="2:10" x14ac:dyDescent="0.2">
      <c r="B501" s="27"/>
      <c r="C501" s="51"/>
      <c r="D501" s="27"/>
      <c r="E501" s="27"/>
      <c r="F501" s="41"/>
      <c r="G501" s="37"/>
      <c r="H501" s="37"/>
      <c r="I501" s="27"/>
      <c r="J501" s="27"/>
    </row>
    <row r="502" spans="2:10" x14ac:dyDescent="0.2">
      <c r="B502" s="27"/>
      <c r="C502" s="51"/>
      <c r="D502" s="27"/>
      <c r="E502" s="27"/>
      <c r="F502" s="41"/>
      <c r="G502" s="37"/>
      <c r="H502" s="37"/>
      <c r="I502" s="27"/>
      <c r="J502" s="27"/>
    </row>
    <row r="503" spans="2:10" x14ac:dyDescent="0.2">
      <c r="B503" s="27"/>
      <c r="C503" s="51"/>
      <c r="D503" s="27"/>
      <c r="E503" s="27"/>
      <c r="F503" s="41"/>
      <c r="G503" s="37"/>
      <c r="H503" s="37"/>
      <c r="I503" s="27"/>
      <c r="J503" s="27"/>
    </row>
    <row r="504" spans="2:10" x14ac:dyDescent="0.2">
      <c r="B504" s="27"/>
      <c r="C504" s="51"/>
      <c r="D504" s="27"/>
      <c r="E504" s="27"/>
      <c r="F504" s="41"/>
      <c r="G504" s="37"/>
      <c r="H504" s="37"/>
      <c r="I504" s="27"/>
      <c r="J504" s="27"/>
    </row>
    <row r="505" spans="2:10" x14ac:dyDescent="0.2">
      <c r="B505" s="27"/>
      <c r="C505" s="51"/>
      <c r="D505" s="27"/>
      <c r="E505" s="27"/>
      <c r="F505" s="41"/>
      <c r="G505" s="37"/>
      <c r="H505" s="37"/>
      <c r="I505" s="27"/>
      <c r="J505" s="27"/>
    </row>
    <row r="506" spans="2:10" x14ac:dyDescent="0.2">
      <c r="B506" s="27"/>
      <c r="C506" s="51"/>
      <c r="D506" s="27"/>
      <c r="E506" s="27"/>
      <c r="F506" s="41"/>
      <c r="G506" s="37"/>
      <c r="H506" s="37"/>
      <c r="I506" s="27"/>
      <c r="J506" s="27"/>
    </row>
    <row r="507" spans="2:10" x14ac:dyDescent="0.2">
      <c r="B507" s="27"/>
      <c r="C507" s="51"/>
      <c r="D507" s="27"/>
      <c r="E507" s="27"/>
      <c r="F507" s="41"/>
      <c r="G507" s="37"/>
      <c r="H507" s="37"/>
      <c r="I507" s="27"/>
      <c r="J507" s="27"/>
    </row>
    <row r="508" spans="2:10" x14ac:dyDescent="0.2">
      <c r="B508" s="27"/>
      <c r="C508" s="51"/>
      <c r="D508" s="27"/>
      <c r="E508" s="27"/>
      <c r="F508" s="41"/>
      <c r="G508" s="37"/>
      <c r="H508" s="37"/>
      <c r="I508" s="27"/>
      <c r="J508" s="27"/>
    </row>
    <row r="509" spans="2:10" x14ac:dyDescent="0.2">
      <c r="B509" s="27"/>
      <c r="C509" s="51"/>
      <c r="D509" s="27"/>
      <c r="E509" s="27"/>
      <c r="F509" s="41"/>
      <c r="G509" s="37"/>
      <c r="H509" s="37"/>
      <c r="I509" s="27"/>
      <c r="J509" s="27"/>
    </row>
    <row r="510" spans="2:10" x14ac:dyDescent="0.2">
      <c r="B510" s="27"/>
      <c r="C510" s="51"/>
      <c r="D510" s="27"/>
      <c r="E510" s="27"/>
      <c r="F510" s="41"/>
      <c r="G510" s="37"/>
      <c r="H510" s="37"/>
      <c r="I510" s="27"/>
      <c r="J510" s="27"/>
    </row>
    <row r="511" spans="2:10" x14ac:dyDescent="0.2">
      <c r="B511" s="27"/>
      <c r="C511" s="51"/>
      <c r="D511" s="27"/>
      <c r="E511" s="27"/>
      <c r="F511" s="41"/>
      <c r="G511" s="37"/>
      <c r="H511" s="37"/>
      <c r="I511" s="27"/>
      <c r="J511" s="27"/>
    </row>
    <row r="512" spans="2:10" x14ac:dyDescent="0.2">
      <c r="B512" s="27"/>
      <c r="C512" s="51"/>
      <c r="D512" s="27"/>
      <c r="E512" s="27"/>
      <c r="F512" s="41"/>
      <c r="G512" s="37"/>
      <c r="H512" s="37"/>
      <c r="I512" s="27"/>
      <c r="J512" s="27"/>
    </row>
    <row r="513" spans="2:10" x14ac:dyDescent="0.2">
      <c r="B513" s="27"/>
      <c r="C513" s="51"/>
      <c r="D513" s="27"/>
      <c r="E513" s="27"/>
      <c r="F513" s="41"/>
      <c r="G513" s="37"/>
      <c r="H513" s="37"/>
      <c r="I513" s="27"/>
      <c r="J513" s="27"/>
    </row>
    <row r="514" spans="2:10" x14ac:dyDescent="0.2">
      <c r="B514" s="27"/>
      <c r="C514" s="51"/>
      <c r="D514" s="27"/>
      <c r="E514" s="27"/>
      <c r="F514" s="41"/>
      <c r="G514" s="37"/>
      <c r="H514" s="37"/>
      <c r="I514" s="27"/>
      <c r="J514" s="27"/>
    </row>
    <row r="515" spans="2:10" x14ac:dyDescent="0.2">
      <c r="B515" s="27"/>
      <c r="C515" s="51"/>
      <c r="D515" s="27"/>
      <c r="E515" s="27"/>
      <c r="F515" s="41"/>
      <c r="G515" s="37"/>
      <c r="H515" s="37"/>
      <c r="I515" s="27"/>
      <c r="J515" s="27"/>
    </row>
    <row r="516" spans="2:10" x14ac:dyDescent="0.2">
      <c r="B516" s="27"/>
      <c r="C516" s="51"/>
      <c r="D516" s="27"/>
      <c r="E516" s="27"/>
      <c r="F516" s="41"/>
      <c r="G516" s="37"/>
      <c r="H516" s="37"/>
      <c r="I516" s="27"/>
      <c r="J516" s="27"/>
    </row>
    <row r="517" spans="2:10" x14ac:dyDescent="0.2">
      <c r="B517" s="27"/>
      <c r="C517" s="51"/>
      <c r="D517" s="27"/>
      <c r="E517" s="27"/>
      <c r="F517" s="41"/>
      <c r="G517" s="37"/>
      <c r="H517" s="37"/>
      <c r="I517" s="27"/>
      <c r="J517" s="27"/>
    </row>
    <row r="518" spans="2:10" x14ac:dyDescent="0.2">
      <c r="B518" s="27"/>
      <c r="C518" s="51"/>
      <c r="D518" s="27"/>
      <c r="E518" s="27"/>
      <c r="F518" s="41"/>
      <c r="G518" s="37"/>
      <c r="H518" s="37"/>
      <c r="I518" s="27"/>
      <c r="J518" s="27"/>
    </row>
    <row r="519" spans="2:10" x14ac:dyDescent="0.2">
      <c r="B519" s="27"/>
      <c r="C519" s="51"/>
      <c r="D519" s="27"/>
      <c r="E519" s="27"/>
      <c r="F519" s="41"/>
      <c r="G519" s="37"/>
      <c r="H519" s="37"/>
      <c r="I519" s="27"/>
      <c r="J519" s="27"/>
    </row>
    <row r="520" spans="2:10" x14ac:dyDescent="0.2">
      <c r="B520" s="27"/>
      <c r="C520" s="51"/>
      <c r="D520" s="27"/>
      <c r="E520" s="27"/>
      <c r="F520" s="41"/>
      <c r="G520" s="37"/>
      <c r="H520" s="37"/>
      <c r="I520" s="27"/>
      <c r="J520" s="27"/>
    </row>
    <row r="521" spans="2:10" x14ac:dyDescent="0.2">
      <c r="B521" s="27"/>
      <c r="C521" s="51"/>
      <c r="D521" s="27"/>
      <c r="E521" s="27"/>
      <c r="F521" s="41"/>
      <c r="G521" s="37"/>
      <c r="H521" s="37"/>
      <c r="I521" s="27"/>
      <c r="J521" s="27"/>
    </row>
    <row r="522" spans="2:10" x14ac:dyDescent="0.2">
      <c r="B522" s="27"/>
      <c r="C522" s="51"/>
      <c r="D522" s="27"/>
      <c r="E522" s="27"/>
      <c r="F522" s="41"/>
      <c r="G522" s="37"/>
      <c r="H522" s="37"/>
      <c r="I522" s="27"/>
      <c r="J522" s="27"/>
    </row>
    <row r="523" spans="2:10" x14ac:dyDescent="0.2">
      <c r="B523" s="27"/>
      <c r="C523" s="51"/>
      <c r="D523" s="27"/>
      <c r="E523" s="27"/>
      <c r="F523" s="41"/>
      <c r="G523" s="37"/>
      <c r="H523" s="37"/>
      <c r="I523" s="27"/>
      <c r="J523" s="27"/>
    </row>
    <row r="524" spans="2:10" x14ac:dyDescent="0.2">
      <c r="B524" s="27"/>
      <c r="C524" s="51"/>
      <c r="D524" s="27"/>
      <c r="E524" s="27"/>
      <c r="F524" s="41"/>
      <c r="G524" s="37"/>
      <c r="H524" s="37"/>
      <c r="I524" s="27"/>
      <c r="J524" s="27"/>
    </row>
    <row r="525" spans="2:10" x14ac:dyDescent="0.2">
      <c r="B525" s="27"/>
      <c r="C525" s="51"/>
      <c r="D525" s="27"/>
      <c r="E525" s="27"/>
      <c r="F525" s="41"/>
      <c r="G525" s="37"/>
      <c r="H525" s="37"/>
      <c r="I525" s="27"/>
      <c r="J525" s="27"/>
    </row>
    <row r="526" spans="2:10" x14ac:dyDescent="0.2">
      <c r="B526" s="27"/>
      <c r="C526" s="51"/>
      <c r="D526" s="27"/>
      <c r="E526" s="27"/>
      <c r="F526" s="41"/>
      <c r="G526" s="37"/>
      <c r="H526" s="37"/>
      <c r="I526" s="27"/>
      <c r="J526" s="27"/>
    </row>
    <row r="527" spans="2:10" x14ac:dyDescent="0.2">
      <c r="B527" s="27"/>
      <c r="C527" s="51"/>
      <c r="D527" s="27"/>
      <c r="E527" s="27"/>
      <c r="F527" s="41"/>
      <c r="G527" s="37"/>
      <c r="H527" s="37"/>
      <c r="I527" s="27"/>
      <c r="J527" s="27"/>
    </row>
    <row r="528" spans="2:10" x14ac:dyDescent="0.2">
      <c r="B528" s="27"/>
      <c r="C528" s="51"/>
      <c r="D528" s="27"/>
      <c r="E528" s="27"/>
      <c r="F528" s="41"/>
      <c r="G528" s="37"/>
      <c r="H528" s="37"/>
      <c r="I528" s="27"/>
      <c r="J528" s="27"/>
    </row>
    <row r="529" spans="2:10" x14ac:dyDescent="0.2">
      <c r="B529" s="27"/>
      <c r="C529" s="51"/>
      <c r="D529" s="27"/>
      <c r="E529" s="27"/>
      <c r="F529" s="41"/>
      <c r="G529" s="37"/>
      <c r="H529" s="37"/>
      <c r="I529" s="27"/>
      <c r="J529" s="27"/>
    </row>
    <row r="530" spans="2:10" x14ac:dyDescent="0.2">
      <c r="B530" s="27"/>
      <c r="C530" s="51"/>
      <c r="D530" s="27"/>
      <c r="E530" s="27"/>
      <c r="F530" s="41"/>
      <c r="G530" s="37"/>
      <c r="H530" s="37"/>
      <c r="I530" s="27"/>
      <c r="J530" s="27"/>
    </row>
    <row r="531" spans="2:10" x14ac:dyDescent="0.2">
      <c r="B531" s="27"/>
      <c r="C531" s="51"/>
      <c r="D531" s="27"/>
      <c r="E531" s="27"/>
      <c r="F531" s="41"/>
      <c r="G531" s="37"/>
      <c r="H531" s="37"/>
      <c r="I531" s="27"/>
      <c r="J531" s="27"/>
    </row>
    <row r="532" spans="2:10" x14ac:dyDescent="0.2">
      <c r="B532" s="27"/>
      <c r="C532" s="51"/>
      <c r="D532" s="27"/>
      <c r="E532" s="27"/>
      <c r="F532" s="41"/>
      <c r="G532" s="37"/>
      <c r="H532" s="37"/>
      <c r="I532" s="27"/>
      <c r="J532" s="27"/>
    </row>
    <row r="533" spans="2:10" x14ac:dyDescent="0.2">
      <c r="B533" s="27"/>
      <c r="C533" s="51"/>
      <c r="D533" s="27"/>
      <c r="E533" s="27"/>
      <c r="F533" s="41"/>
      <c r="G533" s="37"/>
      <c r="H533" s="37"/>
      <c r="I533" s="27"/>
      <c r="J533" s="27"/>
    </row>
    <row r="534" spans="2:10" x14ac:dyDescent="0.2">
      <c r="B534" s="27"/>
      <c r="C534" s="51"/>
      <c r="D534" s="27"/>
      <c r="E534" s="27"/>
      <c r="F534" s="41"/>
      <c r="G534" s="37"/>
      <c r="H534" s="37"/>
      <c r="I534" s="27"/>
      <c r="J534" s="27"/>
    </row>
    <row r="535" spans="2:10" x14ac:dyDescent="0.2">
      <c r="B535" s="27"/>
      <c r="C535" s="51"/>
      <c r="D535" s="27"/>
      <c r="E535" s="27"/>
      <c r="F535" s="41"/>
      <c r="G535" s="37"/>
      <c r="H535" s="37"/>
      <c r="I535" s="27"/>
      <c r="J535" s="27"/>
    </row>
    <row r="536" spans="2:10" x14ac:dyDescent="0.2">
      <c r="B536" s="27"/>
      <c r="C536" s="51"/>
      <c r="D536" s="27"/>
      <c r="E536" s="27"/>
      <c r="F536" s="41"/>
      <c r="G536" s="37"/>
      <c r="H536" s="37"/>
      <c r="I536" s="27"/>
      <c r="J536" s="27"/>
    </row>
    <row r="537" spans="2:10" x14ac:dyDescent="0.2">
      <c r="B537" s="27"/>
      <c r="C537" s="51"/>
      <c r="D537" s="27"/>
      <c r="E537" s="27"/>
      <c r="F537" s="41"/>
      <c r="G537" s="37"/>
      <c r="H537" s="37"/>
      <c r="I537" s="27"/>
      <c r="J537" s="27"/>
    </row>
    <row r="538" spans="2:10" x14ac:dyDescent="0.2">
      <c r="B538" s="27"/>
      <c r="C538" s="51"/>
      <c r="D538" s="27"/>
      <c r="E538" s="27"/>
      <c r="F538" s="41"/>
      <c r="G538" s="37"/>
      <c r="H538" s="37"/>
      <c r="I538" s="27"/>
      <c r="J538" s="27"/>
    </row>
    <row r="539" spans="2:10" x14ac:dyDescent="0.2">
      <c r="B539" s="27"/>
      <c r="C539" s="51"/>
      <c r="D539" s="27"/>
      <c r="E539" s="27"/>
      <c r="F539" s="41"/>
      <c r="G539" s="37"/>
      <c r="H539" s="37"/>
      <c r="I539" s="27"/>
      <c r="J539" s="27"/>
    </row>
    <row r="540" spans="2:10" x14ac:dyDescent="0.2">
      <c r="B540" s="27"/>
      <c r="C540" s="51"/>
      <c r="D540" s="27"/>
      <c r="E540" s="27"/>
      <c r="F540" s="41"/>
      <c r="G540" s="37"/>
      <c r="H540" s="37"/>
      <c r="I540" s="27"/>
      <c r="J540" s="27"/>
    </row>
    <row r="541" spans="2:10" x14ac:dyDescent="0.2">
      <c r="B541" s="27"/>
      <c r="C541" s="51"/>
      <c r="D541" s="27"/>
      <c r="E541" s="27"/>
      <c r="F541" s="41"/>
      <c r="G541" s="37"/>
      <c r="H541" s="37"/>
      <c r="I541" s="27"/>
      <c r="J541" s="27"/>
    </row>
    <row r="542" spans="2:10" x14ac:dyDescent="0.2">
      <c r="B542" s="27"/>
      <c r="C542" s="51"/>
      <c r="D542" s="27"/>
      <c r="E542" s="27"/>
      <c r="F542" s="41"/>
      <c r="G542" s="37"/>
      <c r="H542" s="37"/>
      <c r="I542" s="27"/>
      <c r="J542" s="27"/>
    </row>
    <row r="543" spans="2:10" x14ac:dyDescent="0.2">
      <c r="B543" s="27"/>
      <c r="C543" s="51"/>
      <c r="D543" s="27"/>
      <c r="E543" s="27"/>
      <c r="F543" s="41"/>
      <c r="G543" s="37"/>
      <c r="H543" s="37"/>
      <c r="I543" s="27"/>
      <c r="J543" s="27"/>
    </row>
    <row r="544" spans="2:10" x14ac:dyDescent="0.2">
      <c r="B544" s="27"/>
      <c r="C544" s="51"/>
      <c r="D544" s="27"/>
      <c r="E544" s="27"/>
      <c r="F544" s="41"/>
      <c r="G544" s="37"/>
      <c r="H544" s="37"/>
      <c r="I544" s="27"/>
      <c r="J544" s="27"/>
    </row>
    <row r="545" spans="2:10" x14ac:dyDescent="0.2">
      <c r="B545" s="27"/>
      <c r="C545" s="51"/>
      <c r="D545" s="27"/>
      <c r="E545" s="27"/>
      <c r="F545" s="41"/>
      <c r="G545" s="37"/>
      <c r="H545" s="37"/>
      <c r="I545" s="27"/>
      <c r="J545" s="27"/>
    </row>
    <row r="546" spans="2:10" x14ac:dyDescent="0.2">
      <c r="B546" s="27"/>
      <c r="C546" s="51"/>
      <c r="D546" s="27"/>
      <c r="E546" s="27"/>
      <c r="F546" s="41"/>
      <c r="G546" s="37"/>
      <c r="H546" s="37"/>
      <c r="I546" s="27"/>
      <c r="J546" s="27"/>
    </row>
    <row r="547" spans="2:10" x14ac:dyDescent="0.2">
      <c r="B547" s="27"/>
      <c r="C547" s="51"/>
      <c r="D547" s="27"/>
      <c r="E547" s="27"/>
      <c r="F547" s="41"/>
      <c r="G547" s="37"/>
      <c r="H547" s="37"/>
      <c r="I547" s="27"/>
      <c r="J547" s="27"/>
    </row>
    <row r="548" spans="2:10" x14ac:dyDescent="0.2">
      <c r="B548" s="27"/>
      <c r="C548" s="51"/>
      <c r="D548" s="27"/>
      <c r="E548" s="27"/>
      <c r="F548" s="41"/>
      <c r="G548" s="37"/>
      <c r="H548" s="37"/>
      <c r="I548" s="27"/>
      <c r="J548" s="27"/>
    </row>
    <row r="549" spans="2:10" x14ac:dyDescent="0.2">
      <c r="B549" s="27"/>
      <c r="C549" s="51"/>
      <c r="D549" s="27"/>
      <c r="E549" s="27"/>
      <c r="F549" s="41"/>
      <c r="G549" s="37"/>
      <c r="H549" s="37"/>
      <c r="I549" s="27"/>
      <c r="J549" s="27"/>
    </row>
    <row r="550" spans="2:10" x14ac:dyDescent="0.2">
      <c r="B550" s="27"/>
      <c r="C550" s="51"/>
      <c r="D550" s="27"/>
      <c r="E550" s="27"/>
      <c r="F550" s="41"/>
      <c r="G550" s="37"/>
      <c r="H550" s="37"/>
      <c r="I550" s="27"/>
      <c r="J550" s="27"/>
    </row>
    <row r="551" spans="2:10" x14ac:dyDescent="0.2">
      <c r="B551" s="27"/>
      <c r="C551" s="51"/>
      <c r="D551" s="27"/>
      <c r="E551" s="27"/>
      <c r="F551" s="41"/>
      <c r="G551" s="37"/>
      <c r="H551" s="37"/>
      <c r="I551" s="27"/>
      <c r="J551" s="27"/>
    </row>
    <row r="552" spans="2:10" x14ac:dyDescent="0.2">
      <c r="B552" s="27"/>
      <c r="C552" s="51"/>
      <c r="D552" s="27"/>
      <c r="E552" s="27"/>
      <c r="F552" s="41"/>
      <c r="G552" s="37"/>
      <c r="H552" s="37"/>
      <c r="I552" s="27"/>
      <c r="J552" s="27"/>
    </row>
    <row r="553" spans="2:10" x14ac:dyDescent="0.2">
      <c r="B553" s="27"/>
      <c r="C553" s="51"/>
      <c r="D553" s="27"/>
      <c r="E553" s="27"/>
      <c r="F553" s="41"/>
      <c r="G553" s="37"/>
      <c r="H553" s="37"/>
      <c r="I553" s="27"/>
      <c r="J553" s="27"/>
    </row>
    <row r="554" spans="2:10" x14ac:dyDescent="0.2">
      <c r="B554" s="27"/>
      <c r="C554" s="51"/>
      <c r="D554" s="27"/>
      <c r="E554" s="27"/>
      <c r="F554" s="41"/>
      <c r="G554" s="37"/>
      <c r="H554" s="37"/>
      <c r="I554" s="27"/>
      <c r="J554" s="27"/>
    </row>
    <row r="555" spans="2:10" x14ac:dyDescent="0.2">
      <c r="B555" s="27"/>
      <c r="C555" s="51"/>
      <c r="D555" s="27"/>
      <c r="E555" s="27"/>
      <c r="F555" s="41"/>
      <c r="G555" s="37"/>
      <c r="H555" s="37"/>
      <c r="I555" s="27"/>
      <c r="J555" s="27"/>
    </row>
    <row r="556" spans="2:10" x14ac:dyDescent="0.2">
      <c r="B556" s="27"/>
      <c r="C556" s="51"/>
      <c r="D556" s="27"/>
      <c r="E556" s="27"/>
      <c r="F556" s="41"/>
      <c r="G556" s="37"/>
      <c r="H556" s="37"/>
      <c r="I556" s="27"/>
      <c r="J556" s="27"/>
    </row>
    <row r="557" spans="2:10" x14ac:dyDescent="0.2">
      <c r="B557" s="27"/>
      <c r="C557" s="51"/>
      <c r="D557" s="27"/>
      <c r="E557" s="27"/>
      <c r="F557" s="41"/>
      <c r="G557" s="37"/>
      <c r="H557" s="37"/>
      <c r="I557" s="27"/>
      <c r="J557" s="27"/>
    </row>
    <row r="558" spans="2:10" x14ac:dyDescent="0.2">
      <c r="B558" s="27"/>
      <c r="C558" s="51"/>
      <c r="D558" s="27"/>
      <c r="E558" s="27"/>
      <c r="F558" s="41"/>
      <c r="G558" s="37"/>
      <c r="H558" s="37"/>
      <c r="I558" s="27"/>
      <c r="J558" s="27"/>
    </row>
    <row r="559" spans="2:10" x14ac:dyDescent="0.2">
      <c r="B559" s="27"/>
      <c r="C559" s="51"/>
      <c r="D559" s="27"/>
      <c r="E559" s="27"/>
      <c r="F559" s="41"/>
      <c r="G559" s="37"/>
      <c r="H559" s="37"/>
      <c r="I559" s="27"/>
      <c r="J559" s="27"/>
    </row>
    <row r="560" spans="2:10" x14ac:dyDescent="0.2">
      <c r="B560" s="27"/>
      <c r="C560" s="51"/>
      <c r="D560" s="27"/>
      <c r="E560" s="27"/>
      <c r="F560" s="41"/>
      <c r="G560" s="37"/>
      <c r="H560" s="37"/>
      <c r="I560" s="27"/>
      <c r="J560" s="27"/>
    </row>
    <row r="561" spans="2:10" x14ac:dyDescent="0.2">
      <c r="B561" s="27"/>
      <c r="C561" s="51"/>
      <c r="D561" s="27"/>
      <c r="E561" s="27"/>
      <c r="F561" s="41"/>
      <c r="G561" s="37"/>
      <c r="H561" s="37"/>
      <c r="I561" s="27"/>
      <c r="J561" s="27"/>
    </row>
    <row r="562" spans="2:10" x14ac:dyDescent="0.2">
      <c r="B562" s="27"/>
      <c r="C562" s="51"/>
      <c r="D562" s="27"/>
      <c r="E562" s="27"/>
      <c r="F562" s="41"/>
      <c r="G562" s="37"/>
      <c r="H562" s="37"/>
      <c r="I562" s="27"/>
      <c r="J562" s="27"/>
    </row>
    <row r="563" spans="2:10" x14ac:dyDescent="0.2">
      <c r="B563" s="27"/>
      <c r="C563" s="51"/>
      <c r="D563" s="27"/>
      <c r="E563" s="27"/>
      <c r="F563" s="41"/>
      <c r="G563" s="37"/>
      <c r="H563" s="37"/>
      <c r="I563" s="27"/>
      <c r="J563" s="27"/>
    </row>
    <row r="564" spans="2:10" x14ac:dyDescent="0.2">
      <c r="B564" s="27"/>
      <c r="C564" s="51"/>
      <c r="D564" s="27"/>
      <c r="E564" s="27"/>
      <c r="F564" s="41"/>
      <c r="G564" s="37"/>
      <c r="H564" s="37"/>
      <c r="I564" s="27"/>
      <c r="J564" s="27"/>
    </row>
    <row r="565" spans="2:10" x14ac:dyDescent="0.2">
      <c r="B565" s="27"/>
      <c r="C565" s="51"/>
      <c r="D565" s="27"/>
      <c r="E565" s="27"/>
      <c r="F565" s="41"/>
      <c r="G565" s="37"/>
      <c r="H565" s="37"/>
      <c r="I565" s="27"/>
      <c r="J565" s="27"/>
    </row>
    <row r="566" spans="2:10" x14ac:dyDescent="0.2">
      <c r="B566" s="27"/>
      <c r="C566" s="51"/>
      <c r="D566" s="27"/>
      <c r="E566" s="27"/>
      <c r="F566" s="41"/>
      <c r="G566" s="37"/>
      <c r="H566" s="37"/>
      <c r="I566" s="27"/>
      <c r="J566" s="27"/>
    </row>
    <row r="567" spans="2:10" x14ac:dyDescent="0.2">
      <c r="B567" s="27"/>
      <c r="C567" s="51"/>
      <c r="D567" s="27"/>
      <c r="E567" s="27"/>
      <c r="F567" s="41"/>
      <c r="G567" s="37"/>
      <c r="H567" s="37"/>
      <c r="I567" s="27"/>
      <c r="J567" s="27"/>
    </row>
    <row r="568" spans="2:10" x14ac:dyDescent="0.2">
      <c r="B568" s="27"/>
      <c r="C568" s="51"/>
      <c r="D568" s="27"/>
      <c r="E568" s="27"/>
      <c r="F568" s="41"/>
      <c r="G568" s="37"/>
      <c r="H568" s="37"/>
      <c r="I568" s="27"/>
      <c r="J568" s="27"/>
    </row>
    <row r="569" spans="2:10" x14ac:dyDescent="0.2">
      <c r="B569" s="27"/>
      <c r="C569" s="51"/>
      <c r="D569" s="27"/>
      <c r="E569" s="27"/>
      <c r="F569" s="41"/>
      <c r="G569" s="37"/>
      <c r="H569" s="37"/>
      <c r="I569" s="27"/>
      <c r="J569" s="27"/>
    </row>
    <row r="570" spans="2:10" x14ac:dyDescent="0.2">
      <c r="B570" s="27"/>
      <c r="C570" s="51"/>
      <c r="D570" s="27"/>
      <c r="E570" s="27"/>
      <c r="F570" s="41"/>
      <c r="G570" s="37"/>
      <c r="H570" s="37"/>
      <c r="I570" s="27"/>
      <c r="J570" s="27"/>
    </row>
    <row r="571" spans="2:10" x14ac:dyDescent="0.2">
      <c r="B571" s="27"/>
      <c r="C571" s="51"/>
      <c r="D571" s="27"/>
      <c r="E571" s="27"/>
      <c r="F571" s="41"/>
      <c r="G571" s="37"/>
      <c r="H571" s="37"/>
      <c r="I571" s="27"/>
      <c r="J571" s="27"/>
    </row>
    <row r="572" spans="2:10" x14ac:dyDescent="0.2">
      <c r="B572" s="27"/>
      <c r="C572" s="51"/>
      <c r="D572" s="27"/>
      <c r="E572" s="27"/>
      <c r="F572" s="41"/>
      <c r="G572" s="37"/>
      <c r="H572" s="37"/>
      <c r="I572" s="27"/>
      <c r="J572" s="27"/>
    </row>
    <row r="573" spans="2:10" x14ac:dyDescent="0.2">
      <c r="B573" s="27"/>
      <c r="C573" s="51"/>
      <c r="D573" s="27"/>
      <c r="E573" s="27"/>
      <c r="F573" s="41"/>
      <c r="G573" s="37"/>
      <c r="H573" s="37"/>
      <c r="I573" s="27"/>
      <c r="J573" s="27"/>
    </row>
    <row r="574" spans="2:10" x14ac:dyDescent="0.2">
      <c r="B574" s="27"/>
      <c r="C574" s="51"/>
      <c r="D574" s="27"/>
      <c r="E574" s="27"/>
      <c r="F574" s="41"/>
      <c r="G574" s="37"/>
      <c r="H574" s="37"/>
      <c r="I574" s="27"/>
      <c r="J574" s="27"/>
    </row>
    <row r="575" spans="2:10" x14ac:dyDescent="0.2">
      <c r="B575" s="27"/>
      <c r="C575" s="51"/>
      <c r="D575" s="27"/>
      <c r="E575" s="27"/>
      <c r="F575" s="41"/>
      <c r="G575" s="37"/>
      <c r="H575" s="37"/>
      <c r="I575" s="27"/>
      <c r="J575" s="27"/>
    </row>
    <row r="576" spans="2:10" x14ac:dyDescent="0.2">
      <c r="B576" s="27"/>
      <c r="C576" s="51"/>
      <c r="D576" s="27"/>
      <c r="E576" s="27"/>
      <c r="F576" s="41"/>
      <c r="G576" s="37"/>
      <c r="H576" s="37"/>
      <c r="I576" s="27"/>
      <c r="J576" s="27"/>
    </row>
    <row r="577" spans="2:10" x14ac:dyDescent="0.2">
      <c r="B577" s="27"/>
      <c r="C577" s="51"/>
      <c r="D577" s="27"/>
      <c r="E577" s="27"/>
      <c r="F577" s="41"/>
      <c r="G577" s="37"/>
      <c r="H577" s="37"/>
      <c r="I577" s="27"/>
      <c r="J577" s="27"/>
    </row>
    <row r="578" spans="2:10" x14ac:dyDescent="0.2">
      <c r="B578" s="27"/>
      <c r="C578" s="51"/>
      <c r="D578" s="27"/>
      <c r="E578" s="27"/>
      <c r="F578" s="41"/>
      <c r="G578" s="37"/>
      <c r="H578" s="37"/>
      <c r="I578" s="27"/>
      <c r="J578" s="27"/>
    </row>
    <row r="579" spans="2:10" x14ac:dyDescent="0.2">
      <c r="B579" s="27"/>
      <c r="C579" s="51"/>
      <c r="D579" s="27"/>
      <c r="E579" s="27"/>
      <c r="F579" s="41"/>
      <c r="G579" s="37"/>
      <c r="H579" s="37"/>
      <c r="I579" s="27"/>
      <c r="J579" s="27"/>
    </row>
    <row r="580" spans="2:10" x14ac:dyDescent="0.2">
      <c r="B580" s="27"/>
      <c r="C580" s="51"/>
      <c r="D580" s="27"/>
      <c r="E580" s="27"/>
      <c r="F580" s="41"/>
      <c r="G580" s="37"/>
      <c r="H580" s="37"/>
      <c r="I580" s="27"/>
      <c r="J580" s="27"/>
    </row>
    <row r="581" spans="2:10" x14ac:dyDescent="0.2">
      <c r="B581" s="27"/>
      <c r="C581" s="51"/>
      <c r="D581" s="27"/>
      <c r="E581" s="27"/>
      <c r="F581" s="41"/>
      <c r="G581" s="37"/>
      <c r="H581" s="37"/>
      <c r="I581" s="27"/>
      <c r="J581" s="27"/>
    </row>
    <row r="582" spans="2:10" x14ac:dyDescent="0.2">
      <c r="B582" s="27"/>
      <c r="C582" s="51"/>
      <c r="D582" s="27"/>
      <c r="E582" s="27"/>
      <c r="F582" s="41"/>
      <c r="G582" s="37"/>
      <c r="H582" s="37"/>
      <c r="I582" s="27"/>
      <c r="J582" s="27"/>
    </row>
    <row r="583" spans="2:10" x14ac:dyDescent="0.2">
      <c r="B583" s="27"/>
      <c r="C583" s="51"/>
      <c r="D583" s="27"/>
      <c r="E583" s="27"/>
      <c r="F583" s="41"/>
      <c r="G583" s="37"/>
      <c r="H583" s="37"/>
      <c r="I583" s="27"/>
      <c r="J583" s="27"/>
    </row>
    <row r="584" spans="2:10" x14ac:dyDescent="0.2">
      <c r="B584" s="27"/>
      <c r="C584" s="51"/>
      <c r="D584" s="27"/>
      <c r="E584" s="27"/>
      <c r="F584" s="41"/>
      <c r="G584" s="37"/>
      <c r="H584" s="37"/>
      <c r="I584" s="27"/>
      <c r="J584" s="27"/>
    </row>
    <row r="585" spans="2:10" x14ac:dyDescent="0.2">
      <c r="B585" s="27"/>
      <c r="C585" s="51"/>
      <c r="D585" s="27"/>
      <c r="E585" s="27"/>
      <c r="F585" s="41"/>
      <c r="G585" s="37"/>
      <c r="H585" s="37"/>
      <c r="I585" s="27"/>
      <c r="J585" s="27"/>
    </row>
    <row r="586" spans="2:10" x14ac:dyDescent="0.2">
      <c r="B586" s="27"/>
      <c r="C586" s="51"/>
      <c r="D586" s="27"/>
      <c r="E586" s="27"/>
      <c r="F586" s="41"/>
      <c r="G586" s="37"/>
      <c r="H586" s="37"/>
      <c r="I586" s="27"/>
      <c r="J586" s="27"/>
    </row>
    <row r="587" spans="2:10" x14ac:dyDescent="0.2">
      <c r="B587" s="27"/>
      <c r="C587" s="51"/>
      <c r="D587" s="27"/>
      <c r="E587" s="27"/>
      <c r="F587" s="41"/>
      <c r="G587" s="37"/>
      <c r="H587" s="37"/>
      <c r="I587" s="27"/>
      <c r="J587" s="27"/>
    </row>
    <row r="588" spans="2:10" x14ac:dyDescent="0.2">
      <c r="B588" s="27"/>
      <c r="C588" s="51"/>
      <c r="D588" s="27"/>
      <c r="E588" s="27"/>
      <c r="F588" s="41"/>
      <c r="G588" s="37"/>
      <c r="H588" s="37"/>
      <c r="I588" s="27"/>
      <c r="J588" s="27"/>
    </row>
    <row r="589" spans="2:10" x14ac:dyDescent="0.2">
      <c r="B589" s="27"/>
      <c r="C589" s="51"/>
      <c r="D589" s="27"/>
      <c r="E589" s="27"/>
      <c r="F589" s="41"/>
      <c r="G589" s="37"/>
      <c r="H589" s="37"/>
      <c r="I589" s="27"/>
      <c r="J589" s="27"/>
    </row>
    <row r="590" spans="2:10" x14ac:dyDescent="0.2">
      <c r="B590" s="27"/>
      <c r="C590" s="51"/>
      <c r="D590" s="27"/>
      <c r="E590" s="27"/>
      <c r="F590" s="41"/>
      <c r="G590" s="37"/>
      <c r="H590" s="37"/>
      <c r="I590" s="27"/>
      <c r="J590" s="27"/>
    </row>
    <row r="591" spans="2:10" x14ac:dyDescent="0.2">
      <c r="B591" s="27"/>
      <c r="C591" s="51"/>
      <c r="D591" s="27"/>
      <c r="E591" s="27"/>
      <c r="F591" s="41"/>
      <c r="G591" s="37"/>
      <c r="H591" s="37"/>
      <c r="I591" s="27"/>
      <c r="J591" s="27"/>
    </row>
    <row r="592" spans="2:10" x14ac:dyDescent="0.2">
      <c r="B592" s="27"/>
      <c r="C592" s="51"/>
      <c r="D592" s="27"/>
      <c r="E592" s="27"/>
      <c r="F592" s="41"/>
      <c r="G592" s="37"/>
      <c r="H592" s="37"/>
      <c r="I592" s="27"/>
      <c r="J592" s="27"/>
    </row>
    <row r="593" spans="2:10" x14ac:dyDescent="0.2">
      <c r="B593" s="27"/>
      <c r="C593" s="51"/>
      <c r="D593" s="27"/>
      <c r="E593" s="27"/>
      <c r="F593" s="41"/>
      <c r="G593" s="37"/>
      <c r="H593" s="37"/>
      <c r="I593" s="27"/>
      <c r="J593" s="27"/>
    </row>
    <row r="594" spans="2:10" x14ac:dyDescent="0.2">
      <c r="B594" s="27"/>
      <c r="C594" s="51"/>
      <c r="D594" s="27"/>
      <c r="E594" s="27"/>
      <c r="F594" s="41"/>
      <c r="G594" s="37"/>
      <c r="H594" s="37"/>
      <c r="I594" s="27"/>
      <c r="J594" s="27"/>
    </row>
    <row r="595" spans="2:10" x14ac:dyDescent="0.2">
      <c r="B595" s="27"/>
      <c r="C595" s="51"/>
      <c r="D595" s="27"/>
      <c r="E595" s="27"/>
      <c r="F595" s="41"/>
      <c r="G595" s="37"/>
      <c r="H595" s="37"/>
      <c r="I595" s="27"/>
      <c r="J595" s="27"/>
    </row>
    <row r="596" spans="2:10" x14ac:dyDescent="0.2">
      <c r="B596" s="27"/>
      <c r="C596" s="51"/>
      <c r="D596" s="27"/>
      <c r="E596" s="27"/>
      <c r="F596" s="41"/>
      <c r="G596" s="37"/>
      <c r="H596" s="37"/>
      <c r="I596" s="27"/>
      <c r="J596" s="27"/>
    </row>
    <row r="597" spans="2:10" x14ac:dyDescent="0.2">
      <c r="B597" s="27"/>
      <c r="C597" s="51"/>
      <c r="D597" s="27"/>
      <c r="E597" s="27"/>
      <c r="F597" s="41"/>
      <c r="G597" s="37"/>
      <c r="H597" s="37"/>
      <c r="I597" s="27"/>
      <c r="J597" s="27"/>
    </row>
    <row r="598" spans="2:10" x14ac:dyDescent="0.2">
      <c r="B598" s="27"/>
      <c r="C598" s="51"/>
      <c r="D598" s="27"/>
      <c r="E598" s="27"/>
      <c r="F598" s="41"/>
      <c r="G598" s="37"/>
      <c r="H598" s="37"/>
      <c r="I598" s="27"/>
      <c r="J598" s="27"/>
    </row>
    <row r="599" spans="2:10" x14ac:dyDescent="0.2">
      <c r="B599" s="27"/>
      <c r="C599" s="51"/>
      <c r="D599" s="27"/>
      <c r="E599" s="27"/>
      <c r="F599" s="41"/>
      <c r="G599" s="37"/>
      <c r="H599" s="37"/>
      <c r="I599" s="27"/>
      <c r="J599" s="27"/>
    </row>
    <row r="600" spans="2:10" x14ac:dyDescent="0.2">
      <c r="B600" s="27"/>
      <c r="C600" s="51"/>
      <c r="D600" s="27"/>
      <c r="E600" s="27"/>
      <c r="F600" s="41"/>
      <c r="G600" s="37"/>
      <c r="H600" s="37"/>
      <c r="I600" s="27"/>
      <c r="J600" s="27"/>
    </row>
    <row r="601" spans="2:10" x14ac:dyDescent="0.2">
      <c r="B601" s="27"/>
      <c r="C601" s="51"/>
      <c r="D601" s="27"/>
      <c r="E601" s="27"/>
      <c r="F601" s="41"/>
      <c r="G601" s="37"/>
      <c r="H601" s="37"/>
      <c r="I601" s="27"/>
      <c r="J601" s="27"/>
    </row>
    <row r="602" spans="2:10" x14ac:dyDescent="0.2">
      <c r="B602" s="27"/>
      <c r="C602" s="51"/>
      <c r="D602" s="27"/>
      <c r="E602" s="27"/>
      <c r="F602" s="41"/>
      <c r="G602" s="37"/>
      <c r="H602" s="37"/>
      <c r="I602" s="27"/>
      <c r="J602" s="27"/>
    </row>
    <row r="603" spans="2:10" x14ac:dyDescent="0.2">
      <c r="B603" s="27"/>
      <c r="C603" s="51"/>
      <c r="D603" s="27"/>
      <c r="E603" s="27"/>
      <c r="F603" s="41"/>
      <c r="G603" s="37"/>
      <c r="H603" s="37"/>
      <c r="I603" s="27"/>
      <c r="J603" s="27"/>
    </row>
    <row r="604" spans="2:10" x14ac:dyDescent="0.2">
      <c r="B604" s="27"/>
      <c r="C604" s="51"/>
      <c r="D604" s="27"/>
      <c r="E604" s="27"/>
      <c r="F604" s="41"/>
      <c r="G604" s="37"/>
      <c r="H604" s="37"/>
      <c r="I604" s="27"/>
      <c r="J604" s="27"/>
    </row>
    <row r="605" spans="2:10" x14ac:dyDescent="0.2">
      <c r="B605" s="27"/>
      <c r="C605" s="51"/>
      <c r="D605" s="27"/>
      <c r="E605" s="27"/>
      <c r="F605" s="41"/>
      <c r="G605" s="37"/>
      <c r="H605" s="37"/>
      <c r="I605" s="27"/>
      <c r="J605" s="27"/>
    </row>
    <row r="606" spans="2:10" x14ac:dyDescent="0.2">
      <c r="B606" s="27"/>
      <c r="C606" s="51"/>
      <c r="D606" s="27"/>
      <c r="E606" s="27"/>
      <c r="F606" s="41"/>
      <c r="G606" s="37"/>
      <c r="H606" s="37"/>
      <c r="I606" s="27"/>
      <c r="J606" s="27"/>
    </row>
    <row r="607" spans="2:10" x14ac:dyDescent="0.2">
      <c r="B607" s="27"/>
      <c r="C607" s="51"/>
      <c r="D607" s="27"/>
      <c r="E607" s="27"/>
      <c r="F607" s="41"/>
      <c r="G607" s="37"/>
      <c r="H607" s="37"/>
      <c r="I607" s="27"/>
      <c r="J607" s="27"/>
    </row>
    <row r="608" spans="2:10" x14ac:dyDescent="0.2">
      <c r="B608" s="27"/>
      <c r="C608" s="51"/>
      <c r="D608" s="27"/>
      <c r="E608" s="27"/>
      <c r="F608" s="41"/>
      <c r="G608" s="37"/>
      <c r="H608" s="37"/>
      <c r="I608" s="27"/>
      <c r="J608" s="27"/>
    </row>
    <row r="609" spans="2:10" x14ac:dyDescent="0.2">
      <c r="B609" s="27"/>
      <c r="C609" s="51"/>
      <c r="D609" s="27"/>
      <c r="E609" s="27"/>
      <c r="F609" s="41"/>
      <c r="G609" s="37"/>
      <c r="H609" s="37"/>
      <c r="I609" s="27"/>
      <c r="J609" s="27"/>
    </row>
    <row r="610" spans="2:10" x14ac:dyDescent="0.2">
      <c r="B610" s="27"/>
      <c r="C610" s="51"/>
      <c r="D610" s="27"/>
      <c r="E610" s="27"/>
      <c r="F610" s="41"/>
      <c r="G610" s="37"/>
      <c r="H610" s="37"/>
      <c r="I610" s="27"/>
      <c r="J610" s="27"/>
    </row>
    <row r="611" spans="2:10" x14ac:dyDescent="0.2">
      <c r="B611" s="27"/>
      <c r="C611" s="51"/>
      <c r="D611" s="27"/>
      <c r="E611" s="27"/>
      <c r="F611" s="41"/>
      <c r="G611" s="37"/>
      <c r="H611" s="37"/>
      <c r="I611" s="27"/>
      <c r="J611" s="27"/>
    </row>
    <row r="612" spans="2:10" x14ac:dyDescent="0.2">
      <c r="B612" s="27"/>
      <c r="C612" s="51"/>
      <c r="D612" s="27"/>
      <c r="E612" s="27"/>
      <c r="F612" s="41"/>
      <c r="G612" s="37"/>
      <c r="H612" s="37"/>
      <c r="I612" s="27"/>
      <c r="J612" s="27"/>
    </row>
    <row r="613" spans="2:10" x14ac:dyDescent="0.2">
      <c r="B613" s="27"/>
      <c r="C613" s="51"/>
      <c r="D613" s="27"/>
      <c r="E613" s="27"/>
      <c r="F613" s="41"/>
      <c r="G613" s="37"/>
      <c r="H613" s="37"/>
      <c r="I613" s="27"/>
      <c r="J613" s="27"/>
    </row>
    <row r="614" spans="2:10" x14ac:dyDescent="0.2">
      <c r="B614" s="27"/>
      <c r="C614" s="51"/>
      <c r="D614" s="27"/>
      <c r="E614" s="27"/>
      <c r="F614" s="41"/>
      <c r="G614" s="37"/>
      <c r="H614" s="37"/>
      <c r="I614" s="27"/>
      <c r="J614" s="27"/>
    </row>
    <row r="615" spans="2:10" x14ac:dyDescent="0.2">
      <c r="B615" s="27"/>
      <c r="C615" s="51"/>
      <c r="D615" s="27"/>
      <c r="E615" s="27"/>
      <c r="F615" s="41"/>
      <c r="G615" s="37"/>
      <c r="H615" s="37"/>
      <c r="I615" s="27"/>
      <c r="J615" s="27"/>
    </row>
    <row r="616" spans="2:10" x14ac:dyDescent="0.2">
      <c r="B616" s="27"/>
      <c r="C616" s="51"/>
      <c r="D616" s="27"/>
      <c r="E616" s="27"/>
      <c r="F616" s="41"/>
      <c r="G616" s="37"/>
      <c r="H616" s="37"/>
      <c r="I616" s="27"/>
      <c r="J616" s="27"/>
    </row>
    <row r="617" spans="2:10" x14ac:dyDescent="0.2">
      <c r="B617" s="27"/>
      <c r="C617" s="51"/>
      <c r="D617" s="27"/>
      <c r="E617" s="27"/>
      <c r="F617" s="41"/>
      <c r="G617" s="37"/>
      <c r="H617" s="37"/>
      <c r="I617" s="27"/>
      <c r="J617" s="27"/>
    </row>
    <row r="618" spans="2:10" x14ac:dyDescent="0.2">
      <c r="B618" s="27"/>
      <c r="C618" s="51"/>
      <c r="D618" s="27"/>
      <c r="E618" s="27"/>
      <c r="F618" s="41"/>
      <c r="G618" s="37"/>
      <c r="H618" s="37"/>
      <c r="I618" s="27"/>
      <c r="J618" s="27"/>
    </row>
    <row r="619" spans="2:10" x14ac:dyDescent="0.2">
      <c r="B619" s="27"/>
      <c r="C619" s="51"/>
      <c r="D619" s="27"/>
      <c r="E619" s="27"/>
      <c r="F619" s="41"/>
      <c r="G619" s="37"/>
      <c r="H619" s="37"/>
      <c r="I619" s="27"/>
      <c r="J619" s="27"/>
    </row>
    <row r="620" spans="2:10" x14ac:dyDescent="0.2">
      <c r="B620" s="27"/>
      <c r="C620" s="51"/>
      <c r="D620" s="27"/>
      <c r="E620" s="27"/>
      <c r="F620" s="41"/>
      <c r="G620" s="37"/>
      <c r="H620" s="37"/>
      <c r="I620" s="27"/>
      <c r="J620" s="27"/>
    </row>
    <row r="621" spans="2:10" x14ac:dyDescent="0.2">
      <c r="B621" s="27"/>
      <c r="C621" s="51"/>
      <c r="D621" s="27"/>
      <c r="E621" s="27"/>
      <c r="F621" s="41"/>
      <c r="G621" s="37"/>
      <c r="H621" s="37"/>
      <c r="I621" s="27"/>
      <c r="J621" s="27"/>
    </row>
    <row r="622" spans="2:10" x14ac:dyDescent="0.2">
      <c r="B622" s="27"/>
      <c r="C622" s="51"/>
      <c r="D622" s="27"/>
      <c r="E622" s="27"/>
      <c r="F622" s="41"/>
      <c r="G622" s="37"/>
      <c r="H622" s="37"/>
      <c r="I622" s="27"/>
      <c r="J622" s="27"/>
    </row>
    <row r="623" spans="2:10" x14ac:dyDescent="0.2">
      <c r="B623" s="27"/>
      <c r="C623" s="51"/>
      <c r="D623" s="27"/>
      <c r="E623" s="27"/>
      <c r="F623" s="41"/>
      <c r="G623" s="37"/>
      <c r="H623" s="37"/>
      <c r="I623" s="27"/>
      <c r="J623" s="27"/>
    </row>
    <row r="624" spans="2:10" x14ac:dyDescent="0.2">
      <c r="B624" s="27"/>
      <c r="C624" s="51"/>
      <c r="D624" s="27"/>
      <c r="E624" s="27"/>
      <c r="F624" s="41"/>
      <c r="G624" s="37"/>
      <c r="H624" s="37"/>
      <c r="I624" s="27"/>
      <c r="J624" s="27"/>
    </row>
    <row r="625" spans="2:10" x14ac:dyDescent="0.2">
      <c r="B625" s="27"/>
      <c r="C625" s="51"/>
      <c r="D625" s="27"/>
      <c r="E625" s="27"/>
      <c r="F625" s="41"/>
      <c r="G625" s="37"/>
      <c r="H625" s="37"/>
      <c r="I625" s="27"/>
      <c r="J625" s="27"/>
    </row>
    <row r="626" spans="2:10" x14ac:dyDescent="0.2">
      <c r="B626" s="27"/>
      <c r="C626" s="51"/>
      <c r="D626" s="27"/>
      <c r="E626" s="27"/>
      <c r="F626" s="41"/>
      <c r="G626" s="37"/>
      <c r="H626" s="37"/>
      <c r="I626" s="27"/>
      <c r="J626" s="27"/>
    </row>
    <row r="627" spans="2:10" x14ac:dyDescent="0.2">
      <c r="B627" s="27"/>
      <c r="C627" s="51"/>
      <c r="D627" s="27"/>
      <c r="E627" s="27"/>
      <c r="F627" s="41"/>
      <c r="G627" s="37"/>
      <c r="H627" s="37"/>
      <c r="I627" s="27"/>
      <c r="J627" s="27"/>
    </row>
    <row r="628" spans="2:10" x14ac:dyDescent="0.2">
      <c r="B628" s="27"/>
      <c r="C628" s="51"/>
      <c r="D628" s="27"/>
      <c r="E628" s="27"/>
      <c r="F628" s="41"/>
      <c r="G628" s="37"/>
      <c r="H628" s="37"/>
      <c r="I628" s="27"/>
      <c r="J628" s="27"/>
    </row>
    <row r="629" spans="2:10" x14ac:dyDescent="0.2">
      <c r="B629" s="27"/>
      <c r="C629" s="51"/>
      <c r="D629" s="27"/>
      <c r="E629" s="27"/>
      <c r="F629" s="41"/>
      <c r="G629" s="37"/>
      <c r="H629" s="37"/>
      <c r="I629" s="27"/>
      <c r="J629" s="27"/>
    </row>
    <row r="630" spans="2:10" x14ac:dyDescent="0.2">
      <c r="B630" s="27"/>
      <c r="C630" s="51"/>
      <c r="D630" s="27"/>
      <c r="E630" s="27"/>
      <c r="F630" s="41"/>
      <c r="G630" s="37"/>
      <c r="H630" s="37"/>
      <c r="I630" s="27"/>
      <c r="J630" s="27"/>
    </row>
    <row r="631" spans="2:10" x14ac:dyDescent="0.2">
      <c r="B631" s="27"/>
      <c r="C631" s="51"/>
      <c r="D631" s="27"/>
      <c r="E631" s="27"/>
      <c r="F631" s="41"/>
      <c r="G631" s="37"/>
      <c r="H631" s="37"/>
      <c r="I631" s="27"/>
      <c r="J631" s="27"/>
    </row>
    <row r="632" spans="2:10" x14ac:dyDescent="0.2">
      <c r="B632" s="27"/>
      <c r="C632" s="51"/>
      <c r="D632" s="27"/>
      <c r="E632" s="27"/>
      <c r="F632" s="41"/>
      <c r="G632" s="37"/>
      <c r="H632" s="37"/>
      <c r="I632" s="27"/>
      <c r="J632" s="27"/>
    </row>
    <row r="633" spans="2:10" x14ac:dyDescent="0.2">
      <c r="B633" s="27"/>
      <c r="C633" s="51"/>
      <c r="D633" s="27"/>
      <c r="E633" s="27"/>
      <c r="F633" s="41"/>
      <c r="G633" s="37"/>
      <c r="H633" s="37"/>
      <c r="I633" s="27"/>
      <c r="J633" s="27"/>
    </row>
    <row r="634" spans="2:10" x14ac:dyDescent="0.2">
      <c r="B634" s="27"/>
      <c r="C634" s="51"/>
      <c r="D634" s="27"/>
      <c r="E634" s="27"/>
      <c r="F634" s="41"/>
      <c r="G634" s="37"/>
      <c r="H634" s="37"/>
      <c r="I634" s="27"/>
      <c r="J634" s="27"/>
    </row>
    <row r="635" spans="2:10" x14ac:dyDescent="0.2">
      <c r="B635" s="27"/>
      <c r="C635" s="51"/>
      <c r="D635" s="27"/>
      <c r="E635" s="27"/>
      <c r="F635" s="41"/>
      <c r="G635" s="37"/>
      <c r="H635" s="37"/>
      <c r="I635" s="27"/>
      <c r="J635" s="27"/>
    </row>
    <row r="636" spans="2:10" x14ac:dyDescent="0.2">
      <c r="B636" s="27"/>
      <c r="C636" s="51"/>
      <c r="D636" s="27"/>
      <c r="E636" s="27"/>
      <c r="F636" s="41"/>
      <c r="G636" s="37"/>
      <c r="H636" s="37"/>
      <c r="I636" s="27"/>
      <c r="J636" s="27"/>
    </row>
    <row r="637" spans="2:10" x14ac:dyDescent="0.2">
      <c r="B637" s="27"/>
      <c r="C637" s="51"/>
      <c r="D637" s="27"/>
      <c r="E637" s="27"/>
      <c r="F637" s="41"/>
      <c r="G637" s="37"/>
      <c r="H637" s="37"/>
      <c r="I637" s="27"/>
      <c r="J637" s="27"/>
    </row>
    <row r="638" spans="2:10" x14ac:dyDescent="0.2">
      <c r="B638" s="27"/>
      <c r="C638" s="51"/>
      <c r="D638" s="27"/>
      <c r="E638" s="27"/>
      <c r="F638" s="41"/>
      <c r="G638" s="37"/>
      <c r="H638" s="37"/>
      <c r="I638" s="27"/>
      <c r="J638" s="27"/>
    </row>
    <row r="639" spans="2:10" x14ac:dyDescent="0.2">
      <c r="B639" s="27"/>
      <c r="C639" s="51"/>
      <c r="D639" s="27"/>
      <c r="E639" s="27"/>
      <c r="F639" s="41"/>
      <c r="G639" s="37"/>
      <c r="H639" s="37"/>
      <c r="I639" s="27"/>
      <c r="J639" s="27"/>
    </row>
    <row r="640" spans="2:10" x14ac:dyDescent="0.2">
      <c r="B640" s="27"/>
      <c r="C640" s="51"/>
      <c r="D640" s="27"/>
      <c r="E640" s="27"/>
      <c r="F640" s="41"/>
      <c r="G640" s="37"/>
      <c r="H640" s="37"/>
      <c r="I640" s="27"/>
      <c r="J640" s="27"/>
    </row>
    <row r="641" spans="2:10" x14ac:dyDescent="0.2">
      <c r="B641" s="27"/>
      <c r="C641" s="51"/>
      <c r="D641" s="27"/>
      <c r="E641" s="27"/>
      <c r="F641" s="41"/>
      <c r="G641" s="37"/>
      <c r="H641" s="37"/>
      <c r="I641" s="27"/>
      <c r="J641" s="27"/>
    </row>
    <row r="642" spans="2:10" x14ac:dyDescent="0.2">
      <c r="B642" s="27"/>
      <c r="C642" s="51"/>
      <c r="D642" s="27"/>
      <c r="E642" s="27"/>
      <c r="F642" s="41"/>
      <c r="G642" s="37"/>
      <c r="H642" s="37"/>
      <c r="I642" s="27"/>
      <c r="J642" s="27"/>
    </row>
    <row r="643" spans="2:10" x14ac:dyDescent="0.2">
      <c r="B643" s="27"/>
      <c r="C643" s="51"/>
      <c r="D643" s="27"/>
      <c r="E643" s="27"/>
      <c r="F643" s="41"/>
      <c r="G643" s="37"/>
      <c r="H643" s="37"/>
      <c r="I643" s="27"/>
      <c r="J643" s="27"/>
    </row>
    <row r="644" spans="2:10" x14ac:dyDescent="0.2">
      <c r="B644" s="27"/>
      <c r="C644" s="51"/>
      <c r="D644" s="27"/>
      <c r="E644" s="27"/>
      <c r="F644" s="41"/>
      <c r="G644" s="37"/>
      <c r="H644" s="37"/>
      <c r="I644" s="27"/>
      <c r="J644" s="27"/>
    </row>
    <row r="645" spans="2:10" x14ac:dyDescent="0.2">
      <c r="B645" s="27"/>
      <c r="C645" s="51"/>
      <c r="D645" s="27"/>
      <c r="E645" s="27"/>
      <c r="F645" s="41"/>
      <c r="G645" s="37"/>
      <c r="H645" s="37"/>
      <c r="I645" s="27"/>
      <c r="J645" s="27"/>
    </row>
    <row r="646" spans="2:10" x14ac:dyDescent="0.2">
      <c r="B646" s="27"/>
      <c r="C646" s="51"/>
      <c r="D646" s="27"/>
      <c r="E646" s="27"/>
      <c r="F646" s="41"/>
      <c r="G646" s="37"/>
      <c r="H646" s="37"/>
      <c r="I646" s="27"/>
      <c r="J646" s="27"/>
    </row>
    <row r="647" spans="2:10" x14ac:dyDescent="0.2">
      <c r="B647" s="27"/>
      <c r="C647" s="51"/>
      <c r="D647" s="27"/>
      <c r="E647" s="27"/>
      <c r="F647" s="41"/>
      <c r="G647" s="37"/>
      <c r="H647" s="37"/>
      <c r="I647" s="27"/>
      <c r="J647" s="27"/>
    </row>
    <row r="648" spans="2:10" x14ac:dyDescent="0.2">
      <c r="B648" s="27"/>
      <c r="C648" s="51"/>
      <c r="D648" s="27"/>
      <c r="E648" s="27"/>
      <c r="F648" s="41"/>
      <c r="G648" s="37"/>
      <c r="H648" s="37"/>
      <c r="I648" s="27"/>
      <c r="J648" s="27"/>
    </row>
    <row r="649" spans="2:10" x14ac:dyDescent="0.2">
      <c r="B649" s="27"/>
      <c r="C649" s="51"/>
      <c r="D649" s="27"/>
      <c r="E649" s="27"/>
      <c r="F649" s="41"/>
      <c r="G649" s="37"/>
      <c r="H649" s="37"/>
      <c r="I649" s="27"/>
      <c r="J649" s="27"/>
    </row>
    <row r="650" spans="2:10" x14ac:dyDescent="0.2">
      <c r="B650" s="27"/>
      <c r="C650" s="51"/>
      <c r="D650" s="27"/>
      <c r="E650" s="27"/>
      <c r="F650" s="41"/>
      <c r="G650" s="37"/>
      <c r="H650" s="37"/>
      <c r="I650" s="27"/>
      <c r="J650" s="27"/>
    </row>
    <row r="651" spans="2:10" x14ac:dyDescent="0.2">
      <c r="B651" s="27"/>
      <c r="C651" s="51"/>
      <c r="D651" s="27"/>
      <c r="E651" s="27"/>
      <c r="F651" s="41"/>
      <c r="G651" s="37"/>
      <c r="H651" s="37"/>
      <c r="I651" s="27"/>
      <c r="J651" s="27"/>
    </row>
    <row r="652" spans="2:10" x14ac:dyDescent="0.2">
      <c r="B652" s="27"/>
      <c r="C652" s="51"/>
      <c r="D652" s="27"/>
      <c r="E652" s="27"/>
      <c r="F652" s="41"/>
      <c r="G652" s="37"/>
      <c r="H652" s="37"/>
      <c r="I652" s="27"/>
      <c r="J652" s="27"/>
    </row>
    <row r="653" spans="2:10" x14ac:dyDescent="0.2">
      <c r="B653" s="27"/>
      <c r="C653" s="51"/>
      <c r="D653" s="27"/>
      <c r="E653" s="27"/>
      <c r="F653" s="41"/>
      <c r="G653" s="37"/>
      <c r="H653" s="37"/>
      <c r="I653" s="27"/>
      <c r="J653" s="27"/>
    </row>
    <row r="654" spans="2:10" x14ac:dyDescent="0.2">
      <c r="B654" s="27"/>
      <c r="C654" s="51"/>
      <c r="D654" s="27"/>
      <c r="E654" s="27"/>
      <c r="F654" s="41"/>
      <c r="G654" s="37"/>
      <c r="H654" s="37"/>
      <c r="I654" s="27"/>
      <c r="J654" s="27"/>
    </row>
    <row r="655" spans="2:10" x14ac:dyDescent="0.2">
      <c r="B655" s="27"/>
      <c r="C655" s="51"/>
      <c r="D655" s="27"/>
      <c r="E655" s="27"/>
      <c r="F655" s="41"/>
      <c r="G655" s="37"/>
      <c r="H655" s="37"/>
      <c r="I655" s="27"/>
      <c r="J655" s="27"/>
    </row>
    <row r="656" spans="2:10" x14ac:dyDescent="0.2">
      <c r="B656" s="27"/>
      <c r="C656" s="51"/>
      <c r="D656" s="27"/>
      <c r="E656" s="27"/>
      <c r="F656" s="41"/>
      <c r="G656" s="37"/>
      <c r="H656" s="37"/>
      <c r="I656" s="27"/>
      <c r="J656" s="27"/>
    </row>
    <row r="657" spans="2:10" x14ac:dyDescent="0.2">
      <c r="B657" s="27"/>
      <c r="C657" s="51"/>
      <c r="D657" s="27"/>
      <c r="E657" s="27"/>
      <c r="F657" s="41"/>
      <c r="G657" s="37"/>
      <c r="H657" s="37"/>
      <c r="I657" s="27"/>
      <c r="J657" s="27"/>
    </row>
    <row r="658" spans="2:10" x14ac:dyDescent="0.2">
      <c r="B658" s="27"/>
      <c r="C658" s="51"/>
      <c r="D658" s="27"/>
      <c r="E658" s="27"/>
      <c r="F658" s="41"/>
      <c r="G658" s="37"/>
      <c r="H658" s="37"/>
      <c r="I658" s="27"/>
      <c r="J658" s="27"/>
    </row>
    <row r="659" spans="2:10" x14ac:dyDescent="0.2">
      <c r="B659" s="27"/>
      <c r="C659" s="51"/>
      <c r="D659" s="27"/>
      <c r="E659" s="27"/>
      <c r="F659" s="41"/>
      <c r="G659" s="37"/>
      <c r="H659" s="37"/>
      <c r="I659" s="27"/>
      <c r="J659" s="27"/>
    </row>
    <row r="660" spans="2:10" x14ac:dyDescent="0.2">
      <c r="B660" s="27"/>
      <c r="C660" s="51"/>
      <c r="D660" s="27"/>
      <c r="E660" s="27"/>
      <c r="F660" s="41"/>
      <c r="G660" s="37"/>
      <c r="H660" s="37"/>
      <c r="I660" s="27"/>
      <c r="J660" s="27"/>
    </row>
    <row r="661" spans="2:10" x14ac:dyDescent="0.2">
      <c r="B661" s="27"/>
      <c r="C661" s="51"/>
      <c r="D661" s="27"/>
      <c r="E661" s="27"/>
      <c r="F661" s="41"/>
      <c r="G661" s="37"/>
      <c r="H661" s="37"/>
      <c r="I661" s="27"/>
      <c r="J661" s="27"/>
    </row>
    <row r="662" spans="2:10" x14ac:dyDescent="0.2">
      <c r="B662" s="27"/>
      <c r="C662" s="51"/>
      <c r="D662" s="27"/>
      <c r="E662" s="27"/>
      <c r="F662" s="41"/>
      <c r="G662" s="37"/>
      <c r="H662" s="37"/>
      <c r="I662" s="27"/>
      <c r="J662" s="27"/>
    </row>
    <row r="663" spans="2:10" x14ac:dyDescent="0.2">
      <c r="B663" s="27"/>
      <c r="C663" s="51"/>
      <c r="D663" s="27"/>
      <c r="E663" s="27"/>
      <c r="F663" s="41"/>
      <c r="G663" s="37"/>
      <c r="H663" s="37"/>
      <c r="I663" s="27"/>
      <c r="J663" s="27"/>
    </row>
    <row r="664" spans="2:10" x14ac:dyDescent="0.2">
      <c r="B664" s="27"/>
      <c r="C664" s="51"/>
      <c r="D664" s="27"/>
      <c r="E664" s="27"/>
      <c r="F664" s="41"/>
      <c r="G664" s="37"/>
      <c r="H664" s="37"/>
      <c r="I664" s="27"/>
      <c r="J664" s="27"/>
    </row>
    <row r="665" spans="2:10" x14ac:dyDescent="0.2">
      <c r="B665" s="27"/>
      <c r="C665" s="51"/>
      <c r="D665" s="27"/>
      <c r="E665" s="27"/>
      <c r="F665" s="41"/>
      <c r="G665" s="37"/>
      <c r="H665" s="37"/>
      <c r="I665" s="27"/>
      <c r="J665" s="27"/>
    </row>
    <row r="666" spans="2:10" x14ac:dyDescent="0.2">
      <c r="B666" s="27"/>
      <c r="C666" s="51"/>
      <c r="D666" s="27"/>
      <c r="E666" s="27"/>
      <c r="F666" s="41"/>
      <c r="G666" s="37"/>
      <c r="H666" s="37"/>
      <c r="I666" s="27"/>
      <c r="J666" s="27"/>
    </row>
    <row r="667" spans="2:10" x14ac:dyDescent="0.2">
      <c r="B667" s="27"/>
      <c r="C667" s="51"/>
      <c r="D667" s="27"/>
      <c r="E667" s="27"/>
      <c r="F667" s="41"/>
      <c r="G667" s="37"/>
      <c r="H667" s="37"/>
      <c r="I667" s="27"/>
      <c r="J667" s="27"/>
    </row>
    <row r="668" spans="2:10" x14ac:dyDescent="0.2">
      <c r="B668" s="27"/>
      <c r="C668" s="51"/>
      <c r="D668" s="27"/>
      <c r="E668" s="27"/>
      <c r="F668" s="41"/>
      <c r="G668" s="37"/>
      <c r="H668" s="37"/>
      <c r="I668" s="27"/>
      <c r="J668" s="27"/>
    </row>
    <row r="669" spans="2:10" x14ac:dyDescent="0.2">
      <c r="B669" s="27"/>
      <c r="C669" s="51"/>
      <c r="D669" s="27"/>
      <c r="E669" s="27"/>
      <c r="F669" s="41"/>
      <c r="G669" s="37"/>
      <c r="H669" s="37"/>
      <c r="I669" s="27"/>
      <c r="J669" s="27"/>
    </row>
    <row r="670" spans="2:10" x14ac:dyDescent="0.2">
      <c r="B670" s="27"/>
      <c r="C670" s="51"/>
      <c r="D670" s="27"/>
      <c r="E670" s="27"/>
      <c r="F670" s="41"/>
      <c r="G670" s="37"/>
      <c r="H670" s="37"/>
      <c r="I670" s="27"/>
      <c r="J670" s="27"/>
    </row>
    <row r="671" spans="2:10" x14ac:dyDescent="0.2">
      <c r="B671" s="27"/>
      <c r="C671" s="51"/>
      <c r="D671" s="27"/>
      <c r="E671" s="27"/>
      <c r="F671" s="41"/>
      <c r="G671" s="37"/>
      <c r="H671" s="37"/>
      <c r="I671" s="27"/>
      <c r="J671" s="27"/>
    </row>
    <row r="672" spans="2:10" x14ac:dyDescent="0.2">
      <c r="B672" s="27"/>
      <c r="C672" s="51"/>
      <c r="D672" s="27"/>
      <c r="E672" s="27"/>
      <c r="F672" s="41"/>
      <c r="G672" s="37"/>
      <c r="H672" s="37"/>
      <c r="I672" s="27"/>
      <c r="J672" s="27"/>
    </row>
    <row r="673" spans="2:10" x14ac:dyDescent="0.2">
      <c r="B673" s="27"/>
      <c r="C673" s="51"/>
      <c r="D673" s="27"/>
      <c r="E673" s="27"/>
      <c r="F673" s="41"/>
      <c r="G673" s="37"/>
      <c r="H673" s="37"/>
      <c r="I673" s="27"/>
      <c r="J673" s="27"/>
    </row>
    <row r="674" spans="2:10" x14ac:dyDescent="0.2">
      <c r="B674" s="27"/>
      <c r="C674" s="51"/>
      <c r="D674" s="27"/>
      <c r="E674" s="27"/>
      <c r="F674" s="41"/>
      <c r="G674" s="37"/>
      <c r="H674" s="37"/>
      <c r="I674" s="27"/>
      <c r="J674" s="27"/>
    </row>
    <row r="675" spans="2:10" x14ac:dyDescent="0.2">
      <c r="B675" s="27"/>
      <c r="C675" s="51"/>
      <c r="D675" s="27"/>
      <c r="E675" s="27"/>
      <c r="F675" s="41"/>
      <c r="G675" s="37"/>
      <c r="H675" s="37"/>
      <c r="I675" s="27"/>
      <c r="J675" s="27"/>
    </row>
    <row r="676" spans="2:10" x14ac:dyDescent="0.2">
      <c r="B676" s="27"/>
      <c r="C676" s="51"/>
      <c r="D676" s="27"/>
      <c r="E676" s="27"/>
      <c r="F676" s="41"/>
      <c r="G676" s="37"/>
      <c r="H676" s="37"/>
      <c r="I676" s="27"/>
      <c r="J676" s="27"/>
    </row>
    <row r="677" spans="2:10" x14ac:dyDescent="0.2">
      <c r="B677" s="27"/>
      <c r="C677" s="51"/>
      <c r="D677" s="27"/>
      <c r="E677" s="27"/>
      <c r="F677" s="41"/>
      <c r="G677" s="37"/>
      <c r="H677" s="37"/>
      <c r="I677" s="27"/>
      <c r="J677" s="27"/>
    </row>
    <row r="678" spans="2:10" x14ac:dyDescent="0.2">
      <c r="B678" s="27"/>
      <c r="C678" s="51"/>
      <c r="D678" s="27"/>
      <c r="E678" s="27"/>
      <c r="F678" s="41"/>
      <c r="G678" s="37"/>
      <c r="H678" s="37"/>
      <c r="I678" s="27"/>
      <c r="J678" s="27"/>
    </row>
    <row r="679" spans="2:10" x14ac:dyDescent="0.2">
      <c r="B679" s="27"/>
      <c r="C679" s="51"/>
      <c r="D679" s="27"/>
      <c r="E679" s="27"/>
      <c r="F679" s="41"/>
      <c r="G679" s="37"/>
      <c r="H679" s="37"/>
      <c r="I679" s="27"/>
      <c r="J679" s="27"/>
    </row>
    <row r="680" spans="2:10" x14ac:dyDescent="0.2">
      <c r="B680" s="27"/>
      <c r="C680" s="51"/>
      <c r="D680" s="27"/>
      <c r="E680" s="27"/>
      <c r="F680" s="41"/>
      <c r="G680" s="37"/>
      <c r="H680" s="37"/>
      <c r="I680" s="27"/>
      <c r="J680" s="27"/>
    </row>
    <row r="681" spans="2:10" x14ac:dyDescent="0.2">
      <c r="B681" s="27"/>
      <c r="C681" s="51"/>
      <c r="D681" s="27"/>
      <c r="E681" s="27"/>
      <c r="F681" s="41"/>
      <c r="G681" s="37"/>
      <c r="H681" s="37"/>
      <c r="I681" s="27"/>
      <c r="J681" s="27"/>
    </row>
    <row r="682" spans="2:10" x14ac:dyDescent="0.2">
      <c r="B682" s="27"/>
      <c r="C682" s="51"/>
      <c r="D682" s="27"/>
      <c r="E682" s="27"/>
      <c r="F682" s="41"/>
      <c r="G682" s="37"/>
      <c r="H682" s="37"/>
      <c r="I682" s="27"/>
      <c r="J682" s="27"/>
    </row>
    <row r="683" spans="2:10" x14ac:dyDescent="0.2">
      <c r="B683" s="27"/>
      <c r="C683" s="51"/>
      <c r="D683" s="27"/>
      <c r="E683" s="27"/>
      <c r="F683" s="41"/>
      <c r="G683" s="37"/>
      <c r="H683" s="37"/>
      <c r="I683" s="27"/>
      <c r="J683" s="27"/>
    </row>
    <row r="684" spans="2:10" x14ac:dyDescent="0.2">
      <c r="B684" s="27"/>
      <c r="C684" s="51"/>
      <c r="D684" s="27"/>
      <c r="E684" s="27"/>
      <c r="F684" s="41"/>
      <c r="G684" s="37"/>
      <c r="H684" s="37"/>
      <c r="I684" s="27"/>
      <c r="J684" s="27"/>
    </row>
    <row r="685" spans="2:10" x14ac:dyDescent="0.2">
      <c r="B685" s="27"/>
      <c r="C685" s="51"/>
      <c r="D685" s="27"/>
      <c r="E685" s="27"/>
      <c r="F685" s="41"/>
      <c r="G685" s="37"/>
      <c r="H685" s="37"/>
      <c r="I685" s="27"/>
      <c r="J685" s="27"/>
    </row>
    <row r="686" spans="2:10" x14ac:dyDescent="0.2">
      <c r="B686" s="27"/>
      <c r="C686" s="51"/>
      <c r="D686" s="27"/>
      <c r="E686" s="27"/>
      <c r="F686" s="41"/>
      <c r="G686" s="37"/>
      <c r="H686" s="37"/>
      <c r="I686" s="27"/>
      <c r="J686" s="27"/>
    </row>
    <row r="687" spans="2:10" x14ac:dyDescent="0.2">
      <c r="B687" s="27"/>
      <c r="C687" s="51"/>
      <c r="D687" s="27"/>
      <c r="E687" s="27"/>
      <c r="F687" s="41"/>
      <c r="G687" s="37"/>
      <c r="H687" s="37"/>
      <c r="I687" s="27"/>
      <c r="J687" s="27"/>
    </row>
    <row r="688" spans="2:10" x14ac:dyDescent="0.2">
      <c r="B688" s="27"/>
      <c r="C688" s="51"/>
      <c r="D688" s="27"/>
      <c r="E688" s="27"/>
      <c r="F688" s="41"/>
      <c r="G688" s="37"/>
      <c r="H688" s="37"/>
      <c r="I688" s="27"/>
      <c r="J688" s="27"/>
    </row>
    <row r="689" spans="2:10" x14ac:dyDescent="0.2">
      <c r="B689" s="27"/>
      <c r="C689" s="51"/>
      <c r="D689" s="27"/>
      <c r="E689" s="27"/>
      <c r="F689" s="41"/>
      <c r="G689" s="37"/>
      <c r="H689" s="37"/>
      <c r="I689" s="27"/>
      <c r="J689" s="27"/>
    </row>
    <row r="690" spans="2:10" x14ac:dyDescent="0.2">
      <c r="B690" s="27"/>
      <c r="C690" s="51"/>
      <c r="D690" s="27"/>
      <c r="E690" s="27"/>
      <c r="F690" s="41"/>
      <c r="G690" s="37"/>
      <c r="H690" s="37"/>
      <c r="I690" s="27"/>
      <c r="J690" s="27"/>
    </row>
    <row r="691" spans="2:10" x14ac:dyDescent="0.2">
      <c r="B691" s="27"/>
      <c r="C691" s="51"/>
      <c r="D691" s="27"/>
      <c r="E691" s="27"/>
      <c r="F691" s="41"/>
      <c r="G691" s="37"/>
      <c r="H691" s="37"/>
      <c r="I691" s="27"/>
      <c r="J691" s="27"/>
    </row>
    <row r="692" spans="2:10" x14ac:dyDescent="0.2">
      <c r="B692" s="27"/>
      <c r="C692" s="51"/>
      <c r="D692" s="27"/>
      <c r="E692" s="27"/>
      <c r="F692" s="41"/>
      <c r="G692" s="37"/>
      <c r="H692" s="37"/>
      <c r="I692" s="27"/>
      <c r="J692" s="27"/>
    </row>
    <row r="693" spans="2:10" x14ac:dyDescent="0.2">
      <c r="B693" s="27"/>
      <c r="C693" s="51"/>
      <c r="D693" s="27"/>
      <c r="E693" s="27"/>
      <c r="F693" s="41"/>
      <c r="G693" s="37"/>
      <c r="H693" s="37"/>
      <c r="I693" s="27"/>
      <c r="J693" s="27"/>
    </row>
    <row r="694" spans="2:10" x14ac:dyDescent="0.2">
      <c r="B694" s="27"/>
      <c r="C694" s="51"/>
      <c r="D694" s="27"/>
      <c r="E694" s="27"/>
      <c r="F694" s="41"/>
      <c r="G694" s="37"/>
      <c r="H694" s="37"/>
      <c r="I694" s="27"/>
      <c r="J694" s="27"/>
    </row>
    <row r="695" spans="2:10" x14ac:dyDescent="0.2">
      <c r="B695" s="27"/>
      <c r="C695" s="51"/>
      <c r="D695" s="27"/>
      <c r="E695" s="27"/>
      <c r="F695" s="41"/>
      <c r="G695" s="37"/>
      <c r="H695" s="37"/>
      <c r="I695" s="27"/>
      <c r="J695" s="27"/>
    </row>
    <row r="696" spans="2:10" x14ac:dyDescent="0.2">
      <c r="B696" s="27"/>
      <c r="C696" s="51"/>
      <c r="D696" s="27"/>
      <c r="E696" s="27"/>
      <c r="F696" s="41"/>
      <c r="G696" s="37"/>
      <c r="H696" s="37"/>
      <c r="I696" s="27"/>
      <c r="J696" s="27"/>
    </row>
    <row r="697" spans="2:10" x14ac:dyDescent="0.2">
      <c r="B697" s="27"/>
      <c r="C697" s="51"/>
      <c r="D697" s="27"/>
      <c r="E697" s="27"/>
      <c r="F697" s="41"/>
      <c r="G697" s="37"/>
      <c r="H697" s="37"/>
      <c r="I697" s="27"/>
      <c r="J697" s="27"/>
    </row>
    <row r="698" spans="2:10" x14ac:dyDescent="0.2">
      <c r="B698" s="27"/>
      <c r="C698" s="51"/>
      <c r="D698" s="27"/>
      <c r="E698" s="27"/>
      <c r="F698" s="41"/>
      <c r="G698" s="37"/>
      <c r="H698" s="37"/>
      <c r="I698" s="27"/>
      <c r="J698" s="27"/>
    </row>
    <row r="699" spans="2:10" x14ac:dyDescent="0.2">
      <c r="B699" s="27"/>
      <c r="C699" s="51"/>
      <c r="D699" s="27"/>
      <c r="E699" s="27"/>
      <c r="F699" s="41"/>
      <c r="G699" s="37"/>
      <c r="H699" s="37"/>
      <c r="I699" s="27"/>
      <c r="J699" s="27"/>
    </row>
    <row r="700" spans="2:10" x14ac:dyDescent="0.2">
      <c r="B700" s="27"/>
      <c r="C700" s="51"/>
      <c r="D700" s="27"/>
      <c r="E700" s="27"/>
      <c r="F700" s="41"/>
      <c r="G700" s="37"/>
      <c r="H700" s="37"/>
      <c r="I700" s="27"/>
      <c r="J700" s="27"/>
    </row>
    <row r="701" spans="2:10" x14ac:dyDescent="0.2">
      <c r="B701" s="27"/>
      <c r="C701" s="51"/>
      <c r="D701" s="27"/>
      <c r="E701" s="27"/>
      <c r="F701" s="41"/>
      <c r="G701" s="37"/>
      <c r="H701" s="37"/>
      <c r="I701" s="27"/>
      <c r="J701" s="27"/>
    </row>
    <row r="702" spans="2:10" x14ac:dyDescent="0.2">
      <c r="B702" s="27"/>
      <c r="C702" s="51"/>
      <c r="D702" s="27"/>
      <c r="E702" s="27"/>
      <c r="F702" s="41"/>
      <c r="G702" s="37"/>
      <c r="H702" s="37"/>
      <c r="I702" s="27"/>
      <c r="J702" s="27"/>
    </row>
    <row r="703" spans="2:10" x14ac:dyDescent="0.2">
      <c r="B703" s="27"/>
      <c r="C703" s="51"/>
      <c r="D703" s="27"/>
      <c r="E703" s="27"/>
      <c r="F703" s="41"/>
      <c r="G703" s="37"/>
      <c r="H703" s="37"/>
      <c r="I703" s="27"/>
      <c r="J703" s="27"/>
    </row>
    <row r="704" spans="2:10" x14ac:dyDescent="0.2">
      <c r="B704" s="27"/>
      <c r="C704" s="51"/>
      <c r="D704" s="27"/>
      <c r="E704" s="27"/>
      <c r="F704" s="41"/>
      <c r="G704" s="37"/>
      <c r="H704" s="37"/>
      <c r="I704" s="27"/>
      <c r="J704" s="27"/>
    </row>
    <row r="705" spans="2:10" x14ac:dyDescent="0.2">
      <c r="B705" s="27"/>
      <c r="C705" s="51"/>
      <c r="D705" s="27"/>
      <c r="E705" s="27"/>
      <c r="F705" s="41"/>
      <c r="G705" s="37"/>
      <c r="H705" s="37"/>
      <c r="I705" s="27"/>
      <c r="J705" s="27"/>
    </row>
    <row r="706" spans="2:10" x14ac:dyDescent="0.2">
      <c r="B706" s="27"/>
      <c r="C706" s="51"/>
      <c r="D706" s="27"/>
      <c r="E706" s="27"/>
      <c r="F706" s="41"/>
      <c r="G706" s="37"/>
      <c r="H706" s="37"/>
      <c r="I706" s="27"/>
      <c r="J706" s="27"/>
    </row>
    <row r="707" spans="2:10" x14ac:dyDescent="0.2">
      <c r="B707" s="27"/>
      <c r="C707" s="51"/>
      <c r="D707" s="27"/>
      <c r="E707" s="27"/>
      <c r="F707" s="41"/>
      <c r="G707" s="37"/>
      <c r="H707" s="37"/>
      <c r="I707" s="27"/>
      <c r="J707" s="27"/>
    </row>
    <row r="708" spans="2:10" x14ac:dyDescent="0.2">
      <c r="B708" s="27"/>
      <c r="C708" s="51"/>
      <c r="D708" s="27"/>
      <c r="E708" s="27"/>
      <c r="F708" s="41"/>
      <c r="G708" s="37"/>
      <c r="H708" s="37"/>
      <c r="I708" s="27"/>
      <c r="J708" s="27"/>
    </row>
    <row r="709" spans="2:10" x14ac:dyDescent="0.2">
      <c r="B709" s="27"/>
      <c r="C709" s="51"/>
      <c r="D709" s="27"/>
      <c r="E709" s="27"/>
      <c r="F709" s="41"/>
      <c r="G709" s="37"/>
      <c r="H709" s="37"/>
      <c r="I709" s="27"/>
      <c r="J709" s="27"/>
    </row>
    <row r="710" spans="2:10" x14ac:dyDescent="0.2">
      <c r="B710" s="27"/>
      <c r="C710" s="51"/>
      <c r="D710" s="27"/>
      <c r="E710" s="27"/>
      <c r="F710" s="41"/>
      <c r="G710" s="37"/>
      <c r="H710" s="37"/>
      <c r="I710" s="27"/>
      <c r="J710" s="27"/>
    </row>
    <row r="711" spans="2:10" x14ac:dyDescent="0.2">
      <c r="B711" s="27"/>
      <c r="C711" s="51"/>
      <c r="D711" s="27"/>
      <c r="E711" s="27"/>
      <c r="F711" s="41"/>
      <c r="G711" s="37"/>
      <c r="H711" s="37"/>
      <c r="I711" s="27"/>
      <c r="J711" s="27"/>
    </row>
    <row r="712" spans="2:10" x14ac:dyDescent="0.2">
      <c r="B712" s="27"/>
      <c r="C712" s="51"/>
      <c r="D712" s="27"/>
      <c r="E712" s="27"/>
      <c r="F712" s="41"/>
      <c r="G712" s="37"/>
      <c r="H712" s="37"/>
      <c r="I712" s="27"/>
      <c r="J712" s="27"/>
    </row>
    <row r="713" spans="2:10" x14ac:dyDescent="0.2">
      <c r="B713" s="27"/>
      <c r="C713" s="51"/>
      <c r="D713" s="27"/>
      <c r="E713" s="27"/>
      <c r="F713" s="41"/>
      <c r="G713" s="37"/>
      <c r="H713" s="37"/>
      <c r="I713" s="27"/>
      <c r="J713" s="27"/>
    </row>
    <row r="714" spans="2:10" x14ac:dyDescent="0.2">
      <c r="B714" s="27"/>
      <c r="C714" s="51"/>
      <c r="D714" s="27"/>
      <c r="E714" s="27"/>
      <c r="F714" s="41"/>
      <c r="G714" s="37"/>
      <c r="H714" s="37"/>
      <c r="I714" s="27"/>
      <c r="J714" s="27"/>
    </row>
    <row r="715" spans="2:10" x14ac:dyDescent="0.2">
      <c r="B715" s="27"/>
      <c r="C715" s="51"/>
      <c r="D715" s="27"/>
      <c r="E715" s="27"/>
      <c r="F715" s="41"/>
      <c r="G715" s="37"/>
      <c r="H715" s="37"/>
      <c r="I715" s="27"/>
      <c r="J715" s="27"/>
    </row>
    <row r="716" spans="2:10" x14ac:dyDescent="0.2">
      <c r="B716" s="27"/>
      <c r="C716" s="51"/>
      <c r="D716" s="27"/>
      <c r="E716" s="27"/>
      <c r="F716" s="41"/>
      <c r="G716" s="37"/>
      <c r="H716" s="37"/>
      <c r="I716" s="27"/>
      <c r="J716" s="27"/>
    </row>
    <row r="717" spans="2:10" x14ac:dyDescent="0.2">
      <c r="B717" s="27"/>
      <c r="C717" s="51"/>
      <c r="D717" s="27"/>
      <c r="E717" s="27"/>
      <c r="F717" s="41"/>
      <c r="G717" s="37"/>
      <c r="H717" s="37"/>
      <c r="I717" s="27"/>
      <c r="J717" s="27"/>
    </row>
    <row r="718" spans="2:10" x14ac:dyDescent="0.2">
      <c r="B718" s="27"/>
      <c r="C718" s="51"/>
      <c r="D718" s="27"/>
      <c r="E718" s="27"/>
      <c r="F718" s="41"/>
      <c r="G718" s="37"/>
      <c r="H718" s="37"/>
      <c r="I718" s="27"/>
      <c r="J718" s="27"/>
    </row>
    <row r="719" spans="2:10" x14ac:dyDescent="0.2">
      <c r="B719" s="27"/>
      <c r="C719" s="51"/>
      <c r="D719" s="27"/>
      <c r="E719" s="27"/>
      <c r="F719" s="41"/>
      <c r="G719" s="37"/>
      <c r="H719" s="37"/>
      <c r="I719" s="27"/>
      <c r="J719" s="27"/>
    </row>
    <row r="720" spans="2:10" x14ac:dyDescent="0.2">
      <c r="B720" s="27"/>
      <c r="C720" s="51"/>
      <c r="D720" s="27"/>
      <c r="E720" s="27"/>
      <c r="F720" s="41"/>
      <c r="G720" s="37"/>
      <c r="H720" s="37"/>
      <c r="I720" s="27"/>
      <c r="J720" s="27"/>
    </row>
    <row r="721" spans="2:10" x14ac:dyDescent="0.2">
      <c r="B721" s="27"/>
      <c r="C721" s="51"/>
      <c r="D721" s="27"/>
      <c r="E721" s="27"/>
      <c r="F721" s="41"/>
      <c r="G721" s="37"/>
      <c r="H721" s="37"/>
      <c r="I721" s="27"/>
      <c r="J721" s="27"/>
    </row>
    <row r="722" spans="2:10" x14ac:dyDescent="0.2">
      <c r="B722" s="27"/>
      <c r="C722" s="51"/>
      <c r="D722" s="27"/>
      <c r="E722" s="27"/>
      <c r="F722" s="41"/>
      <c r="G722" s="37"/>
      <c r="H722" s="37"/>
      <c r="I722" s="27"/>
      <c r="J722" s="27"/>
    </row>
    <row r="723" spans="2:10" x14ac:dyDescent="0.2">
      <c r="B723" s="27"/>
      <c r="C723" s="51"/>
      <c r="D723" s="27"/>
      <c r="E723" s="27"/>
      <c r="F723" s="41"/>
      <c r="G723" s="37"/>
      <c r="H723" s="37"/>
      <c r="I723" s="27"/>
      <c r="J723" s="27"/>
    </row>
    <row r="724" spans="2:10" x14ac:dyDescent="0.2">
      <c r="B724" s="27"/>
      <c r="C724" s="51"/>
      <c r="D724" s="27"/>
      <c r="E724" s="27"/>
      <c r="F724" s="41"/>
      <c r="G724" s="37"/>
      <c r="H724" s="37"/>
      <c r="I724" s="27"/>
      <c r="J724" s="27"/>
    </row>
    <row r="725" spans="2:10" x14ac:dyDescent="0.2">
      <c r="B725" s="27"/>
      <c r="C725" s="51"/>
      <c r="D725" s="27"/>
      <c r="E725" s="27"/>
      <c r="F725" s="41"/>
      <c r="G725" s="37"/>
      <c r="H725" s="37"/>
      <c r="I725" s="27"/>
      <c r="J725" s="27"/>
    </row>
    <row r="726" spans="2:10" x14ac:dyDescent="0.2">
      <c r="B726" s="27"/>
      <c r="C726" s="51"/>
      <c r="D726" s="27"/>
      <c r="E726" s="27"/>
      <c r="F726" s="41"/>
      <c r="G726" s="37"/>
      <c r="H726" s="37"/>
      <c r="I726" s="27"/>
      <c r="J726" s="27"/>
    </row>
    <row r="727" spans="2:10" x14ac:dyDescent="0.2">
      <c r="B727" s="27"/>
      <c r="C727" s="51"/>
      <c r="D727" s="27"/>
      <c r="E727" s="27"/>
      <c r="F727" s="41"/>
      <c r="G727" s="37"/>
      <c r="H727" s="37"/>
      <c r="I727" s="27"/>
      <c r="J727" s="27"/>
    </row>
    <row r="728" spans="2:10" x14ac:dyDescent="0.2">
      <c r="B728" s="27"/>
      <c r="C728" s="51"/>
      <c r="D728" s="27"/>
      <c r="E728" s="27"/>
      <c r="F728" s="41"/>
      <c r="G728" s="37"/>
      <c r="H728" s="37"/>
      <c r="I728" s="27"/>
      <c r="J728" s="27"/>
    </row>
    <row r="729" spans="2:10" x14ac:dyDescent="0.2">
      <c r="B729" s="27"/>
      <c r="C729" s="51"/>
      <c r="D729" s="27"/>
      <c r="E729" s="27"/>
      <c r="F729" s="41"/>
      <c r="G729" s="37"/>
      <c r="H729" s="37"/>
      <c r="I729" s="27"/>
      <c r="J729" s="27"/>
    </row>
    <row r="730" spans="2:10" x14ac:dyDescent="0.2">
      <c r="B730" s="27"/>
      <c r="C730" s="51"/>
      <c r="D730" s="27"/>
      <c r="E730" s="27"/>
      <c r="F730" s="41"/>
      <c r="G730" s="37"/>
      <c r="H730" s="37"/>
      <c r="I730" s="27"/>
      <c r="J730" s="27"/>
    </row>
    <row r="731" spans="2:10" x14ac:dyDescent="0.2">
      <c r="B731" s="27"/>
      <c r="C731" s="51"/>
      <c r="D731" s="27"/>
      <c r="E731" s="27"/>
      <c r="F731" s="41"/>
      <c r="G731" s="37"/>
      <c r="H731" s="37"/>
      <c r="I731" s="27"/>
      <c r="J731" s="27"/>
    </row>
    <row r="732" spans="2:10" x14ac:dyDescent="0.2">
      <c r="B732" s="27"/>
      <c r="C732" s="51"/>
      <c r="D732" s="27"/>
      <c r="E732" s="27"/>
      <c r="F732" s="41"/>
      <c r="G732" s="37"/>
      <c r="H732" s="37"/>
      <c r="I732" s="27"/>
      <c r="J732" s="27"/>
    </row>
    <row r="733" spans="2:10" x14ac:dyDescent="0.2">
      <c r="B733" s="27"/>
      <c r="C733" s="51"/>
      <c r="D733" s="27"/>
      <c r="E733" s="27"/>
      <c r="F733" s="41"/>
      <c r="G733" s="37"/>
      <c r="H733" s="37"/>
      <c r="I733" s="27"/>
      <c r="J733" s="27"/>
    </row>
    <row r="734" spans="2:10" x14ac:dyDescent="0.2">
      <c r="B734" s="27"/>
      <c r="C734" s="51"/>
      <c r="D734" s="27"/>
      <c r="E734" s="27"/>
      <c r="F734" s="41"/>
      <c r="G734" s="37"/>
      <c r="H734" s="37"/>
      <c r="I734" s="27"/>
      <c r="J734" s="27"/>
    </row>
    <row r="735" spans="2:10" x14ac:dyDescent="0.2">
      <c r="B735" s="27"/>
      <c r="C735" s="51"/>
      <c r="D735" s="27"/>
      <c r="E735" s="27"/>
      <c r="F735" s="41"/>
      <c r="G735" s="37"/>
      <c r="H735" s="37"/>
      <c r="I735" s="27"/>
      <c r="J735" s="27"/>
    </row>
    <row r="736" spans="2:10" x14ac:dyDescent="0.2">
      <c r="B736" s="27"/>
      <c r="C736" s="51"/>
      <c r="D736" s="27"/>
      <c r="E736" s="27"/>
      <c r="F736" s="41"/>
      <c r="G736" s="37"/>
      <c r="H736" s="37"/>
      <c r="I736" s="27"/>
      <c r="J736" s="27"/>
    </row>
    <row r="737" spans="2:10" x14ac:dyDescent="0.2">
      <c r="B737" s="27"/>
      <c r="C737" s="51"/>
      <c r="D737" s="27"/>
      <c r="E737" s="27"/>
      <c r="F737" s="41"/>
      <c r="G737" s="37"/>
      <c r="H737" s="37"/>
      <c r="I737" s="27"/>
      <c r="J737" s="27"/>
    </row>
    <row r="738" spans="2:10" x14ac:dyDescent="0.2">
      <c r="B738" s="27"/>
      <c r="C738" s="51"/>
      <c r="D738" s="27"/>
      <c r="E738" s="27"/>
      <c r="F738" s="41"/>
      <c r="G738" s="37"/>
      <c r="H738" s="37"/>
      <c r="I738" s="27"/>
      <c r="J738" s="27"/>
    </row>
    <row r="739" spans="2:10" x14ac:dyDescent="0.2">
      <c r="B739" s="27"/>
      <c r="C739" s="51"/>
      <c r="D739" s="27"/>
      <c r="E739" s="27"/>
      <c r="F739" s="41"/>
      <c r="G739" s="37"/>
      <c r="H739" s="37"/>
      <c r="I739" s="27"/>
      <c r="J739" s="27"/>
    </row>
    <row r="740" spans="2:10" x14ac:dyDescent="0.2">
      <c r="B740" s="27"/>
      <c r="C740" s="51"/>
      <c r="D740" s="27"/>
      <c r="E740" s="27"/>
      <c r="F740" s="41"/>
      <c r="G740" s="37"/>
      <c r="H740" s="37"/>
      <c r="I740" s="27"/>
      <c r="J740" s="27"/>
    </row>
    <row r="741" spans="2:10" x14ac:dyDescent="0.2">
      <c r="B741" s="27"/>
      <c r="C741" s="51"/>
      <c r="D741" s="27"/>
      <c r="E741" s="27"/>
      <c r="F741" s="41"/>
      <c r="G741" s="37"/>
      <c r="H741" s="37"/>
      <c r="I741" s="27"/>
      <c r="J741" s="27"/>
    </row>
    <row r="742" spans="2:10" x14ac:dyDescent="0.2">
      <c r="B742" s="27"/>
      <c r="C742" s="51"/>
      <c r="D742" s="27"/>
      <c r="E742" s="27"/>
      <c r="F742" s="41"/>
      <c r="G742" s="37"/>
      <c r="H742" s="37"/>
      <c r="I742" s="27"/>
      <c r="J742" s="27"/>
    </row>
    <row r="743" spans="2:10" x14ac:dyDescent="0.2">
      <c r="B743" s="27"/>
      <c r="C743" s="51"/>
      <c r="D743" s="27"/>
      <c r="E743" s="27"/>
      <c r="F743" s="41"/>
      <c r="G743" s="37"/>
      <c r="H743" s="37"/>
      <c r="I743" s="27"/>
      <c r="J743" s="27"/>
    </row>
    <row r="744" spans="2:10" x14ac:dyDescent="0.2">
      <c r="B744" s="27"/>
      <c r="C744" s="51"/>
      <c r="D744" s="27"/>
      <c r="E744" s="27"/>
      <c r="F744" s="41"/>
      <c r="G744" s="37"/>
      <c r="H744" s="37"/>
      <c r="I744" s="27"/>
      <c r="J744" s="27"/>
    </row>
    <row r="745" spans="2:10" x14ac:dyDescent="0.2">
      <c r="B745" s="27"/>
      <c r="C745" s="51"/>
      <c r="D745" s="27"/>
      <c r="E745" s="27"/>
      <c r="F745" s="41"/>
      <c r="G745" s="37"/>
      <c r="H745" s="37"/>
      <c r="I745" s="27"/>
      <c r="J745" s="27"/>
    </row>
    <row r="746" spans="2:10" x14ac:dyDescent="0.2">
      <c r="B746" s="27"/>
      <c r="C746" s="51"/>
      <c r="D746" s="27"/>
      <c r="E746" s="27"/>
      <c r="F746" s="41"/>
      <c r="G746" s="37"/>
      <c r="H746" s="37"/>
      <c r="I746" s="27"/>
      <c r="J746" s="27"/>
    </row>
    <row r="747" spans="2:10" x14ac:dyDescent="0.2">
      <c r="B747" s="27"/>
      <c r="C747" s="51"/>
      <c r="D747" s="27"/>
      <c r="E747" s="27"/>
      <c r="F747" s="41"/>
      <c r="G747" s="37"/>
      <c r="H747" s="37"/>
      <c r="I747" s="27"/>
      <c r="J747" s="27"/>
    </row>
    <row r="748" spans="2:10" x14ac:dyDescent="0.2">
      <c r="B748" s="27"/>
      <c r="C748" s="51"/>
      <c r="D748" s="27"/>
      <c r="E748" s="27"/>
      <c r="F748" s="41"/>
      <c r="G748" s="37"/>
      <c r="H748" s="37"/>
      <c r="I748" s="27"/>
      <c r="J748" s="27"/>
    </row>
    <row r="749" spans="2:10" x14ac:dyDescent="0.2">
      <c r="B749" s="27"/>
      <c r="C749" s="51"/>
      <c r="D749" s="27"/>
      <c r="E749" s="27"/>
      <c r="F749" s="41"/>
      <c r="G749" s="37"/>
      <c r="H749" s="37"/>
      <c r="I749" s="27"/>
      <c r="J749" s="27"/>
    </row>
    <row r="750" spans="2:10" x14ac:dyDescent="0.2">
      <c r="B750" s="27"/>
      <c r="C750" s="51"/>
      <c r="D750" s="27"/>
      <c r="E750" s="27"/>
      <c r="F750" s="41"/>
      <c r="G750" s="37"/>
      <c r="H750" s="37"/>
      <c r="I750" s="27"/>
      <c r="J750" s="27"/>
    </row>
    <row r="751" spans="2:10" x14ac:dyDescent="0.2">
      <c r="B751" s="27"/>
      <c r="C751" s="51"/>
      <c r="D751" s="27"/>
      <c r="E751" s="27"/>
      <c r="F751" s="41"/>
      <c r="G751" s="37"/>
      <c r="H751" s="37"/>
      <c r="I751" s="27"/>
      <c r="J751" s="27"/>
    </row>
    <row r="752" spans="2:10" x14ac:dyDescent="0.2">
      <c r="B752" s="27"/>
      <c r="C752" s="51"/>
      <c r="D752" s="27"/>
      <c r="E752" s="27"/>
      <c r="F752" s="41"/>
      <c r="G752" s="37"/>
      <c r="H752" s="37"/>
      <c r="I752" s="27"/>
      <c r="J752" s="27"/>
    </row>
    <row r="753" spans="2:10" x14ac:dyDescent="0.2">
      <c r="B753" s="27"/>
      <c r="C753" s="51"/>
      <c r="D753" s="27"/>
      <c r="E753" s="27"/>
      <c r="F753" s="41"/>
      <c r="G753" s="37"/>
      <c r="H753" s="37"/>
      <c r="I753" s="27"/>
      <c r="J753" s="27"/>
    </row>
    <row r="754" spans="2:10" x14ac:dyDescent="0.2">
      <c r="B754" s="27"/>
      <c r="C754" s="51"/>
      <c r="D754" s="27"/>
      <c r="E754" s="27"/>
      <c r="F754" s="41"/>
      <c r="G754" s="37"/>
      <c r="H754" s="37"/>
      <c r="I754" s="27"/>
      <c r="J754" s="27"/>
    </row>
    <row r="755" spans="2:10" x14ac:dyDescent="0.2">
      <c r="B755" s="27"/>
      <c r="C755" s="51"/>
      <c r="D755" s="27"/>
      <c r="E755" s="27"/>
      <c r="F755" s="41"/>
      <c r="G755" s="37"/>
      <c r="H755" s="37"/>
      <c r="I755" s="27"/>
      <c r="J755" s="27"/>
    </row>
    <row r="756" spans="2:10" x14ac:dyDescent="0.2">
      <c r="B756" s="27"/>
      <c r="C756" s="51"/>
      <c r="D756" s="27"/>
      <c r="E756" s="27"/>
      <c r="F756" s="41"/>
      <c r="G756" s="37"/>
      <c r="H756" s="37"/>
      <c r="I756" s="27"/>
      <c r="J756" s="27"/>
    </row>
    <row r="757" spans="2:10" x14ac:dyDescent="0.2">
      <c r="B757" s="27"/>
      <c r="C757" s="51"/>
      <c r="D757" s="27"/>
      <c r="E757" s="27"/>
      <c r="F757" s="41"/>
      <c r="G757" s="37"/>
      <c r="H757" s="37"/>
      <c r="I757" s="27"/>
      <c r="J757" s="27"/>
    </row>
    <row r="758" spans="2:10" x14ac:dyDescent="0.2">
      <c r="B758" s="27"/>
      <c r="C758" s="51"/>
      <c r="D758" s="27"/>
      <c r="E758" s="27"/>
      <c r="F758" s="41"/>
      <c r="G758" s="37"/>
      <c r="H758" s="37"/>
      <c r="I758" s="27"/>
      <c r="J758" s="27"/>
    </row>
    <row r="759" spans="2:10" x14ac:dyDescent="0.2">
      <c r="B759" s="27"/>
      <c r="C759" s="51"/>
      <c r="D759" s="27"/>
      <c r="E759" s="27"/>
      <c r="F759" s="41"/>
      <c r="G759" s="37"/>
      <c r="H759" s="37"/>
      <c r="I759" s="27"/>
      <c r="J759" s="27"/>
    </row>
    <row r="760" spans="2:10" x14ac:dyDescent="0.2">
      <c r="B760" s="27"/>
      <c r="C760" s="51"/>
      <c r="D760" s="27"/>
      <c r="E760" s="27"/>
      <c r="F760" s="41"/>
      <c r="G760" s="37"/>
      <c r="H760" s="37"/>
      <c r="I760" s="27"/>
      <c r="J760" s="27"/>
    </row>
    <row r="761" spans="2:10" x14ac:dyDescent="0.2">
      <c r="B761" s="27"/>
      <c r="C761" s="51"/>
      <c r="D761" s="27"/>
      <c r="E761" s="27"/>
      <c r="F761" s="41"/>
      <c r="G761" s="37"/>
      <c r="H761" s="37"/>
      <c r="I761" s="27"/>
      <c r="J761" s="27"/>
    </row>
    <row r="762" spans="2:10" x14ac:dyDescent="0.2">
      <c r="B762" s="27"/>
      <c r="C762" s="51"/>
      <c r="D762" s="27"/>
      <c r="E762" s="27"/>
      <c r="F762" s="41"/>
      <c r="G762" s="37"/>
      <c r="H762" s="37"/>
      <c r="I762" s="27"/>
      <c r="J762" s="27"/>
    </row>
    <row r="763" spans="2:10" x14ac:dyDescent="0.2">
      <c r="B763" s="27"/>
      <c r="C763" s="51"/>
      <c r="D763" s="27"/>
      <c r="E763" s="27"/>
      <c r="F763" s="41"/>
      <c r="G763" s="37"/>
      <c r="H763" s="37"/>
      <c r="I763" s="27"/>
      <c r="J763" s="27"/>
    </row>
    <row r="764" spans="2:10" x14ac:dyDescent="0.2">
      <c r="B764" s="27"/>
      <c r="C764" s="51"/>
      <c r="D764" s="27"/>
      <c r="E764" s="27"/>
      <c r="F764" s="41"/>
      <c r="G764" s="37"/>
      <c r="H764" s="37"/>
      <c r="I764" s="27"/>
      <c r="J764" s="27"/>
    </row>
    <row r="765" spans="2:10" x14ac:dyDescent="0.2">
      <c r="B765" s="27"/>
      <c r="C765" s="51"/>
      <c r="D765" s="27"/>
      <c r="E765" s="27"/>
      <c r="F765" s="41"/>
      <c r="G765" s="37"/>
      <c r="H765" s="37"/>
      <c r="I765" s="27"/>
      <c r="J765" s="27"/>
    </row>
    <row r="766" spans="2:10" x14ac:dyDescent="0.2">
      <c r="B766" s="27"/>
      <c r="C766" s="51"/>
      <c r="D766" s="27"/>
      <c r="E766" s="27"/>
      <c r="F766" s="41"/>
      <c r="G766" s="37"/>
      <c r="H766" s="37"/>
      <c r="I766" s="27"/>
      <c r="J766" s="27"/>
    </row>
    <row r="767" spans="2:10" x14ac:dyDescent="0.2">
      <c r="B767" s="27"/>
      <c r="C767" s="51"/>
      <c r="D767" s="27"/>
      <c r="E767" s="27"/>
      <c r="F767" s="41"/>
      <c r="G767" s="37"/>
      <c r="H767" s="37"/>
      <c r="I767" s="27"/>
      <c r="J767" s="27"/>
    </row>
    <row r="768" spans="2:10" x14ac:dyDescent="0.2">
      <c r="B768" s="27"/>
      <c r="C768" s="51"/>
      <c r="D768" s="27"/>
      <c r="E768" s="27"/>
      <c r="F768" s="41"/>
      <c r="G768" s="37"/>
      <c r="H768" s="37"/>
      <c r="I768" s="27"/>
      <c r="J768" s="27"/>
    </row>
    <row r="769" spans="2:10" x14ac:dyDescent="0.2">
      <c r="B769" s="27"/>
      <c r="C769" s="51"/>
      <c r="D769" s="27"/>
      <c r="E769" s="27"/>
      <c r="F769" s="41"/>
      <c r="G769" s="37"/>
      <c r="H769" s="37"/>
      <c r="I769" s="27"/>
      <c r="J769" s="27"/>
    </row>
    <row r="770" spans="2:10" x14ac:dyDescent="0.2">
      <c r="B770" s="27"/>
      <c r="C770" s="51"/>
      <c r="D770" s="27"/>
      <c r="E770" s="27"/>
      <c r="F770" s="41"/>
      <c r="G770" s="37"/>
      <c r="H770" s="37"/>
      <c r="I770" s="27"/>
      <c r="J770" s="27"/>
    </row>
    <row r="771" spans="2:10" x14ac:dyDescent="0.2">
      <c r="B771" s="27"/>
      <c r="C771" s="51"/>
      <c r="D771" s="27"/>
      <c r="E771" s="27"/>
      <c r="F771" s="41"/>
      <c r="G771" s="37"/>
      <c r="H771" s="37"/>
      <c r="I771" s="27"/>
      <c r="J771" s="27"/>
    </row>
    <row r="772" spans="2:10" x14ac:dyDescent="0.2">
      <c r="B772" s="27"/>
      <c r="C772" s="51"/>
      <c r="D772" s="27"/>
      <c r="E772" s="27"/>
      <c r="F772" s="41"/>
      <c r="G772" s="37"/>
      <c r="H772" s="37"/>
      <c r="I772" s="27"/>
      <c r="J772" s="27"/>
    </row>
    <row r="773" spans="2:10" x14ac:dyDescent="0.2">
      <c r="B773" s="27"/>
      <c r="C773" s="51"/>
      <c r="D773" s="27"/>
      <c r="E773" s="27"/>
      <c r="F773" s="41"/>
      <c r="G773" s="37"/>
      <c r="H773" s="37"/>
      <c r="I773" s="27"/>
      <c r="J773" s="27"/>
    </row>
    <row r="774" spans="2:10" x14ac:dyDescent="0.2">
      <c r="B774" s="27"/>
      <c r="C774" s="51"/>
      <c r="D774" s="27"/>
      <c r="E774" s="27"/>
      <c r="F774" s="41"/>
      <c r="G774" s="37"/>
      <c r="H774" s="37"/>
      <c r="I774" s="27"/>
      <c r="J774" s="27"/>
    </row>
    <row r="775" spans="2:10" x14ac:dyDescent="0.2">
      <c r="B775" s="27"/>
      <c r="C775" s="51"/>
      <c r="D775" s="27"/>
      <c r="E775" s="27"/>
      <c r="F775" s="41"/>
      <c r="G775" s="37"/>
      <c r="H775" s="37"/>
      <c r="I775" s="27"/>
      <c r="J775" s="27"/>
    </row>
    <row r="776" spans="2:10" x14ac:dyDescent="0.2">
      <c r="B776" s="27"/>
      <c r="C776" s="51"/>
      <c r="D776" s="27"/>
      <c r="E776" s="27"/>
      <c r="F776" s="41"/>
      <c r="G776" s="37"/>
      <c r="H776" s="37"/>
      <c r="I776" s="27"/>
      <c r="J776" s="27"/>
    </row>
    <row r="777" spans="2:10" x14ac:dyDescent="0.2">
      <c r="B777" s="27"/>
      <c r="C777" s="51"/>
      <c r="D777" s="27"/>
      <c r="E777" s="27"/>
      <c r="F777" s="41"/>
      <c r="G777" s="37"/>
      <c r="H777" s="37"/>
      <c r="I777" s="27"/>
      <c r="J777" s="27"/>
    </row>
    <row r="778" spans="2:10" x14ac:dyDescent="0.2">
      <c r="B778" s="27"/>
      <c r="C778" s="51"/>
      <c r="D778" s="27"/>
      <c r="E778" s="27"/>
      <c r="F778" s="41"/>
      <c r="G778" s="37"/>
      <c r="H778" s="37"/>
      <c r="I778" s="27"/>
      <c r="J778" s="27"/>
    </row>
    <row r="779" spans="2:10" x14ac:dyDescent="0.2">
      <c r="B779" s="27"/>
      <c r="C779" s="51"/>
      <c r="D779" s="27"/>
      <c r="E779" s="27"/>
      <c r="F779" s="41"/>
      <c r="G779" s="37"/>
      <c r="H779" s="37"/>
      <c r="I779" s="27"/>
      <c r="J779" s="27"/>
    </row>
    <row r="780" spans="2:10" x14ac:dyDescent="0.2">
      <c r="B780" s="27"/>
      <c r="C780" s="51"/>
      <c r="D780" s="27"/>
      <c r="E780" s="27"/>
      <c r="F780" s="41"/>
      <c r="G780" s="37"/>
      <c r="H780" s="37"/>
      <c r="I780" s="27"/>
      <c r="J780" s="27"/>
    </row>
    <row r="781" spans="2:10" x14ac:dyDescent="0.2">
      <c r="B781" s="27"/>
      <c r="C781" s="51"/>
      <c r="D781" s="27"/>
      <c r="E781" s="27"/>
      <c r="F781" s="41"/>
      <c r="G781" s="37"/>
      <c r="H781" s="37"/>
      <c r="I781" s="27"/>
      <c r="J781" s="27"/>
    </row>
    <row r="782" spans="2:10" x14ac:dyDescent="0.2">
      <c r="B782" s="27"/>
      <c r="C782" s="51"/>
      <c r="D782" s="27"/>
      <c r="E782" s="27"/>
      <c r="F782" s="41"/>
      <c r="G782" s="37"/>
      <c r="H782" s="37"/>
      <c r="I782" s="27"/>
      <c r="J782" s="27"/>
    </row>
    <row r="783" spans="2:10" x14ac:dyDescent="0.2">
      <c r="B783" s="27"/>
      <c r="C783" s="51"/>
      <c r="D783" s="27"/>
      <c r="E783" s="27"/>
      <c r="F783" s="41"/>
      <c r="G783" s="37"/>
      <c r="H783" s="37"/>
      <c r="I783" s="27"/>
      <c r="J783" s="27"/>
    </row>
    <row r="784" spans="2:10" x14ac:dyDescent="0.2">
      <c r="B784" s="27"/>
      <c r="C784" s="51"/>
      <c r="D784" s="27"/>
      <c r="E784" s="27"/>
      <c r="F784" s="41"/>
      <c r="G784" s="37"/>
      <c r="H784" s="37"/>
      <c r="I784" s="27"/>
      <c r="J784" s="27"/>
    </row>
    <row r="785" spans="2:10" x14ac:dyDescent="0.2">
      <c r="B785" s="27"/>
      <c r="C785" s="51"/>
      <c r="D785" s="27"/>
      <c r="E785" s="27"/>
      <c r="F785" s="41"/>
      <c r="G785" s="37"/>
      <c r="H785" s="37"/>
      <c r="I785" s="27"/>
      <c r="J785" s="27"/>
    </row>
    <row r="786" spans="2:10" x14ac:dyDescent="0.2">
      <c r="B786" s="27"/>
      <c r="C786" s="51"/>
      <c r="D786" s="27"/>
      <c r="E786" s="27"/>
      <c r="F786" s="41"/>
      <c r="G786" s="37"/>
      <c r="H786" s="37"/>
      <c r="I786" s="27"/>
      <c r="J786" s="27"/>
    </row>
    <row r="787" spans="2:10" x14ac:dyDescent="0.2">
      <c r="B787" s="27"/>
      <c r="C787" s="51"/>
      <c r="D787" s="27"/>
      <c r="E787" s="27"/>
      <c r="F787" s="41"/>
      <c r="G787" s="37"/>
      <c r="H787" s="37"/>
      <c r="I787" s="27"/>
      <c r="J787" s="27"/>
    </row>
    <row r="788" spans="2:10" x14ac:dyDescent="0.2">
      <c r="B788" s="27"/>
      <c r="C788" s="51"/>
      <c r="D788" s="27"/>
      <c r="E788" s="27"/>
      <c r="F788" s="41"/>
      <c r="G788" s="37"/>
      <c r="H788" s="37"/>
      <c r="I788" s="27"/>
      <c r="J788" s="27"/>
    </row>
    <row r="789" spans="2:10" x14ac:dyDescent="0.2">
      <c r="B789" s="27"/>
      <c r="C789" s="51"/>
      <c r="D789" s="27"/>
      <c r="E789" s="27"/>
      <c r="F789" s="41"/>
      <c r="G789" s="37"/>
      <c r="H789" s="37"/>
      <c r="I789" s="27"/>
      <c r="J789" s="27"/>
    </row>
    <row r="790" spans="2:10" x14ac:dyDescent="0.2">
      <c r="B790" s="27"/>
      <c r="C790" s="51"/>
      <c r="D790" s="27"/>
      <c r="E790" s="27"/>
      <c r="F790" s="41"/>
      <c r="G790" s="37"/>
      <c r="H790" s="37"/>
      <c r="I790" s="27"/>
      <c r="J790" s="27"/>
    </row>
    <row r="791" spans="2:10" x14ac:dyDescent="0.2">
      <c r="B791" s="27"/>
      <c r="C791" s="51"/>
      <c r="D791" s="27"/>
      <c r="E791" s="27"/>
      <c r="F791" s="41"/>
      <c r="G791" s="37"/>
      <c r="H791" s="37"/>
      <c r="I791" s="27"/>
      <c r="J791" s="27"/>
    </row>
    <row r="792" spans="2:10" x14ac:dyDescent="0.2">
      <c r="B792" s="27"/>
      <c r="C792" s="51"/>
      <c r="D792" s="27"/>
      <c r="E792" s="27"/>
      <c r="F792" s="41"/>
      <c r="G792" s="37"/>
      <c r="H792" s="37"/>
      <c r="I792" s="27"/>
      <c r="J792" s="27"/>
    </row>
    <row r="793" spans="2:10" x14ac:dyDescent="0.2">
      <c r="B793" s="27"/>
      <c r="C793" s="51"/>
      <c r="D793" s="27"/>
      <c r="E793" s="27"/>
      <c r="F793" s="41"/>
      <c r="G793" s="37"/>
      <c r="H793" s="37"/>
      <c r="I793" s="27"/>
      <c r="J793" s="27"/>
    </row>
    <row r="794" spans="2:10" x14ac:dyDescent="0.2">
      <c r="B794" s="27"/>
      <c r="C794" s="51"/>
      <c r="D794" s="27"/>
      <c r="E794" s="27"/>
      <c r="F794" s="41"/>
      <c r="G794" s="37"/>
      <c r="H794" s="37"/>
      <c r="I794" s="27"/>
      <c r="J794" s="27"/>
    </row>
    <row r="795" spans="2:10" x14ac:dyDescent="0.2">
      <c r="B795" s="27"/>
      <c r="C795" s="51"/>
      <c r="D795" s="27"/>
      <c r="E795" s="27"/>
      <c r="F795" s="41"/>
      <c r="G795" s="37"/>
      <c r="H795" s="37"/>
      <c r="I795" s="27"/>
      <c r="J795" s="27"/>
    </row>
    <row r="796" spans="2:10" x14ac:dyDescent="0.2">
      <c r="B796" s="27"/>
      <c r="C796" s="51"/>
      <c r="D796" s="27"/>
      <c r="E796" s="27"/>
      <c r="F796" s="41"/>
      <c r="G796" s="37"/>
      <c r="H796" s="37"/>
      <c r="I796" s="27"/>
      <c r="J796" s="27"/>
    </row>
    <row r="797" spans="2:10" x14ac:dyDescent="0.2">
      <c r="B797" s="27"/>
      <c r="C797" s="51"/>
      <c r="D797" s="27"/>
      <c r="E797" s="27"/>
      <c r="F797" s="41"/>
      <c r="G797" s="37"/>
      <c r="H797" s="37"/>
      <c r="I797" s="27"/>
      <c r="J797" s="27"/>
    </row>
    <row r="798" spans="2:10" x14ac:dyDescent="0.2">
      <c r="B798" s="27"/>
      <c r="C798" s="51"/>
      <c r="D798" s="27"/>
      <c r="E798" s="27"/>
      <c r="F798" s="41"/>
      <c r="G798" s="37"/>
      <c r="H798" s="37"/>
      <c r="I798" s="27"/>
      <c r="J798" s="27"/>
    </row>
    <row r="799" spans="2:10" x14ac:dyDescent="0.2">
      <c r="B799" s="27"/>
      <c r="C799" s="51"/>
      <c r="D799" s="27"/>
      <c r="E799" s="27"/>
      <c r="F799" s="41"/>
      <c r="G799" s="37"/>
      <c r="H799" s="37"/>
      <c r="I799" s="27"/>
      <c r="J799" s="27"/>
    </row>
    <row r="800" spans="2:10" x14ac:dyDescent="0.2">
      <c r="B800" s="27"/>
      <c r="C800" s="51"/>
      <c r="D800" s="27"/>
      <c r="E800" s="27"/>
      <c r="F800" s="41"/>
      <c r="G800" s="37"/>
      <c r="H800" s="37"/>
      <c r="I800" s="27"/>
      <c r="J800" s="27"/>
    </row>
    <row r="801" spans="2:10" x14ac:dyDescent="0.2">
      <c r="B801" s="27"/>
      <c r="C801" s="51"/>
      <c r="D801" s="27"/>
      <c r="E801" s="27"/>
      <c r="F801" s="41"/>
      <c r="G801" s="37"/>
      <c r="H801" s="37"/>
      <c r="I801" s="27"/>
      <c r="J801" s="27"/>
    </row>
    <row r="802" spans="2:10" x14ac:dyDescent="0.2">
      <c r="B802" s="27"/>
      <c r="C802" s="51"/>
      <c r="D802" s="27"/>
      <c r="E802" s="27"/>
      <c r="F802" s="41"/>
      <c r="G802" s="37"/>
      <c r="H802" s="37"/>
      <c r="I802" s="27"/>
      <c r="J802" s="27"/>
    </row>
    <row r="803" spans="2:10" x14ac:dyDescent="0.2">
      <c r="B803" s="27"/>
      <c r="C803" s="51"/>
      <c r="D803" s="27"/>
      <c r="E803" s="27"/>
      <c r="F803" s="41"/>
      <c r="G803" s="37"/>
      <c r="H803" s="37"/>
      <c r="I803" s="27"/>
      <c r="J803" s="27"/>
    </row>
    <row r="804" spans="2:10" x14ac:dyDescent="0.2">
      <c r="B804" s="27"/>
      <c r="C804" s="51"/>
      <c r="D804" s="27"/>
      <c r="E804" s="27"/>
      <c r="F804" s="41"/>
      <c r="G804" s="37"/>
      <c r="H804" s="37"/>
      <c r="I804" s="27"/>
      <c r="J804" s="27"/>
    </row>
    <row r="805" spans="2:10" x14ac:dyDescent="0.2">
      <c r="B805" s="27"/>
      <c r="C805" s="51"/>
      <c r="D805" s="27"/>
      <c r="E805" s="27"/>
      <c r="F805" s="41"/>
      <c r="G805" s="37"/>
      <c r="H805" s="37"/>
      <c r="I805" s="27"/>
      <c r="J805" s="27"/>
    </row>
    <row r="806" spans="2:10" x14ac:dyDescent="0.2">
      <c r="B806" s="27"/>
      <c r="C806" s="51"/>
      <c r="D806" s="27"/>
      <c r="E806" s="27"/>
      <c r="F806" s="41"/>
      <c r="G806" s="37"/>
      <c r="H806" s="37"/>
      <c r="I806" s="27"/>
      <c r="J806" s="27"/>
    </row>
    <row r="807" spans="2:10" x14ac:dyDescent="0.2">
      <c r="B807" s="27"/>
      <c r="C807" s="51"/>
      <c r="D807" s="27"/>
      <c r="E807" s="27"/>
      <c r="F807" s="41"/>
      <c r="G807" s="37"/>
      <c r="H807" s="37"/>
      <c r="I807" s="27"/>
      <c r="J807" s="27"/>
    </row>
    <row r="808" spans="2:10" x14ac:dyDescent="0.2">
      <c r="B808" s="27"/>
      <c r="C808" s="51"/>
      <c r="D808" s="27"/>
      <c r="E808" s="27"/>
      <c r="F808" s="41"/>
      <c r="G808" s="37"/>
      <c r="H808" s="37"/>
      <c r="I808" s="27"/>
      <c r="J808" s="27"/>
    </row>
    <row r="809" spans="2:10" x14ac:dyDescent="0.2">
      <c r="B809" s="27"/>
      <c r="C809" s="51"/>
      <c r="D809" s="27"/>
      <c r="E809" s="27"/>
      <c r="F809" s="41"/>
      <c r="G809" s="37"/>
      <c r="H809" s="37"/>
      <c r="I809" s="27"/>
      <c r="J809" s="27"/>
    </row>
    <row r="810" spans="2:10" x14ac:dyDescent="0.2">
      <c r="B810" s="27"/>
      <c r="C810" s="51"/>
      <c r="D810" s="27"/>
      <c r="E810" s="27"/>
      <c r="F810" s="41"/>
      <c r="G810" s="37"/>
      <c r="H810" s="37"/>
      <c r="I810" s="27"/>
      <c r="J810" s="27"/>
    </row>
    <row r="811" spans="2:10" x14ac:dyDescent="0.2">
      <c r="B811" s="27"/>
      <c r="C811" s="51"/>
      <c r="D811" s="27"/>
      <c r="E811" s="27"/>
      <c r="F811" s="41"/>
      <c r="G811" s="37"/>
      <c r="H811" s="37"/>
      <c r="I811" s="27"/>
      <c r="J811" s="27"/>
    </row>
    <row r="812" spans="2:10" x14ac:dyDescent="0.2">
      <c r="B812" s="27"/>
      <c r="C812" s="51"/>
      <c r="D812" s="27"/>
      <c r="E812" s="27"/>
      <c r="F812" s="41"/>
      <c r="G812" s="37"/>
      <c r="H812" s="37"/>
      <c r="I812" s="27"/>
      <c r="J812" s="27"/>
    </row>
    <row r="813" spans="2:10" x14ac:dyDescent="0.2">
      <c r="B813" s="27"/>
      <c r="C813" s="51"/>
      <c r="D813" s="27"/>
      <c r="E813" s="27"/>
      <c r="F813" s="41"/>
      <c r="G813" s="37"/>
      <c r="H813" s="37"/>
      <c r="I813" s="27"/>
      <c r="J813" s="27"/>
    </row>
    <row r="814" spans="2:10" x14ac:dyDescent="0.2">
      <c r="B814" s="27"/>
      <c r="C814" s="51"/>
      <c r="D814" s="27"/>
      <c r="E814" s="27"/>
      <c r="F814" s="41"/>
      <c r="G814" s="37"/>
      <c r="H814" s="37"/>
      <c r="I814" s="27"/>
      <c r="J814" s="27"/>
    </row>
    <row r="815" spans="2:10" x14ac:dyDescent="0.2">
      <c r="B815" s="27"/>
      <c r="C815" s="51"/>
      <c r="D815" s="27"/>
      <c r="E815" s="27"/>
      <c r="F815" s="41"/>
      <c r="G815" s="37"/>
      <c r="H815" s="37"/>
      <c r="I815" s="27"/>
      <c r="J815" s="27"/>
    </row>
    <row r="816" spans="2:10" x14ac:dyDescent="0.2">
      <c r="B816" s="27"/>
      <c r="C816" s="51"/>
      <c r="D816" s="27"/>
      <c r="E816" s="27"/>
      <c r="F816" s="41"/>
      <c r="G816" s="37"/>
      <c r="H816" s="37"/>
      <c r="I816" s="27"/>
      <c r="J816" s="27"/>
    </row>
    <row r="817" spans="2:10" x14ac:dyDescent="0.2">
      <c r="B817" s="27"/>
      <c r="C817" s="51"/>
      <c r="D817" s="27"/>
      <c r="E817" s="27"/>
      <c r="F817" s="41"/>
      <c r="G817" s="37"/>
      <c r="H817" s="37"/>
      <c r="I817" s="27"/>
      <c r="J817" s="27"/>
    </row>
    <row r="818" spans="2:10" x14ac:dyDescent="0.2">
      <c r="B818" s="27"/>
      <c r="C818" s="51"/>
      <c r="D818" s="27"/>
      <c r="E818" s="27"/>
      <c r="F818" s="41"/>
      <c r="G818" s="37"/>
      <c r="H818" s="37"/>
      <c r="I818" s="27"/>
      <c r="J818" s="27"/>
    </row>
    <row r="819" spans="2:10" x14ac:dyDescent="0.2">
      <c r="B819" s="27"/>
      <c r="C819" s="51"/>
      <c r="D819" s="27"/>
      <c r="E819" s="27"/>
      <c r="F819" s="41"/>
      <c r="G819" s="37"/>
      <c r="H819" s="37"/>
      <c r="I819" s="27"/>
      <c r="J819" s="27"/>
    </row>
    <row r="820" spans="2:10" x14ac:dyDescent="0.2">
      <c r="B820" s="27"/>
      <c r="C820" s="51"/>
      <c r="D820" s="27"/>
      <c r="E820" s="27"/>
      <c r="F820" s="41"/>
      <c r="G820" s="37"/>
      <c r="H820" s="37"/>
      <c r="I820" s="27"/>
      <c r="J820" s="27"/>
    </row>
    <row r="821" spans="2:10" x14ac:dyDescent="0.2">
      <c r="B821" s="27"/>
      <c r="C821" s="51"/>
      <c r="D821" s="27"/>
      <c r="E821" s="27"/>
      <c r="F821" s="41"/>
      <c r="G821" s="37"/>
      <c r="H821" s="37"/>
      <c r="I821" s="27"/>
      <c r="J821" s="27"/>
    </row>
    <row r="822" spans="2:10" x14ac:dyDescent="0.2">
      <c r="B822" s="27"/>
      <c r="C822" s="51"/>
      <c r="D822" s="27"/>
      <c r="E822" s="27"/>
      <c r="F822" s="41"/>
      <c r="G822" s="37"/>
      <c r="H822" s="37"/>
      <c r="I822" s="27"/>
      <c r="J822" s="27"/>
    </row>
    <row r="823" spans="2:10" x14ac:dyDescent="0.2">
      <c r="B823" s="27"/>
      <c r="C823" s="51"/>
      <c r="D823" s="27"/>
      <c r="E823" s="27"/>
      <c r="F823" s="41"/>
      <c r="G823" s="37"/>
      <c r="H823" s="37"/>
      <c r="I823" s="27"/>
      <c r="J823" s="27"/>
    </row>
    <row r="824" spans="2:10" x14ac:dyDescent="0.2">
      <c r="B824" s="27"/>
      <c r="C824" s="51"/>
      <c r="D824" s="27"/>
      <c r="E824" s="27"/>
      <c r="F824" s="41"/>
      <c r="G824" s="37"/>
      <c r="H824" s="37"/>
      <c r="I824" s="27"/>
      <c r="J824" s="27"/>
    </row>
    <row r="825" spans="2:10" x14ac:dyDescent="0.2">
      <c r="B825" s="27"/>
      <c r="C825" s="51"/>
      <c r="D825" s="27"/>
      <c r="E825" s="27"/>
      <c r="F825" s="41"/>
      <c r="G825" s="37"/>
      <c r="H825" s="37"/>
      <c r="I825" s="27"/>
      <c r="J825" s="27"/>
    </row>
    <row r="826" spans="2:10" x14ac:dyDescent="0.2">
      <c r="B826" s="27"/>
      <c r="C826" s="51"/>
      <c r="D826" s="27"/>
      <c r="E826" s="27"/>
      <c r="F826" s="41"/>
      <c r="G826" s="37"/>
      <c r="H826" s="37"/>
      <c r="I826" s="27"/>
      <c r="J826" s="27"/>
    </row>
    <row r="827" spans="2:10" x14ac:dyDescent="0.2">
      <c r="B827" s="27"/>
      <c r="C827" s="51"/>
      <c r="D827" s="27"/>
      <c r="E827" s="27"/>
      <c r="F827" s="41"/>
      <c r="G827" s="37"/>
      <c r="H827" s="37"/>
      <c r="I827" s="27"/>
      <c r="J827" s="27"/>
    </row>
    <row r="828" spans="2:10" x14ac:dyDescent="0.2">
      <c r="B828" s="27"/>
      <c r="C828" s="51"/>
      <c r="D828" s="27"/>
      <c r="E828" s="27"/>
      <c r="F828" s="41"/>
      <c r="G828" s="37"/>
      <c r="H828" s="37"/>
      <c r="I828" s="27"/>
      <c r="J828" s="27"/>
    </row>
    <row r="829" spans="2:10" x14ac:dyDescent="0.2">
      <c r="B829" s="27"/>
      <c r="C829" s="51"/>
      <c r="D829" s="27"/>
      <c r="E829" s="27"/>
      <c r="F829" s="41"/>
      <c r="G829" s="37"/>
      <c r="H829" s="37"/>
      <c r="I829" s="27"/>
      <c r="J829" s="27"/>
    </row>
    <row r="830" spans="2:10" x14ac:dyDescent="0.2">
      <c r="B830" s="27"/>
      <c r="C830" s="51"/>
      <c r="D830" s="27"/>
      <c r="E830" s="27"/>
      <c r="F830" s="41"/>
      <c r="G830" s="37"/>
      <c r="H830" s="37"/>
      <c r="I830" s="27"/>
      <c r="J830" s="27"/>
    </row>
    <row r="831" spans="2:10" x14ac:dyDescent="0.2">
      <c r="B831" s="27"/>
      <c r="C831" s="51"/>
      <c r="D831" s="27"/>
      <c r="E831" s="27"/>
      <c r="F831" s="41"/>
      <c r="G831" s="37"/>
      <c r="H831" s="37"/>
      <c r="I831" s="27"/>
      <c r="J831" s="27"/>
    </row>
    <row r="832" spans="2:10" x14ac:dyDescent="0.2">
      <c r="B832" s="27"/>
      <c r="C832" s="51"/>
      <c r="D832" s="27"/>
      <c r="E832" s="27"/>
      <c r="F832" s="41"/>
      <c r="G832" s="37"/>
      <c r="H832" s="37"/>
      <c r="I832" s="27"/>
      <c r="J832" s="27"/>
    </row>
    <row r="833" spans="2:10" x14ac:dyDescent="0.2">
      <c r="B833" s="27"/>
      <c r="C833" s="51"/>
      <c r="D833" s="27"/>
      <c r="E833" s="27"/>
      <c r="F833" s="41"/>
      <c r="G833" s="37"/>
      <c r="H833" s="37"/>
      <c r="I833" s="27"/>
      <c r="J833" s="27"/>
    </row>
    <row r="834" spans="2:10" x14ac:dyDescent="0.2">
      <c r="B834" s="27"/>
      <c r="C834" s="51"/>
      <c r="D834" s="27"/>
      <c r="E834" s="27"/>
      <c r="F834" s="41"/>
      <c r="G834" s="37"/>
      <c r="H834" s="37"/>
      <c r="I834" s="27"/>
      <c r="J834" s="27"/>
    </row>
    <row r="835" spans="2:10" x14ac:dyDescent="0.2">
      <c r="B835" s="27"/>
      <c r="C835" s="51"/>
      <c r="D835" s="27"/>
      <c r="E835" s="27"/>
      <c r="F835" s="41"/>
      <c r="G835" s="37"/>
      <c r="H835" s="37"/>
      <c r="I835" s="27"/>
      <c r="J835" s="27"/>
    </row>
    <row r="836" spans="2:10" x14ac:dyDescent="0.2">
      <c r="B836" s="27"/>
      <c r="C836" s="51"/>
      <c r="D836" s="27"/>
      <c r="E836" s="27"/>
      <c r="F836" s="41"/>
      <c r="G836" s="37"/>
      <c r="H836" s="37"/>
      <c r="I836" s="27"/>
      <c r="J836" s="27"/>
    </row>
    <row r="837" spans="2:10" x14ac:dyDescent="0.2">
      <c r="B837" s="27"/>
      <c r="C837" s="51"/>
      <c r="D837" s="27"/>
      <c r="E837" s="27"/>
      <c r="F837" s="41"/>
      <c r="G837" s="37"/>
      <c r="H837" s="37"/>
      <c r="I837" s="27"/>
      <c r="J837" s="27"/>
    </row>
    <row r="838" spans="2:10" x14ac:dyDescent="0.2">
      <c r="B838" s="27"/>
      <c r="C838" s="51"/>
      <c r="D838" s="27"/>
      <c r="E838" s="27"/>
      <c r="F838" s="41"/>
      <c r="G838" s="37"/>
      <c r="H838" s="37"/>
      <c r="I838" s="27"/>
      <c r="J838" s="27"/>
    </row>
    <row r="839" spans="2:10" x14ac:dyDescent="0.2">
      <c r="B839" s="27"/>
      <c r="C839" s="51"/>
      <c r="D839" s="27"/>
      <c r="E839" s="27"/>
      <c r="F839" s="41"/>
      <c r="G839" s="37"/>
      <c r="H839" s="37"/>
      <c r="I839" s="27"/>
      <c r="J839" s="27"/>
    </row>
    <row r="840" spans="2:10" x14ac:dyDescent="0.2">
      <c r="B840" s="27"/>
      <c r="C840" s="51"/>
      <c r="D840" s="27"/>
      <c r="E840" s="27"/>
      <c r="F840" s="41"/>
      <c r="G840" s="37"/>
      <c r="H840" s="37"/>
      <c r="I840" s="27"/>
      <c r="J840" s="27"/>
    </row>
    <row r="841" spans="2:10" x14ac:dyDescent="0.2">
      <c r="B841" s="27"/>
      <c r="C841" s="51"/>
      <c r="D841" s="27"/>
      <c r="E841" s="27"/>
      <c r="F841" s="41"/>
      <c r="G841" s="37"/>
      <c r="H841" s="37"/>
      <c r="I841" s="27"/>
      <c r="J841" s="27"/>
    </row>
    <row r="842" spans="2:10" x14ac:dyDescent="0.2">
      <c r="B842" s="27"/>
      <c r="C842" s="51"/>
      <c r="D842" s="27"/>
      <c r="E842" s="27"/>
      <c r="F842" s="41"/>
      <c r="G842" s="37"/>
      <c r="H842" s="37"/>
      <c r="I842" s="27"/>
      <c r="J842" s="27"/>
    </row>
    <row r="843" spans="2:10" x14ac:dyDescent="0.2">
      <c r="B843" s="27"/>
      <c r="C843" s="51"/>
      <c r="D843" s="27"/>
      <c r="E843" s="27"/>
      <c r="F843" s="41"/>
      <c r="G843" s="37"/>
      <c r="H843" s="37"/>
      <c r="I843" s="27"/>
      <c r="J843" s="27"/>
    </row>
    <row r="844" spans="2:10" x14ac:dyDescent="0.2">
      <c r="B844" s="27"/>
      <c r="C844" s="51"/>
      <c r="D844" s="27"/>
      <c r="E844" s="27"/>
      <c r="F844" s="41"/>
      <c r="G844" s="37"/>
      <c r="H844" s="37"/>
      <c r="I844" s="27"/>
      <c r="J844" s="27"/>
    </row>
    <row r="845" spans="2:10" x14ac:dyDescent="0.2">
      <c r="B845" s="27"/>
      <c r="C845" s="51"/>
      <c r="D845" s="27"/>
      <c r="E845" s="27"/>
      <c r="F845" s="41"/>
      <c r="G845" s="37"/>
      <c r="H845" s="37"/>
      <c r="I845" s="27"/>
      <c r="J845" s="27"/>
    </row>
    <row r="846" spans="2:10" x14ac:dyDescent="0.2">
      <c r="B846" s="27"/>
      <c r="C846" s="51"/>
      <c r="D846" s="27"/>
      <c r="E846" s="27"/>
      <c r="F846" s="41"/>
      <c r="G846" s="37"/>
      <c r="H846" s="37"/>
      <c r="I846" s="27"/>
      <c r="J846" s="27"/>
    </row>
    <row r="847" spans="2:10" x14ac:dyDescent="0.2">
      <c r="B847" s="27"/>
      <c r="C847" s="51"/>
      <c r="D847" s="27"/>
      <c r="E847" s="27"/>
      <c r="F847" s="41"/>
      <c r="G847" s="37"/>
      <c r="H847" s="37"/>
      <c r="I847" s="27"/>
      <c r="J847" s="27"/>
    </row>
    <row r="848" spans="2:10" x14ac:dyDescent="0.2">
      <c r="B848" s="27"/>
      <c r="C848" s="51"/>
      <c r="D848" s="27"/>
      <c r="E848" s="27"/>
      <c r="F848" s="41"/>
      <c r="G848" s="37"/>
      <c r="H848" s="37"/>
      <c r="I848" s="27"/>
      <c r="J848" s="27"/>
    </row>
    <row r="849" spans="2:10" x14ac:dyDescent="0.2">
      <c r="B849" s="27"/>
      <c r="C849" s="51"/>
      <c r="D849" s="27"/>
      <c r="E849" s="27"/>
      <c r="F849" s="41"/>
      <c r="G849" s="37"/>
      <c r="H849" s="37"/>
      <c r="I849" s="27"/>
      <c r="J849" s="27"/>
    </row>
    <row r="850" spans="2:10" x14ac:dyDescent="0.2">
      <c r="B850" s="27"/>
      <c r="C850" s="51"/>
      <c r="D850" s="27"/>
      <c r="E850" s="27"/>
      <c r="F850" s="41"/>
      <c r="G850" s="37"/>
      <c r="H850" s="37"/>
      <c r="I850" s="27"/>
      <c r="J850" s="27"/>
    </row>
    <row r="851" spans="2:10" x14ac:dyDescent="0.2">
      <c r="B851" s="27"/>
      <c r="C851" s="51"/>
      <c r="D851" s="27"/>
      <c r="E851" s="27"/>
      <c r="F851" s="41"/>
      <c r="G851" s="37"/>
      <c r="H851" s="37"/>
      <c r="I851" s="27"/>
      <c r="J851" s="27"/>
    </row>
    <row r="852" spans="2:10" x14ac:dyDescent="0.2">
      <c r="B852" s="27"/>
      <c r="C852" s="51"/>
      <c r="D852" s="27"/>
      <c r="E852" s="27"/>
      <c r="F852" s="41"/>
      <c r="G852" s="37"/>
      <c r="H852" s="37"/>
      <c r="I852" s="27"/>
      <c r="J852" s="27"/>
    </row>
    <row r="853" spans="2:10" x14ac:dyDescent="0.2">
      <c r="B853" s="27"/>
      <c r="C853" s="51"/>
      <c r="D853" s="27"/>
      <c r="E853" s="27"/>
      <c r="F853" s="41"/>
      <c r="G853" s="37"/>
      <c r="H853" s="37"/>
      <c r="I853" s="27"/>
      <c r="J853" s="27"/>
    </row>
    <row r="854" spans="2:10" x14ac:dyDescent="0.2">
      <c r="B854" s="27"/>
      <c r="C854" s="51"/>
      <c r="D854" s="27"/>
      <c r="E854" s="27"/>
      <c r="F854" s="41"/>
      <c r="G854" s="37"/>
      <c r="H854" s="37"/>
      <c r="I854" s="27"/>
      <c r="J854" s="27"/>
    </row>
    <row r="855" spans="2:10" x14ac:dyDescent="0.2">
      <c r="B855" s="27"/>
      <c r="C855" s="51"/>
      <c r="D855" s="27"/>
      <c r="E855" s="27"/>
      <c r="F855" s="41"/>
      <c r="G855" s="37"/>
      <c r="H855" s="37"/>
      <c r="I855" s="27"/>
      <c r="J855" s="27"/>
    </row>
    <row r="856" spans="2:10" x14ac:dyDescent="0.2">
      <c r="B856" s="27"/>
      <c r="C856" s="51"/>
      <c r="D856" s="27"/>
      <c r="E856" s="27"/>
      <c r="F856" s="41"/>
      <c r="G856" s="37"/>
      <c r="H856" s="37"/>
      <c r="I856" s="27"/>
      <c r="J856" s="27"/>
    </row>
    <row r="857" spans="2:10" x14ac:dyDescent="0.2">
      <c r="B857" s="27"/>
      <c r="C857" s="51"/>
      <c r="D857" s="27"/>
      <c r="E857" s="27"/>
      <c r="F857" s="41"/>
      <c r="G857" s="37"/>
      <c r="H857" s="37"/>
      <c r="I857" s="27"/>
      <c r="J857" s="27"/>
    </row>
    <row r="858" spans="2:10" x14ac:dyDescent="0.2">
      <c r="B858" s="27"/>
      <c r="C858" s="51"/>
      <c r="D858" s="27"/>
      <c r="E858" s="27"/>
      <c r="F858" s="41"/>
      <c r="G858" s="37"/>
      <c r="H858" s="37"/>
      <c r="I858" s="27"/>
      <c r="J858" s="27"/>
    </row>
    <row r="859" spans="2:10" x14ac:dyDescent="0.2">
      <c r="B859" s="27"/>
      <c r="C859" s="51"/>
      <c r="D859" s="27"/>
      <c r="E859" s="27"/>
      <c r="F859" s="41"/>
      <c r="G859" s="37"/>
      <c r="H859" s="37"/>
      <c r="I859" s="27"/>
      <c r="J859" s="27"/>
    </row>
    <row r="860" spans="2:10" x14ac:dyDescent="0.2">
      <c r="B860" s="27"/>
      <c r="C860" s="51"/>
      <c r="D860" s="27"/>
      <c r="E860" s="27"/>
      <c r="F860" s="41"/>
      <c r="G860" s="37"/>
      <c r="H860" s="37"/>
      <c r="I860" s="27"/>
      <c r="J860" s="27"/>
    </row>
    <row r="861" spans="2:10" x14ac:dyDescent="0.2">
      <c r="B861" s="27"/>
      <c r="C861" s="51"/>
      <c r="D861" s="27"/>
      <c r="E861" s="27"/>
      <c r="F861" s="41"/>
      <c r="G861" s="37"/>
      <c r="H861" s="37"/>
      <c r="I861" s="27"/>
      <c r="J861" s="27"/>
    </row>
    <row r="862" spans="2:10" x14ac:dyDescent="0.2">
      <c r="B862" s="27"/>
      <c r="C862" s="51"/>
      <c r="D862" s="27"/>
      <c r="E862" s="27"/>
      <c r="F862" s="41"/>
      <c r="G862" s="37"/>
      <c r="H862" s="37"/>
      <c r="I862" s="27"/>
      <c r="J862" s="27"/>
    </row>
    <row r="863" spans="2:10" x14ac:dyDescent="0.2">
      <c r="B863" s="27"/>
      <c r="C863" s="51"/>
      <c r="D863" s="27"/>
      <c r="E863" s="27"/>
      <c r="F863" s="41"/>
      <c r="G863" s="37"/>
      <c r="H863" s="37"/>
      <c r="I863" s="27"/>
      <c r="J863" s="27"/>
    </row>
    <row r="864" spans="2:10" x14ac:dyDescent="0.2">
      <c r="B864" s="27"/>
      <c r="C864" s="51"/>
      <c r="D864" s="27"/>
      <c r="E864" s="27"/>
      <c r="F864" s="41"/>
      <c r="G864" s="37"/>
      <c r="H864" s="37"/>
      <c r="I864" s="27"/>
      <c r="J864" s="27"/>
    </row>
    <row r="865" spans="2:10" x14ac:dyDescent="0.2">
      <c r="B865" s="27"/>
      <c r="C865" s="51"/>
      <c r="D865" s="27"/>
      <c r="E865" s="27"/>
      <c r="F865" s="41"/>
      <c r="G865" s="37"/>
      <c r="H865" s="37"/>
      <c r="I865" s="27"/>
      <c r="J865" s="27"/>
    </row>
    <row r="866" spans="2:10" x14ac:dyDescent="0.2">
      <c r="B866" s="27"/>
      <c r="C866" s="51"/>
      <c r="D866" s="27"/>
      <c r="E866" s="27"/>
      <c r="F866" s="41"/>
      <c r="G866" s="37"/>
      <c r="H866" s="37"/>
      <c r="I866" s="27"/>
      <c r="J866" s="27"/>
    </row>
    <row r="867" spans="2:10" x14ac:dyDescent="0.2">
      <c r="B867" s="27"/>
      <c r="C867" s="51"/>
      <c r="D867" s="27"/>
      <c r="E867" s="27"/>
      <c r="F867" s="41"/>
      <c r="G867" s="37"/>
      <c r="H867" s="37"/>
      <c r="I867" s="27"/>
      <c r="J867" s="27"/>
    </row>
    <row r="868" spans="2:10" x14ac:dyDescent="0.2">
      <c r="B868" s="27"/>
      <c r="C868" s="51"/>
      <c r="D868" s="27"/>
      <c r="E868" s="27"/>
      <c r="F868" s="41"/>
      <c r="G868" s="37"/>
      <c r="H868" s="37"/>
      <c r="I868" s="27"/>
      <c r="J868" s="27"/>
    </row>
    <row r="869" spans="2:10" x14ac:dyDescent="0.2">
      <c r="B869" s="27"/>
      <c r="C869" s="51"/>
      <c r="D869" s="27"/>
      <c r="E869" s="27"/>
      <c r="F869" s="41"/>
      <c r="G869" s="37"/>
      <c r="H869" s="37"/>
      <c r="I869" s="27"/>
      <c r="J869" s="27"/>
    </row>
    <row r="870" spans="2:10" x14ac:dyDescent="0.2">
      <c r="B870" s="27"/>
      <c r="C870" s="51"/>
      <c r="D870" s="27"/>
      <c r="E870" s="27"/>
      <c r="F870" s="41"/>
      <c r="G870" s="37"/>
      <c r="H870" s="37"/>
      <c r="I870" s="27"/>
      <c r="J870" s="27"/>
    </row>
    <row r="871" spans="2:10" x14ac:dyDescent="0.2">
      <c r="B871" s="27"/>
      <c r="C871" s="51"/>
      <c r="D871" s="27"/>
      <c r="E871" s="27"/>
      <c r="F871" s="41"/>
      <c r="G871" s="37"/>
      <c r="H871" s="37"/>
      <c r="I871" s="27"/>
      <c r="J871" s="27"/>
    </row>
    <row r="872" spans="2:10" x14ac:dyDescent="0.2">
      <c r="B872" s="27"/>
      <c r="C872" s="51"/>
      <c r="D872" s="27"/>
      <c r="E872" s="27"/>
      <c r="F872" s="41"/>
      <c r="G872" s="37"/>
      <c r="H872" s="37"/>
      <c r="I872" s="27"/>
      <c r="J872" s="27"/>
    </row>
    <row r="873" spans="2:10" x14ac:dyDescent="0.2">
      <c r="B873" s="27"/>
      <c r="C873" s="51"/>
      <c r="D873" s="27"/>
      <c r="E873" s="27"/>
      <c r="F873" s="41"/>
      <c r="G873" s="37"/>
      <c r="H873" s="37"/>
      <c r="I873" s="27"/>
      <c r="J873" s="27"/>
    </row>
    <row r="874" spans="2:10" x14ac:dyDescent="0.2">
      <c r="B874" s="27"/>
      <c r="C874" s="51"/>
      <c r="D874" s="27"/>
      <c r="E874" s="27"/>
      <c r="F874" s="41"/>
      <c r="G874" s="37"/>
      <c r="H874" s="37"/>
      <c r="I874" s="27"/>
      <c r="J874" s="27"/>
    </row>
    <row r="875" spans="2:10" x14ac:dyDescent="0.2">
      <c r="B875" s="27"/>
      <c r="C875" s="51"/>
      <c r="D875" s="27"/>
      <c r="E875" s="27"/>
      <c r="F875" s="41"/>
      <c r="G875" s="37"/>
      <c r="H875" s="37"/>
      <c r="I875" s="27"/>
      <c r="J875" s="27"/>
    </row>
    <row r="876" spans="2:10" x14ac:dyDescent="0.2">
      <c r="B876" s="27"/>
      <c r="C876" s="51"/>
      <c r="D876" s="27"/>
      <c r="E876" s="27"/>
      <c r="F876" s="41"/>
      <c r="G876" s="37"/>
      <c r="H876" s="37"/>
      <c r="I876" s="27"/>
      <c r="J876" s="27"/>
    </row>
    <row r="877" spans="2:10" x14ac:dyDescent="0.2">
      <c r="B877" s="27"/>
      <c r="C877" s="51"/>
      <c r="D877" s="27"/>
      <c r="E877" s="27"/>
      <c r="F877" s="41"/>
      <c r="G877" s="37"/>
      <c r="H877" s="37"/>
      <c r="I877" s="27"/>
      <c r="J877" s="27"/>
    </row>
    <row r="878" spans="2:10" x14ac:dyDescent="0.2">
      <c r="B878" s="27"/>
      <c r="C878" s="51"/>
      <c r="D878" s="27"/>
      <c r="E878" s="27"/>
      <c r="F878" s="41"/>
      <c r="G878" s="37"/>
      <c r="H878" s="37"/>
      <c r="I878" s="27"/>
      <c r="J878" s="27"/>
    </row>
    <row r="879" spans="2:10" x14ac:dyDescent="0.2">
      <c r="B879" s="27"/>
      <c r="C879" s="51"/>
      <c r="D879" s="27"/>
      <c r="E879" s="27"/>
      <c r="F879" s="41"/>
      <c r="G879" s="37"/>
      <c r="H879" s="37"/>
      <c r="I879" s="27"/>
      <c r="J879" s="27"/>
    </row>
    <row r="880" spans="2:10" x14ac:dyDescent="0.2">
      <c r="B880" s="27"/>
      <c r="C880" s="51"/>
      <c r="D880" s="27"/>
      <c r="E880" s="27"/>
      <c r="F880" s="41"/>
      <c r="G880" s="37"/>
      <c r="H880" s="37"/>
      <c r="I880" s="27"/>
      <c r="J880" s="27"/>
    </row>
    <row r="881" spans="2:10" x14ac:dyDescent="0.2">
      <c r="B881" s="27"/>
      <c r="C881" s="51"/>
      <c r="D881" s="27"/>
      <c r="E881" s="27"/>
      <c r="F881" s="41"/>
      <c r="G881" s="37"/>
      <c r="H881" s="37"/>
      <c r="I881" s="27"/>
      <c r="J881" s="27"/>
    </row>
    <row r="882" spans="2:10" x14ac:dyDescent="0.2">
      <c r="B882" s="27"/>
      <c r="C882" s="51"/>
      <c r="D882" s="27"/>
      <c r="E882" s="27"/>
      <c r="F882" s="41"/>
      <c r="G882" s="37"/>
      <c r="H882" s="37"/>
      <c r="I882" s="27"/>
      <c r="J882" s="27"/>
    </row>
    <row r="883" spans="2:10" x14ac:dyDescent="0.2">
      <c r="B883" s="27"/>
      <c r="C883" s="51"/>
      <c r="D883" s="27"/>
      <c r="E883" s="27"/>
      <c r="F883" s="41"/>
      <c r="G883" s="37"/>
      <c r="H883" s="37"/>
      <c r="I883" s="27"/>
      <c r="J883" s="27"/>
    </row>
    <row r="884" spans="2:10" x14ac:dyDescent="0.2">
      <c r="B884" s="27"/>
      <c r="C884" s="51"/>
      <c r="D884" s="27"/>
      <c r="E884" s="27"/>
      <c r="F884" s="41"/>
      <c r="G884" s="37"/>
      <c r="H884" s="37"/>
      <c r="I884" s="27"/>
      <c r="J884" s="27"/>
    </row>
    <row r="885" spans="2:10" x14ac:dyDescent="0.2">
      <c r="B885" s="27"/>
      <c r="C885" s="51"/>
      <c r="D885" s="27"/>
      <c r="E885" s="27"/>
      <c r="F885" s="41"/>
      <c r="G885" s="37"/>
      <c r="H885" s="37"/>
      <c r="I885" s="27"/>
      <c r="J885" s="27"/>
    </row>
    <row r="886" spans="2:10" x14ac:dyDescent="0.2">
      <c r="B886" s="27"/>
      <c r="C886" s="51"/>
      <c r="D886" s="27"/>
      <c r="E886" s="27"/>
      <c r="F886" s="41"/>
      <c r="G886" s="37"/>
      <c r="H886" s="37"/>
      <c r="I886" s="27"/>
      <c r="J886" s="27"/>
    </row>
    <row r="887" spans="2:10" x14ac:dyDescent="0.2">
      <c r="B887" s="27"/>
      <c r="C887" s="51"/>
      <c r="D887" s="27"/>
      <c r="E887" s="27"/>
      <c r="F887" s="41"/>
      <c r="G887" s="37"/>
      <c r="H887" s="37"/>
      <c r="I887" s="27"/>
      <c r="J887" s="27"/>
    </row>
    <row r="888" spans="2:10" x14ac:dyDescent="0.2">
      <c r="B888" s="27"/>
      <c r="C888" s="51"/>
      <c r="D888" s="27"/>
      <c r="E888" s="27"/>
      <c r="F888" s="41"/>
      <c r="G888" s="37"/>
      <c r="H888" s="37"/>
      <c r="I888" s="27"/>
      <c r="J888" s="27"/>
    </row>
    <row r="889" spans="2:10" x14ac:dyDescent="0.2">
      <c r="B889" s="27"/>
      <c r="C889" s="51"/>
      <c r="D889" s="27"/>
      <c r="E889" s="27"/>
      <c r="F889" s="41"/>
      <c r="G889" s="37"/>
      <c r="H889" s="37"/>
      <c r="I889" s="27"/>
      <c r="J889" s="27"/>
    </row>
    <row r="890" spans="2:10" x14ac:dyDescent="0.2">
      <c r="B890" s="27"/>
      <c r="C890" s="51"/>
      <c r="D890" s="27"/>
      <c r="E890" s="27"/>
      <c r="F890" s="41"/>
      <c r="G890" s="37"/>
      <c r="H890" s="37"/>
      <c r="I890" s="27"/>
      <c r="J890" s="27"/>
    </row>
    <row r="891" spans="2:10" x14ac:dyDescent="0.2">
      <c r="B891" s="27"/>
      <c r="C891" s="51"/>
      <c r="D891" s="27"/>
      <c r="E891" s="27"/>
      <c r="F891" s="41"/>
      <c r="G891" s="37"/>
      <c r="H891" s="37"/>
      <c r="I891" s="27"/>
      <c r="J891" s="27"/>
    </row>
    <row r="892" spans="2:10" x14ac:dyDescent="0.2">
      <c r="B892" s="27"/>
      <c r="C892" s="51"/>
      <c r="D892" s="27"/>
      <c r="E892" s="27"/>
      <c r="F892" s="41"/>
      <c r="G892" s="37"/>
      <c r="H892" s="37"/>
      <c r="I892" s="27"/>
      <c r="J892" s="27"/>
    </row>
    <row r="893" spans="2:10" x14ac:dyDescent="0.2">
      <c r="B893" s="27"/>
      <c r="C893" s="51"/>
      <c r="D893" s="27"/>
      <c r="E893" s="27"/>
      <c r="F893" s="41"/>
      <c r="G893" s="37"/>
      <c r="H893" s="37"/>
      <c r="I893" s="27"/>
      <c r="J893" s="27"/>
    </row>
    <row r="894" spans="2:10" x14ac:dyDescent="0.2">
      <c r="B894" s="27"/>
      <c r="C894" s="51"/>
      <c r="D894" s="27"/>
      <c r="E894" s="27"/>
      <c r="F894" s="41"/>
      <c r="G894" s="37"/>
      <c r="H894" s="37"/>
      <c r="I894" s="27"/>
      <c r="J894" s="27"/>
    </row>
    <row r="895" spans="2:10" x14ac:dyDescent="0.2">
      <c r="B895" s="27"/>
      <c r="C895" s="51"/>
      <c r="D895" s="27"/>
      <c r="E895" s="27"/>
      <c r="F895" s="41"/>
      <c r="G895" s="37"/>
      <c r="H895" s="37"/>
      <c r="I895" s="27"/>
      <c r="J895" s="27"/>
    </row>
    <row r="896" spans="2:10" x14ac:dyDescent="0.2">
      <c r="B896" s="27"/>
      <c r="C896" s="51"/>
      <c r="D896" s="27"/>
      <c r="E896" s="27"/>
      <c r="F896" s="41"/>
      <c r="G896" s="37"/>
      <c r="H896" s="37"/>
      <c r="I896" s="27"/>
      <c r="J896" s="27"/>
    </row>
    <row r="897" spans="2:10" x14ac:dyDescent="0.2">
      <c r="B897" s="27"/>
      <c r="C897" s="51"/>
      <c r="D897" s="27"/>
      <c r="E897" s="27"/>
      <c r="F897" s="41"/>
      <c r="G897" s="37"/>
      <c r="H897" s="37"/>
      <c r="I897" s="27"/>
      <c r="J897" s="27"/>
    </row>
    <row r="898" spans="2:10" x14ac:dyDescent="0.2">
      <c r="B898" s="27"/>
      <c r="C898" s="51"/>
      <c r="D898" s="27"/>
      <c r="E898" s="27"/>
      <c r="F898" s="41"/>
      <c r="G898" s="37"/>
      <c r="H898" s="37"/>
      <c r="I898" s="27"/>
      <c r="J898" s="27"/>
    </row>
    <row r="899" spans="2:10" x14ac:dyDescent="0.2">
      <c r="B899" s="27"/>
      <c r="C899" s="51"/>
      <c r="D899" s="27"/>
      <c r="E899" s="27"/>
      <c r="F899" s="41"/>
      <c r="G899" s="37"/>
      <c r="H899" s="37"/>
      <c r="I899" s="27"/>
      <c r="J899" s="27"/>
    </row>
    <row r="900" spans="2:10" x14ac:dyDescent="0.2">
      <c r="B900" s="27"/>
      <c r="C900" s="51"/>
      <c r="D900" s="27"/>
      <c r="E900" s="27"/>
      <c r="F900" s="41"/>
      <c r="G900" s="37"/>
      <c r="H900" s="37"/>
      <c r="I900" s="27"/>
      <c r="J900" s="27"/>
    </row>
    <row r="901" spans="2:10" x14ac:dyDescent="0.2">
      <c r="B901" s="27"/>
      <c r="C901" s="51"/>
      <c r="D901" s="27"/>
      <c r="E901" s="27"/>
      <c r="F901" s="41"/>
      <c r="G901" s="37"/>
      <c r="H901" s="37"/>
      <c r="I901" s="27"/>
      <c r="J901" s="27"/>
    </row>
    <row r="902" spans="2:10" x14ac:dyDescent="0.2">
      <c r="B902" s="27"/>
      <c r="C902" s="51"/>
      <c r="D902" s="27"/>
      <c r="E902" s="27"/>
      <c r="F902" s="41"/>
      <c r="G902" s="37"/>
      <c r="H902" s="37"/>
      <c r="I902" s="27"/>
      <c r="J902" s="27"/>
    </row>
    <row r="903" spans="2:10" x14ac:dyDescent="0.2">
      <c r="B903" s="27"/>
      <c r="C903" s="51"/>
      <c r="D903" s="27"/>
      <c r="E903" s="27"/>
      <c r="F903" s="41"/>
      <c r="G903" s="37"/>
      <c r="H903" s="37"/>
      <c r="I903" s="27"/>
      <c r="J903" s="27"/>
    </row>
    <row r="904" spans="2:10" x14ac:dyDescent="0.2">
      <c r="B904" s="27"/>
      <c r="C904" s="51"/>
      <c r="D904" s="27"/>
      <c r="E904" s="27"/>
      <c r="F904" s="41"/>
      <c r="G904" s="37"/>
      <c r="H904" s="37"/>
      <c r="I904" s="27"/>
      <c r="J904" s="27"/>
    </row>
    <row r="905" spans="2:10" x14ac:dyDescent="0.2">
      <c r="B905" s="27"/>
      <c r="C905" s="51"/>
      <c r="D905" s="27"/>
      <c r="E905" s="27"/>
      <c r="F905" s="41"/>
      <c r="G905" s="37"/>
      <c r="H905" s="37"/>
      <c r="I905" s="27"/>
      <c r="J905" s="27"/>
    </row>
    <row r="906" spans="2:10" x14ac:dyDescent="0.2">
      <c r="B906" s="27"/>
      <c r="C906" s="51"/>
      <c r="D906" s="27"/>
      <c r="E906" s="27"/>
      <c r="F906" s="41"/>
      <c r="G906" s="37"/>
      <c r="H906" s="37"/>
      <c r="I906" s="27"/>
      <c r="J906" s="27"/>
    </row>
    <row r="907" spans="2:10" x14ac:dyDescent="0.2">
      <c r="B907" s="27"/>
      <c r="C907" s="51"/>
      <c r="D907" s="27"/>
      <c r="E907" s="27"/>
      <c r="F907" s="41"/>
      <c r="G907" s="37"/>
      <c r="H907" s="37"/>
      <c r="I907" s="27"/>
      <c r="J907" s="27"/>
    </row>
    <row r="908" spans="2:10" x14ac:dyDescent="0.2">
      <c r="B908" s="27"/>
      <c r="C908" s="51"/>
      <c r="D908" s="27"/>
      <c r="E908" s="27"/>
      <c r="F908" s="41"/>
      <c r="G908" s="37"/>
      <c r="H908" s="37"/>
      <c r="I908" s="27"/>
      <c r="J908" s="27"/>
    </row>
    <row r="909" spans="2:10" x14ac:dyDescent="0.2">
      <c r="B909" s="27"/>
      <c r="C909" s="51"/>
      <c r="D909" s="27"/>
      <c r="E909" s="27"/>
      <c r="F909" s="41"/>
      <c r="G909" s="37"/>
      <c r="H909" s="37"/>
      <c r="I909" s="27"/>
      <c r="J909" s="27"/>
    </row>
    <row r="910" spans="2:10" x14ac:dyDescent="0.2">
      <c r="B910" s="27"/>
      <c r="C910" s="51"/>
      <c r="D910" s="27"/>
      <c r="E910" s="27"/>
      <c r="F910" s="41"/>
      <c r="G910" s="37"/>
      <c r="H910" s="37"/>
      <c r="I910" s="27"/>
      <c r="J910" s="27"/>
    </row>
    <row r="911" spans="2:10" x14ac:dyDescent="0.2">
      <c r="B911" s="27"/>
      <c r="C911" s="51"/>
      <c r="D911" s="27"/>
      <c r="E911" s="27"/>
      <c r="F911" s="41"/>
      <c r="G911" s="37"/>
      <c r="H911" s="37"/>
      <c r="I911" s="27"/>
      <c r="J911" s="27"/>
    </row>
    <row r="912" spans="2:10" x14ac:dyDescent="0.2">
      <c r="B912" s="27"/>
      <c r="C912" s="51"/>
      <c r="D912" s="27"/>
      <c r="E912" s="27"/>
      <c r="F912" s="41"/>
      <c r="G912" s="37"/>
      <c r="H912" s="37"/>
      <c r="I912" s="27"/>
      <c r="J912" s="27"/>
    </row>
    <row r="913" spans="2:10" x14ac:dyDescent="0.2">
      <c r="B913" s="27"/>
      <c r="C913" s="51"/>
      <c r="D913" s="27"/>
      <c r="E913" s="27"/>
      <c r="F913" s="41"/>
      <c r="G913" s="37"/>
      <c r="H913" s="37"/>
      <c r="I913" s="27"/>
      <c r="J913" s="27"/>
    </row>
    <row r="914" spans="2:10" x14ac:dyDescent="0.2">
      <c r="B914" s="27"/>
      <c r="C914" s="51"/>
      <c r="D914" s="27"/>
      <c r="E914" s="27"/>
      <c r="F914" s="41"/>
      <c r="G914" s="37"/>
      <c r="H914" s="37"/>
      <c r="I914" s="27"/>
      <c r="J914" s="27"/>
    </row>
    <row r="915" spans="2:10" x14ac:dyDescent="0.2">
      <c r="B915" s="27"/>
      <c r="C915" s="51"/>
      <c r="D915" s="27"/>
      <c r="E915" s="27"/>
      <c r="F915" s="41"/>
      <c r="G915" s="37"/>
      <c r="H915" s="37"/>
      <c r="I915" s="27"/>
      <c r="J915" s="27"/>
    </row>
    <row r="916" spans="2:10" x14ac:dyDescent="0.2">
      <c r="B916" s="27"/>
      <c r="C916" s="51"/>
      <c r="D916" s="27"/>
      <c r="E916" s="27"/>
      <c r="F916" s="41"/>
      <c r="G916" s="37"/>
      <c r="H916" s="37"/>
      <c r="I916" s="27"/>
      <c r="J916" s="27"/>
    </row>
    <row r="917" spans="2:10" x14ac:dyDescent="0.2">
      <c r="B917" s="27"/>
      <c r="C917" s="51"/>
      <c r="D917" s="27"/>
      <c r="E917" s="27"/>
      <c r="F917" s="41"/>
      <c r="G917" s="37"/>
      <c r="H917" s="37"/>
      <c r="I917" s="27"/>
      <c r="J917" s="27"/>
    </row>
    <row r="918" spans="2:10" x14ac:dyDescent="0.2">
      <c r="B918" s="27"/>
      <c r="C918" s="51"/>
      <c r="D918" s="27"/>
      <c r="E918" s="27"/>
      <c r="F918" s="41"/>
      <c r="G918" s="37"/>
      <c r="H918" s="37"/>
      <c r="I918" s="27"/>
      <c r="J918" s="27"/>
    </row>
    <row r="919" spans="2:10" x14ac:dyDescent="0.2">
      <c r="B919" s="27"/>
      <c r="C919" s="51"/>
      <c r="D919" s="27"/>
      <c r="E919" s="27"/>
      <c r="F919" s="41"/>
      <c r="G919" s="37"/>
      <c r="H919" s="37"/>
      <c r="I919" s="27"/>
      <c r="J919" s="27"/>
    </row>
    <row r="920" spans="2:10" x14ac:dyDescent="0.2">
      <c r="B920" s="27"/>
      <c r="C920" s="51"/>
      <c r="D920" s="27"/>
      <c r="E920" s="27"/>
      <c r="F920" s="41"/>
      <c r="G920" s="37"/>
      <c r="H920" s="37"/>
      <c r="I920" s="27"/>
      <c r="J920" s="27"/>
    </row>
    <row r="921" spans="2:10" x14ac:dyDescent="0.2">
      <c r="B921" s="27"/>
      <c r="C921" s="51"/>
      <c r="D921" s="27"/>
      <c r="E921" s="27"/>
      <c r="F921" s="41"/>
      <c r="G921" s="37"/>
      <c r="H921" s="37"/>
      <c r="I921" s="27"/>
      <c r="J921" s="27"/>
    </row>
    <row r="922" spans="2:10" x14ac:dyDescent="0.2">
      <c r="B922" s="27"/>
      <c r="C922" s="51"/>
      <c r="D922" s="27"/>
      <c r="E922" s="27"/>
      <c r="F922" s="41"/>
      <c r="G922" s="37"/>
      <c r="H922" s="37"/>
      <c r="I922" s="27"/>
      <c r="J922" s="27"/>
    </row>
    <row r="923" spans="2:10" x14ac:dyDescent="0.2">
      <c r="B923" s="27"/>
      <c r="C923" s="51"/>
      <c r="D923" s="27"/>
      <c r="E923" s="27"/>
      <c r="F923" s="41"/>
      <c r="G923" s="37"/>
      <c r="H923" s="37"/>
      <c r="I923" s="27"/>
      <c r="J923" s="27"/>
    </row>
    <row r="924" spans="2:10" x14ac:dyDescent="0.2">
      <c r="B924" s="27"/>
      <c r="C924" s="51"/>
      <c r="D924" s="27"/>
      <c r="E924" s="27"/>
      <c r="F924" s="41"/>
      <c r="G924" s="37"/>
      <c r="H924" s="37"/>
      <c r="I924" s="27"/>
      <c r="J924" s="27"/>
    </row>
    <row r="925" spans="2:10" x14ac:dyDescent="0.2">
      <c r="B925" s="27"/>
      <c r="C925" s="51"/>
      <c r="D925" s="27"/>
      <c r="E925" s="27"/>
      <c r="F925" s="41"/>
      <c r="G925" s="37"/>
      <c r="H925" s="37"/>
      <c r="I925" s="27"/>
      <c r="J925" s="27"/>
    </row>
    <row r="926" spans="2:10" x14ac:dyDescent="0.2">
      <c r="B926" s="27"/>
      <c r="C926" s="51"/>
      <c r="D926" s="27"/>
      <c r="E926" s="27"/>
      <c r="F926" s="41"/>
      <c r="G926" s="37"/>
      <c r="H926" s="37"/>
      <c r="I926" s="27"/>
      <c r="J926" s="27"/>
    </row>
    <row r="927" spans="2:10" x14ac:dyDescent="0.2">
      <c r="B927" s="27"/>
      <c r="C927" s="51"/>
      <c r="D927" s="27"/>
      <c r="E927" s="27"/>
      <c r="F927" s="41"/>
      <c r="G927" s="37"/>
      <c r="H927" s="37"/>
      <c r="I927" s="27"/>
      <c r="J927" s="27"/>
    </row>
    <row r="928" spans="2:10" x14ac:dyDescent="0.2">
      <c r="B928" s="27"/>
      <c r="C928" s="51"/>
      <c r="D928" s="27"/>
      <c r="E928" s="27"/>
      <c r="F928" s="41"/>
      <c r="G928" s="37"/>
      <c r="H928" s="37"/>
      <c r="I928" s="27"/>
      <c r="J928" s="27"/>
    </row>
    <row r="929" spans="2:10" x14ac:dyDescent="0.2">
      <c r="B929" s="27"/>
      <c r="C929" s="51"/>
      <c r="D929" s="27"/>
      <c r="E929" s="27"/>
      <c r="F929" s="41"/>
      <c r="G929" s="37"/>
      <c r="H929" s="37"/>
      <c r="I929" s="27"/>
      <c r="J929" s="27"/>
    </row>
    <row r="930" spans="2:10" x14ac:dyDescent="0.2">
      <c r="B930" s="27"/>
      <c r="C930" s="51"/>
      <c r="D930" s="27"/>
      <c r="E930" s="27"/>
      <c r="F930" s="41"/>
      <c r="G930" s="37"/>
      <c r="H930" s="37"/>
      <c r="I930" s="27"/>
      <c r="J930" s="27"/>
    </row>
    <row r="931" spans="2:10" x14ac:dyDescent="0.2">
      <c r="B931" s="27"/>
      <c r="C931" s="51"/>
      <c r="D931" s="27"/>
      <c r="E931" s="27"/>
      <c r="F931" s="41"/>
      <c r="G931" s="37"/>
      <c r="H931" s="37"/>
      <c r="I931" s="27"/>
      <c r="J931" s="27"/>
    </row>
    <row r="932" spans="2:10" x14ac:dyDescent="0.2">
      <c r="B932" s="27"/>
      <c r="C932" s="51"/>
      <c r="D932" s="27"/>
      <c r="E932" s="27"/>
      <c r="F932" s="41"/>
      <c r="G932" s="37"/>
      <c r="H932" s="37"/>
      <c r="I932" s="27"/>
      <c r="J932" s="27"/>
    </row>
    <row r="933" spans="2:10" x14ac:dyDescent="0.2">
      <c r="B933" s="27"/>
      <c r="C933" s="51"/>
      <c r="D933" s="27"/>
      <c r="E933" s="27"/>
      <c r="F933" s="41"/>
      <c r="G933" s="37"/>
      <c r="H933" s="37"/>
      <c r="I933" s="27"/>
      <c r="J933" s="27"/>
    </row>
    <row r="934" spans="2:10" x14ac:dyDescent="0.2">
      <c r="B934" s="27"/>
      <c r="C934" s="51"/>
      <c r="D934" s="27"/>
      <c r="E934" s="27"/>
      <c r="F934" s="41"/>
      <c r="G934" s="37"/>
      <c r="H934" s="37"/>
      <c r="I934" s="27"/>
      <c r="J934" s="27"/>
    </row>
    <row r="935" spans="2:10" x14ac:dyDescent="0.2">
      <c r="B935" s="27"/>
      <c r="C935" s="51"/>
      <c r="D935" s="27"/>
      <c r="E935" s="27"/>
      <c r="F935" s="41"/>
      <c r="G935" s="37"/>
      <c r="H935" s="37"/>
      <c r="I935" s="27"/>
      <c r="J935" s="27"/>
    </row>
    <row r="936" spans="2:10" x14ac:dyDescent="0.2">
      <c r="B936" s="27"/>
      <c r="C936" s="51"/>
      <c r="D936" s="27"/>
      <c r="E936" s="27"/>
      <c r="F936" s="41"/>
      <c r="G936" s="37"/>
      <c r="H936" s="37"/>
      <c r="I936" s="27"/>
      <c r="J936" s="27"/>
    </row>
    <row r="937" spans="2:10" x14ac:dyDescent="0.2">
      <c r="B937" s="27"/>
      <c r="C937" s="51"/>
      <c r="D937" s="27"/>
      <c r="E937" s="27"/>
      <c r="F937" s="41"/>
      <c r="G937" s="37"/>
      <c r="H937" s="37"/>
      <c r="I937" s="27"/>
      <c r="J937" s="27"/>
    </row>
    <row r="938" spans="2:10" x14ac:dyDescent="0.2">
      <c r="B938" s="27"/>
      <c r="C938" s="51"/>
      <c r="D938" s="27"/>
      <c r="E938" s="27"/>
      <c r="F938" s="41"/>
      <c r="G938" s="37"/>
      <c r="H938" s="37"/>
      <c r="I938" s="27"/>
      <c r="J938" s="27"/>
    </row>
    <row r="939" spans="2:10" x14ac:dyDescent="0.2">
      <c r="B939" s="27"/>
      <c r="C939" s="51"/>
      <c r="D939" s="27"/>
      <c r="E939" s="27"/>
      <c r="F939" s="41"/>
      <c r="G939" s="37"/>
      <c r="H939" s="37"/>
      <c r="I939" s="27"/>
      <c r="J939" s="27"/>
    </row>
    <row r="940" spans="2:10" x14ac:dyDescent="0.2">
      <c r="B940" s="27"/>
      <c r="C940" s="51"/>
      <c r="D940" s="27"/>
      <c r="E940" s="27"/>
      <c r="F940" s="41"/>
      <c r="G940" s="37"/>
      <c r="H940" s="37"/>
      <c r="I940" s="27"/>
      <c r="J940" s="27"/>
    </row>
    <row r="941" spans="2:10" x14ac:dyDescent="0.2">
      <c r="B941" s="27"/>
      <c r="C941" s="51"/>
      <c r="D941" s="27"/>
      <c r="E941" s="27"/>
      <c r="F941" s="41"/>
      <c r="G941" s="37"/>
      <c r="H941" s="37"/>
      <c r="I941" s="27"/>
      <c r="J941" s="27"/>
    </row>
    <row r="942" spans="2:10" x14ac:dyDescent="0.2">
      <c r="B942" s="27"/>
      <c r="C942" s="51"/>
      <c r="D942" s="27"/>
      <c r="E942" s="27"/>
      <c r="F942" s="41"/>
      <c r="G942" s="37"/>
      <c r="H942" s="37"/>
      <c r="I942" s="27"/>
      <c r="J942" s="27"/>
    </row>
    <row r="943" spans="2:10" x14ac:dyDescent="0.2">
      <c r="B943" s="27"/>
      <c r="C943" s="51"/>
      <c r="D943" s="27"/>
      <c r="E943" s="27"/>
      <c r="F943" s="41"/>
      <c r="G943" s="37"/>
      <c r="H943" s="37"/>
      <c r="I943" s="27"/>
      <c r="J943" s="27"/>
    </row>
    <row r="944" spans="2:10" x14ac:dyDescent="0.2">
      <c r="B944" s="27"/>
      <c r="C944" s="51"/>
      <c r="D944" s="27"/>
      <c r="E944" s="27"/>
      <c r="F944" s="41"/>
      <c r="G944" s="37"/>
      <c r="H944" s="37"/>
      <c r="I944" s="27"/>
      <c r="J944" s="27"/>
    </row>
    <row r="945" spans="2:10" x14ac:dyDescent="0.2">
      <c r="B945" s="27"/>
      <c r="C945" s="51"/>
      <c r="D945" s="27"/>
      <c r="E945" s="27"/>
      <c r="F945" s="41"/>
      <c r="G945" s="37"/>
      <c r="H945" s="37"/>
      <c r="I945" s="27"/>
      <c r="J945" s="27"/>
    </row>
    <row r="946" spans="2:10" x14ac:dyDescent="0.2">
      <c r="B946" s="27"/>
      <c r="C946" s="51"/>
      <c r="D946" s="27"/>
      <c r="E946" s="27"/>
      <c r="F946" s="41"/>
      <c r="G946" s="37"/>
      <c r="H946" s="37"/>
      <c r="I946" s="27"/>
      <c r="J946" s="27"/>
    </row>
    <row r="947" spans="2:10" x14ac:dyDescent="0.2">
      <c r="B947" s="27"/>
      <c r="C947" s="51"/>
      <c r="D947" s="27"/>
      <c r="E947" s="27"/>
      <c r="F947" s="41"/>
      <c r="G947" s="37"/>
      <c r="H947" s="37"/>
      <c r="I947" s="27"/>
      <c r="J947" s="27"/>
    </row>
    <row r="948" spans="2:10" x14ac:dyDescent="0.2">
      <c r="B948" s="27"/>
      <c r="C948" s="51"/>
      <c r="D948" s="27"/>
      <c r="E948" s="27"/>
      <c r="F948" s="41"/>
      <c r="G948" s="37"/>
      <c r="H948" s="37"/>
      <c r="I948" s="27"/>
      <c r="J948" s="27"/>
    </row>
    <row r="949" spans="2:10" x14ac:dyDescent="0.2">
      <c r="B949" s="27"/>
      <c r="C949" s="51"/>
      <c r="D949" s="27"/>
      <c r="E949" s="27"/>
      <c r="F949" s="41"/>
      <c r="G949" s="37"/>
      <c r="H949" s="37"/>
      <c r="I949" s="27"/>
      <c r="J949" s="27"/>
    </row>
    <row r="950" spans="2:10" x14ac:dyDescent="0.2">
      <c r="B950" s="27"/>
      <c r="C950" s="51"/>
      <c r="D950" s="27"/>
      <c r="E950" s="27"/>
      <c r="F950" s="41"/>
      <c r="G950" s="37"/>
      <c r="H950" s="37"/>
      <c r="I950" s="27"/>
      <c r="J950" s="27"/>
    </row>
    <row r="951" spans="2:10" x14ac:dyDescent="0.2">
      <c r="B951" s="27"/>
      <c r="C951" s="51"/>
      <c r="D951" s="27"/>
      <c r="E951" s="27"/>
      <c r="F951" s="41"/>
      <c r="G951" s="37"/>
      <c r="H951" s="37"/>
      <c r="I951" s="27"/>
      <c r="J951" s="27"/>
    </row>
    <row r="952" spans="2:10" x14ac:dyDescent="0.2">
      <c r="B952" s="27"/>
      <c r="C952" s="51"/>
      <c r="D952" s="27"/>
      <c r="E952" s="27"/>
      <c r="F952" s="41"/>
      <c r="G952" s="37"/>
      <c r="H952" s="37"/>
      <c r="I952" s="27"/>
      <c r="J952" s="27"/>
    </row>
    <row r="953" spans="2:10" x14ac:dyDescent="0.2">
      <c r="B953" s="27"/>
      <c r="C953" s="51"/>
      <c r="D953" s="27"/>
      <c r="E953" s="27"/>
      <c r="F953" s="41"/>
      <c r="G953" s="37"/>
      <c r="H953" s="37"/>
      <c r="I953" s="27"/>
      <c r="J953" s="27"/>
    </row>
    <row r="954" spans="2:10" x14ac:dyDescent="0.2">
      <c r="B954" s="27"/>
      <c r="C954" s="51"/>
      <c r="D954" s="27"/>
      <c r="E954" s="27"/>
      <c r="F954" s="41"/>
      <c r="G954" s="37"/>
      <c r="H954" s="37"/>
      <c r="I954" s="27"/>
      <c r="J954" s="27"/>
    </row>
    <row r="955" spans="2:10" x14ac:dyDescent="0.2">
      <c r="B955" s="27"/>
      <c r="C955" s="51"/>
      <c r="D955" s="27"/>
      <c r="E955" s="27"/>
      <c r="F955" s="41"/>
      <c r="G955" s="37"/>
      <c r="H955" s="37"/>
      <c r="I955" s="27"/>
      <c r="J955" s="27"/>
    </row>
    <row r="956" spans="2:10" x14ac:dyDescent="0.2">
      <c r="B956" s="27"/>
      <c r="C956" s="51"/>
      <c r="D956" s="27"/>
      <c r="E956" s="27"/>
      <c r="F956" s="41"/>
      <c r="G956" s="37"/>
      <c r="H956" s="37"/>
      <c r="I956" s="27"/>
      <c r="J956" s="27"/>
    </row>
    <row r="957" spans="2:10" x14ac:dyDescent="0.2">
      <c r="B957" s="27"/>
      <c r="C957" s="51"/>
      <c r="D957" s="27"/>
      <c r="E957" s="27"/>
      <c r="F957" s="41"/>
      <c r="G957" s="37"/>
      <c r="H957" s="37"/>
      <c r="I957" s="27"/>
      <c r="J957" s="27"/>
    </row>
    <row r="958" spans="2:10" x14ac:dyDescent="0.2">
      <c r="B958" s="27"/>
      <c r="C958" s="51"/>
      <c r="D958" s="27"/>
      <c r="E958" s="27"/>
      <c r="F958" s="41"/>
      <c r="G958" s="37"/>
      <c r="H958" s="37"/>
      <c r="I958" s="27"/>
      <c r="J958" s="27"/>
    </row>
    <row r="959" spans="2:10" x14ac:dyDescent="0.2">
      <c r="B959" s="27"/>
      <c r="C959" s="51"/>
      <c r="D959" s="27"/>
      <c r="E959" s="27"/>
      <c r="F959" s="41"/>
      <c r="G959" s="37"/>
      <c r="H959" s="37"/>
      <c r="I959" s="27"/>
      <c r="J959" s="27"/>
    </row>
    <row r="960" spans="2:10" x14ac:dyDescent="0.2">
      <c r="B960" s="27"/>
      <c r="C960" s="51"/>
      <c r="D960" s="27"/>
      <c r="E960" s="27"/>
      <c r="F960" s="41"/>
      <c r="G960" s="37"/>
      <c r="H960" s="37"/>
      <c r="I960" s="27"/>
      <c r="J960" s="27"/>
    </row>
    <row r="961" spans="2:10" x14ac:dyDescent="0.2">
      <c r="B961" s="27"/>
      <c r="C961" s="51"/>
      <c r="D961" s="27"/>
      <c r="E961" s="27"/>
      <c r="F961" s="41"/>
      <c r="G961" s="37"/>
      <c r="H961" s="37"/>
      <c r="I961" s="27"/>
      <c r="J961" s="27"/>
    </row>
    <row r="962" spans="2:10" x14ac:dyDescent="0.2">
      <c r="B962" s="27"/>
      <c r="C962" s="51"/>
      <c r="D962" s="27"/>
      <c r="E962" s="27"/>
      <c r="F962" s="41"/>
      <c r="G962" s="37"/>
      <c r="H962" s="37"/>
      <c r="I962" s="27"/>
      <c r="J962" s="27"/>
    </row>
    <row r="963" spans="2:10" x14ac:dyDescent="0.2">
      <c r="B963" s="27"/>
      <c r="C963" s="51"/>
      <c r="D963" s="27"/>
      <c r="E963" s="27"/>
      <c r="F963" s="41"/>
      <c r="G963" s="37"/>
      <c r="H963" s="37"/>
      <c r="I963" s="27"/>
      <c r="J963" s="27"/>
    </row>
    <row r="964" spans="2:10" x14ac:dyDescent="0.2">
      <c r="B964" s="27"/>
      <c r="C964" s="51"/>
      <c r="D964" s="27"/>
      <c r="E964" s="27"/>
      <c r="F964" s="41"/>
      <c r="G964" s="37"/>
      <c r="H964" s="37"/>
      <c r="I964" s="27"/>
      <c r="J964" s="27"/>
    </row>
    <row r="965" spans="2:10" x14ac:dyDescent="0.2">
      <c r="B965" s="27"/>
      <c r="C965" s="51"/>
      <c r="D965" s="27"/>
      <c r="E965" s="27"/>
      <c r="F965" s="41"/>
      <c r="G965" s="37"/>
      <c r="H965" s="37"/>
      <c r="I965" s="27"/>
      <c r="J965" s="27"/>
    </row>
    <row r="966" spans="2:10" x14ac:dyDescent="0.2">
      <c r="B966" s="27"/>
      <c r="C966" s="51"/>
      <c r="D966" s="27"/>
      <c r="E966" s="27"/>
      <c r="F966" s="41"/>
      <c r="G966" s="37"/>
      <c r="H966" s="37"/>
      <c r="I966" s="27"/>
      <c r="J966" s="27"/>
    </row>
    <row r="967" spans="2:10" x14ac:dyDescent="0.2">
      <c r="B967" s="27"/>
      <c r="C967" s="51"/>
      <c r="D967" s="27"/>
      <c r="E967" s="27"/>
      <c r="F967" s="41"/>
      <c r="G967" s="37"/>
      <c r="H967" s="37"/>
      <c r="I967" s="27"/>
      <c r="J967" s="27"/>
    </row>
    <row r="968" spans="2:10" x14ac:dyDescent="0.2">
      <c r="B968" s="27"/>
      <c r="C968" s="51"/>
      <c r="D968" s="27"/>
      <c r="E968" s="27"/>
      <c r="F968" s="41"/>
      <c r="G968" s="37"/>
      <c r="H968" s="37"/>
      <c r="I968" s="27"/>
      <c r="J968" s="27"/>
    </row>
    <row r="969" spans="2:10" x14ac:dyDescent="0.2">
      <c r="B969" s="27"/>
      <c r="C969" s="51"/>
      <c r="D969" s="27"/>
      <c r="E969" s="27"/>
      <c r="F969" s="41"/>
      <c r="G969" s="37"/>
      <c r="H969" s="37"/>
      <c r="I969" s="27"/>
      <c r="J969" s="27"/>
    </row>
    <row r="970" spans="2:10" x14ac:dyDescent="0.2">
      <c r="B970" s="27"/>
      <c r="C970" s="51"/>
      <c r="D970" s="27"/>
      <c r="E970" s="27"/>
      <c r="F970" s="41"/>
      <c r="G970" s="37"/>
      <c r="H970" s="37"/>
      <c r="I970" s="27"/>
      <c r="J970" s="27"/>
    </row>
    <row r="971" spans="2:10" x14ac:dyDescent="0.2">
      <c r="B971" s="27"/>
      <c r="C971" s="51"/>
      <c r="D971" s="27"/>
      <c r="E971" s="27"/>
      <c r="F971" s="41"/>
      <c r="G971" s="37"/>
      <c r="H971" s="37"/>
      <c r="I971" s="27"/>
      <c r="J971" s="27"/>
    </row>
    <row r="972" spans="2:10" x14ac:dyDescent="0.2">
      <c r="B972" s="27"/>
      <c r="C972" s="51"/>
      <c r="D972" s="27"/>
      <c r="E972" s="27"/>
      <c r="F972" s="41"/>
      <c r="G972" s="37"/>
      <c r="H972" s="37"/>
      <c r="I972" s="27"/>
      <c r="J972" s="27"/>
    </row>
    <row r="973" spans="2:10" x14ac:dyDescent="0.2">
      <c r="B973" s="27"/>
      <c r="C973" s="51"/>
      <c r="D973" s="27"/>
      <c r="E973" s="27"/>
      <c r="F973" s="41"/>
      <c r="G973" s="37"/>
      <c r="H973" s="37"/>
      <c r="I973" s="27"/>
      <c r="J973" s="27"/>
    </row>
    <row r="974" spans="2:10" x14ac:dyDescent="0.2">
      <c r="B974" s="27"/>
      <c r="C974" s="51"/>
      <c r="D974" s="27"/>
      <c r="E974" s="27"/>
      <c r="F974" s="41"/>
      <c r="G974" s="37"/>
      <c r="H974" s="37"/>
      <c r="I974" s="27"/>
      <c r="J974" s="27"/>
    </row>
    <row r="975" spans="2:10" x14ac:dyDescent="0.2">
      <c r="B975" s="27"/>
      <c r="C975" s="51"/>
      <c r="D975" s="27"/>
      <c r="E975" s="27"/>
      <c r="F975" s="41"/>
      <c r="G975" s="37"/>
      <c r="H975" s="37"/>
      <c r="I975" s="27"/>
      <c r="J975" s="27"/>
    </row>
    <row r="976" spans="2:10" x14ac:dyDescent="0.2">
      <c r="B976" s="27"/>
      <c r="C976" s="51"/>
      <c r="D976" s="27"/>
      <c r="E976" s="27"/>
      <c r="F976" s="41"/>
      <c r="G976" s="37"/>
      <c r="H976" s="37"/>
      <c r="I976" s="27"/>
      <c r="J976" s="27"/>
    </row>
    <row r="977" spans="2:10" x14ac:dyDescent="0.2">
      <c r="B977" s="27"/>
      <c r="C977" s="51"/>
      <c r="D977" s="27"/>
      <c r="E977" s="27"/>
      <c r="F977" s="41"/>
      <c r="G977" s="37"/>
      <c r="H977" s="37"/>
      <c r="I977" s="27"/>
      <c r="J977" s="27"/>
    </row>
    <row r="978" spans="2:10" x14ac:dyDescent="0.2">
      <c r="B978" s="27"/>
      <c r="C978" s="51"/>
      <c r="D978" s="27"/>
      <c r="E978" s="27"/>
      <c r="F978" s="41"/>
      <c r="G978" s="37"/>
      <c r="H978" s="37"/>
      <c r="I978" s="27"/>
      <c r="J978" s="27"/>
    </row>
    <row r="979" spans="2:10" x14ac:dyDescent="0.2">
      <c r="B979" s="27"/>
      <c r="C979" s="51"/>
      <c r="D979" s="27"/>
      <c r="E979" s="27"/>
      <c r="F979" s="41"/>
      <c r="G979" s="37"/>
      <c r="H979" s="37"/>
      <c r="I979" s="27"/>
      <c r="J979" s="27"/>
    </row>
    <row r="980" spans="2:10" x14ac:dyDescent="0.2">
      <c r="B980" s="27"/>
      <c r="C980" s="51"/>
      <c r="D980" s="27"/>
      <c r="E980" s="27"/>
      <c r="F980" s="41"/>
      <c r="G980" s="37"/>
      <c r="H980" s="37"/>
      <c r="I980" s="27"/>
      <c r="J980" s="27"/>
    </row>
    <row r="981" spans="2:10" x14ac:dyDescent="0.2">
      <c r="B981" s="27"/>
      <c r="C981" s="51"/>
      <c r="D981" s="27"/>
      <c r="E981" s="27"/>
      <c r="F981" s="41"/>
      <c r="G981" s="37"/>
      <c r="H981" s="37"/>
      <c r="I981" s="27"/>
      <c r="J981" s="27"/>
    </row>
    <row r="982" spans="2:10" x14ac:dyDescent="0.2">
      <c r="B982" s="27"/>
      <c r="C982" s="51"/>
      <c r="D982" s="27"/>
      <c r="E982" s="27"/>
      <c r="F982" s="41"/>
      <c r="G982" s="37"/>
      <c r="H982" s="37"/>
      <c r="I982" s="27"/>
      <c r="J982" s="27"/>
    </row>
    <row r="983" spans="2:10" x14ac:dyDescent="0.2">
      <c r="B983" s="27"/>
      <c r="C983" s="51"/>
      <c r="D983" s="27"/>
      <c r="E983" s="27"/>
      <c r="F983" s="41"/>
      <c r="G983" s="37"/>
      <c r="H983" s="37"/>
      <c r="I983" s="27"/>
      <c r="J983" s="27"/>
    </row>
    <row r="984" spans="2:10" x14ac:dyDescent="0.2">
      <c r="B984" s="27"/>
      <c r="C984" s="51"/>
      <c r="D984" s="27"/>
      <c r="E984" s="27"/>
      <c r="F984" s="41"/>
      <c r="G984" s="37"/>
      <c r="H984" s="37"/>
      <c r="I984" s="27"/>
      <c r="J984" s="27"/>
    </row>
    <row r="985" spans="2:10" x14ac:dyDescent="0.2">
      <c r="B985" s="27"/>
      <c r="C985" s="51"/>
      <c r="D985" s="27"/>
      <c r="E985" s="27"/>
      <c r="F985" s="41"/>
      <c r="G985" s="37"/>
      <c r="H985" s="37"/>
      <c r="I985" s="27"/>
      <c r="J985" s="27"/>
    </row>
    <row r="986" spans="2:10" x14ac:dyDescent="0.2">
      <c r="B986" s="27"/>
      <c r="C986" s="51"/>
      <c r="D986" s="27"/>
      <c r="E986" s="27"/>
      <c r="F986" s="41"/>
      <c r="G986" s="37"/>
      <c r="H986" s="37"/>
      <c r="I986" s="27"/>
      <c r="J986" s="27"/>
    </row>
    <row r="987" spans="2:10" x14ac:dyDescent="0.2">
      <c r="B987" s="27"/>
      <c r="C987" s="51"/>
      <c r="D987" s="27"/>
      <c r="E987" s="27"/>
      <c r="F987" s="41"/>
      <c r="G987" s="37"/>
      <c r="H987" s="37"/>
      <c r="I987" s="27"/>
      <c r="J987" s="27"/>
    </row>
    <row r="988" spans="2:10" x14ac:dyDescent="0.2">
      <c r="B988" s="27"/>
      <c r="C988" s="51"/>
      <c r="D988" s="27"/>
      <c r="E988" s="27"/>
      <c r="F988" s="41"/>
      <c r="G988" s="37"/>
      <c r="H988" s="37"/>
      <c r="I988" s="27"/>
      <c r="J988" s="27"/>
    </row>
    <row r="989" spans="2:10" x14ac:dyDescent="0.2">
      <c r="B989" s="27"/>
      <c r="C989" s="51"/>
      <c r="D989" s="27"/>
      <c r="E989" s="27"/>
      <c r="F989" s="41"/>
      <c r="G989" s="37"/>
      <c r="H989" s="37"/>
      <c r="I989" s="27"/>
      <c r="J989" s="27"/>
    </row>
    <row r="990" spans="2:10" x14ac:dyDescent="0.2">
      <c r="B990" s="27"/>
      <c r="C990" s="51"/>
      <c r="D990" s="27"/>
      <c r="E990" s="27"/>
      <c r="F990" s="41"/>
      <c r="G990" s="37"/>
      <c r="H990" s="37"/>
      <c r="I990" s="27"/>
      <c r="J990" s="27"/>
    </row>
    <row r="991" spans="2:10" x14ac:dyDescent="0.2">
      <c r="B991" s="27"/>
      <c r="C991" s="51"/>
      <c r="D991" s="27"/>
      <c r="E991" s="27"/>
      <c r="F991" s="41"/>
      <c r="G991" s="37"/>
      <c r="H991" s="37"/>
      <c r="I991" s="27"/>
      <c r="J991" s="27"/>
    </row>
    <row r="992" spans="2:10" x14ac:dyDescent="0.2">
      <c r="B992" s="27"/>
      <c r="C992" s="51"/>
      <c r="D992" s="27"/>
      <c r="E992" s="27"/>
      <c r="F992" s="41"/>
      <c r="G992" s="37"/>
      <c r="H992" s="37"/>
      <c r="I992" s="27"/>
      <c r="J992" s="27"/>
    </row>
    <row r="993" spans="2:10" x14ac:dyDescent="0.2">
      <c r="B993" s="27"/>
      <c r="C993" s="51"/>
      <c r="D993" s="27"/>
      <c r="E993" s="27"/>
      <c r="F993" s="41"/>
      <c r="G993" s="37"/>
      <c r="H993" s="37"/>
      <c r="I993" s="27"/>
      <c r="J993" s="27"/>
    </row>
    <row r="994" spans="2:10" x14ac:dyDescent="0.2">
      <c r="B994" s="27"/>
      <c r="C994" s="51"/>
      <c r="D994" s="27"/>
      <c r="E994" s="27"/>
      <c r="F994" s="41"/>
      <c r="G994" s="37"/>
      <c r="H994" s="37"/>
      <c r="I994" s="27"/>
      <c r="J994" s="27"/>
    </row>
    <row r="995" spans="2:10" x14ac:dyDescent="0.2">
      <c r="B995" s="27"/>
      <c r="C995" s="51"/>
      <c r="D995" s="27"/>
      <c r="E995" s="27"/>
      <c r="F995" s="41"/>
      <c r="G995" s="37"/>
      <c r="H995" s="37"/>
      <c r="I995" s="27"/>
      <c r="J995" s="27"/>
    </row>
    <row r="996" spans="2:10" x14ac:dyDescent="0.2">
      <c r="B996" s="27"/>
      <c r="C996" s="51"/>
      <c r="D996" s="27"/>
      <c r="E996" s="27"/>
      <c r="F996" s="41"/>
      <c r="G996" s="37"/>
      <c r="H996" s="37"/>
      <c r="I996" s="27"/>
      <c r="J996" s="27"/>
    </row>
    <row r="997" spans="2:10" x14ac:dyDescent="0.2">
      <c r="B997" s="27"/>
      <c r="C997" s="51"/>
      <c r="D997" s="27"/>
      <c r="E997" s="27"/>
      <c r="F997" s="41"/>
      <c r="G997" s="37"/>
      <c r="H997" s="37"/>
      <c r="I997" s="27"/>
      <c r="J997" s="27"/>
    </row>
    <row r="998" spans="2:10" x14ac:dyDescent="0.2">
      <c r="B998" s="27"/>
      <c r="C998" s="51"/>
      <c r="D998" s="27"/>
      <c r="E998" s="27"/>
      <c r="F998" s="41"/>
      <c r="G998" s="37"/>
      <c r="H998" s="37"/>
      <c r="I998" s="27"/>
      <c r="J998" s="27"/>
    </row>
    <row r="999" spans="2:10" x14ac:dyDescent="0.2">
      <c r="B999" s="27"/>
      <c r="C999" s="51"/>
      <c r="D999" s="27"/>
      <c r="E999" s="27"/>
      <c r="F999" s="41"/>
      <c r="G999" s="37"/>
      <c r="H999" s="37"/>
      <c r="I999" s="27"/>
      <c r="J999" s="27"/>
    </row>
    <row r="1000" spans="2:10" x14ac:dyDescent="0.2">
      <c r="B1000" s="27"/>
      <c r="C1000" s="51"/>
      <c r="D1000" s="27"/>
      <c r="E1000" s="27"/>
      <c r="F1000" s="41"/>
      <c r="G1000" s="37"/>
      <c r="H1000" s="37"/>
      <c r="I1000" s="27"/>
      <c r="J1000" s="27"/>
    </row>
    <row r="1001" spans="2:10" x14ac:dyDescent="0.2">
      <c r="B1001" s="27"/>
      <c r="C1001" s="51"/>
      <c r="D1001" s="27"/>
      <c r="E1001" s="27"/>
      <c r="F1001" s="41"/>
      <c r="G1001" s="37"/>
      <c r="H1001" s="37"/>
      <c r="I1001" s="27"/>
      <c r="J1001" s="27"/>
    </row>
    <row r="1002" spans="2:10" x14ac:dyDescent="0.2">
      <c r="B1002" s="27"/>
      <c r="C1002" s="51"/>
      <c r="D1002" s="27"/>
      <c r="E1002" s="27"/>
      <c r="F1002" s="41"/>
      <c r="G1002" s="37"/>
      <c r="H1002" s="37"/>
      <c r="I1002" s="27"/>
      <c r="J1002" s="27"/>
    </row>
    <row r="1003" spans="2:10" x14ac:dyDescent="0.2">
      <c r="B1003" s="27"/>
      <c r="C1003" s="51"/>
      <c r="D1003" s="27"/>
      <c r="E1003" s="27"/>
      <c r="F1003" s="41"/>
      <c r="G1003" s="37"/>
      <c r="H1003" s="37"/>
      <c r="I1003" s="27"/>
      <c r="J1003" s="27"/>
    </row>
    <row r="1004" spans="2:10" x14ac:dyDescent="0.2">
      <c r="B1004" s="27"/>
      <c r="C1004" s="51"/>
      <c r="D1004" s="27"/>
      <c r="E1004" s="27"/>
      <c r="F1004" s="41"/>
      <c r="G1004" s="37"/>
      <c r="H1004" s="37"/>
      <c r="I1004" s="27"/>
      <c r="J1004" s="27"/>
    </row>
    <row r="1005" spans="2:10" x14ac:dyDescent="0.2">
      <c r="B1005" s="27"/>
      <c r="C1005" s="51"/>
      <c r="D1005" s="27"/>
      <c r="E1005" s="27"/>
      <c r="F1005" s="41"/>
      <c r="G1005" s="37"/>
      <c r="H1005" s="37"/>
      <c r="I1005" s="27"/>
      <c r="J1005" s="27"/>
    </row>
    <row r="1006" spans="2:10" x14ac:dyDescent="0.2">
      <c r="B1006" s="27"/>
      <c r="C1006" s="51"/>
      <c r="D1006" s="27"/>
      <c r="E1006" s="27"/>
      <c r="F1006" s="41"/>
      <c r="G1006" s="37"/>
      <c r="H1006" s="37"/>
      <c r="I1006" s="27"/>
      <c r="J1006" s="27"/>
    </row>
    <row r="1007" spans="2:10" x14ac:dyDescent="0.2">
      <c r="B1007" s="27"/>
      <c r="C1007" s="51"/>
      <c r="D1007" s="27"/>
      <c r="E1007" s="27"/>
      <c r="F1007" s="41"/>
      <c r="G1007" s="37"/>
      <c r="H1007" s="37"/>
      <c r="I1007" s="27"/>
      <c r="J1007" s="27"/>
    </row>
    <row r="1008" spans="2:10" x14ac:dyDescent="0.2">
      <c r="B1008" s="27"/>
      <c r="C1008" s="51"/>
      <c r="D1008" s="27"/>
      <c r="E1008" s="27"/>
      <c r="F1008" s="41"/>
      <c r="G1008" s="37"/>
      <c r="H1008" s="37"/>
      <c r="I1008" s="27"/>
      <c r="J1008" s="27"/>
    </row>
    <row r="1009" spans="2:10" x14ac:dyDescent="0.2">
      <c r="B1009" s="27"/>
      <c r="C1009" s="51"/>
      <c r="D1009" s="27"/>
      <c r="E1009" s="27"/>
      <c r="F1009" s="41"/>
      <c r="G1009" s="37"/>
      <c r="H1009" s="37"/>
      <c r="I1009" s="27"/>
      <c r="J1009" s="27"/>
    </row>
    <row r="1010" spans="2:10" x14ac:dyDescent="0.2">
      <c r="B1010" s="27"/>
      <c r="C1010" s="51"/>
      <c r="D1010" s="27"/>
      <c r="E1010" s="27"/>
      <c r="F1010" s="41"/>
      <c r="G1010" s="37"/>
      <c r="H1010" s="37"/>
      <c r="I1010" s="27"/>
      <c r="J1010" s="27"/>
    </row>
    <row r="1011" spans="2:10" x14ac:dyDescent="0.2">
      <c r="B1011" s="27"/>
      <c r="C1011" s="51"/>
      <c r="D1011" s="27"/>
      <c r="E1011" s="27"/>
      <c r="F1011" s="41"/>
      <c r="G1011" s="37"/>
      <c r="H1011" s="37"/>
      <c r="I1011" s="27"/>
      <c r="J1011" s="27"/>
    </row>
    <row r="1012" spans="2:10" x14ac:dyDescent="0.2">
      <c r="B1012" s="27"/>
      <c r="C1012" s="51"/>
      <c r="D1012" s="27"/>
      <c r="E1012" s="27"/>
      <c r="F1012" s="41"/>
      <c r="G1012" s="37"/>
      <c r="H1012" s="37"/>
      <c r="I1012" s="27"/>
      <c r="J1012" s="27"/>
    </row>
    <row r="1013" spans="2:10" x14ac:dyDescent="0.2">
      <c r="B1013" s="27"/>
      <c r="C1013" s="51"/>
      <c r="D1013" s="27"/>
      <c r="E1013" s="27"/>
      <c r="F1013" s="41"/>
      <c r="G1013" s="37"/>
      <c r="H1013" s="37"/>
      <c r="I1013" s="27"/>
      <c r="J1013" s="27"/>
    </row>
    <row r="1014" spans="2:10" x14ac:dyDescent="0.2">
      <c r="B1014" s="27"/>
      <c r="C1014" s="51"/>
      <c r="D1014" s="27"/>
      <c r="E1014" s="27"/>
      <c r="F1014" s="41"/>
      <c r="G1014" s="37"/>
      <c r="H1014" s="37"/>
      <c r="I1014" s="27"/>
      <c r="J1014" s="27"/>
    </row>
    <row r="1015" spans="2:10" x14ac:dyDescent="0.2">
      <c r="B1015" s="27"/>
      <c r="C1015" s="51"/>
      <c r="D1015" s="27"/>
      <c r="E1015" s="27"/>
      <c r="F1015" s="41"/>
      <c r="G1015" s="37"/>
      <c r="H1015" s="37"/>
      <c r="I1015" s="27"/>
      <c r="J1015" s="27"/>
    </row>
    <row r="1016" spans="2:10" x14ac:dyDescent="0.2">
      <c r="B1016" s="27"/>
      <c r="C1016" s="51"/>
      <c r="D1016" s="27"/>
      <c r="E1016" s="27"/>
      <c r="F1016" s="41"/>
      <c r="G1016" s="37"/>
      <c r="H1016" s="37"/>
      <c r="I1016" s="27"/>
      <c r="J1016" s="27"/>
    </row>
    <row r="1017" spans="2:10" x14ac:dyDescent="0.2">
      <c r="B1017" s="27"/>
      <c r="C1017" s="51"/>
      <c r="D1017" s="27"/>
      <c r="E1017" s="27"/>
      <c r="F1017" s="41"/>
      <c r="G1017" s="37"/>
      <c r="H1017" s="37"/>
      <c r="I1017" s="27"/>
      <c r="J1017" s="27"/>
    </row>
    <row r="1018" spans="2:10" x14ac:dyDescent="0.2">
      <c r="B1018" s="27"/>
      <c r="C1018" s="51"/>
      <c r="D1018" s="27"/>
      <c r="E1018" s="27"/>
      <c r="F1018" s="41"/>
      <c r="G1018" s="37"/>
      <c r="H1018" s="37"/>
      <c r="I1018" s="27"/>
      <c r="J1018" s="27"/>
    </row>
    <row r="1019" spans="2:10" x14ac:dyDescent="0.2">
      <c r="B1019" s="27"/>
      <c r="C1019" s="51"/>
      <c r="D1019" s="27"/>
      <c r="E1019" s="27"/>
      <c r="F1019" s="41"/>
      <c r="G1019" s="37"/>
      <c r="H1019" s="37"/>
      <c r="I1019" s="27"/>
      <c r="J1019" s="27"/>
    </row>
    <row r="1020" spans="2:10" x14ac:dyDescent="0.2">
      <c r="B1020" s="27"/>
      <c r="C1020" s="51"/>
      <c r="D1020" s="27"/>
      <c r="E1020" s="27"/>
      <c r="F1020" s="41"/>
      <c r="G1020" s="37"/>
      <c r="H1020" s="37"/>
      <c r="I1020" s="27"/>
      <c r="J1020" s="27"/>
    </row>
    <row r="1021" spans="2:10" x14ac:dyDescent="0.2">
      <c r="B1021" s="27"/>
      <c r="C1021" s="51"/>
      <c r="D1021" s="27"/>
      <c r="E1021" s="27"/>
      <c r="F1021" s="41"/>
      <c r="G1021" s="37"/>
      <c r="H1021" s="37"/>
      <c r="I1021" s="27"/>
      <c r="J1021" s="27"/>
    </row>
    <row r="1022" spans="2:10" x14ac:dyDescent="0.2">
      <c r="B1022" s="27"/>
      <c r="C1022" s="51"/>
      <c r="D1022" s="27"/>
      <c r="E1022" s="27"/>
      <c r="F1022" s="41"/>
      <c r="G1022" s="37"/>
      <c r="H1022" s="37"/>
      <c r="I1022" s="27"/>
      <c r="J1022" s="27"/>
    </row>
    <row r="1023" spans="2:10" x14ac:dyDescent="0.2">
      <c r="B1023" s="27"/>
      <c r="C1023" s="51"/>
      <c r="D1023" s="27"/>
      <c r="E1023" s="27"/>
      <c r="F1023" s="41"/>
      <c r="G1023" s="37"/>
      <c r="H1023" s="37"/>
      <c r="I1023" s="27"/>
      <c r="J1023" s="27"/>
    </row>
    <row r="1024" spans="2:10" x14ac:dyDescent="0.2">
      <c r="B1024" s="27"/>
      <c r="C1024" s="51"/>
      <c r="D1024" s="27"/>
      <c r="E1024" s="27"/>
      <c r="F1024" s="41"/>
      <c r="G1024" s="37"/>
      <c r="H1024" s="37"/>
      <c r="I1024" s="27"/>
      <c r="J1024" s="27"/>
    </row>
    <row r="1025" spans="2:10" x14ac:dyDescent="0.2">
      <c r="B1025" s="27"/>
      <c r="C1025" s="51"/>
      <c r="D1025" s="27"/>
      <c r="E1025" s="27"/>
      <c r="F1025" s="41"/>
      <c r="G1025" s="37"/>
      <c r="H1025" s="37"/>
      <c r="I1025" s="27"/>
      <c r="J1025" s="27"/>
    </row>
    <row r="1026" spans="2:10" x14ac:dyDescent="0.2">
      <c r="B1026" s="27"/>
      <c r="C1026" s="51"/>
      <c r="D1026" s="27"/>
      <c r="E1026" s="27"/>
      <c r="F1026" s="41"/>
      <c r="G1026" s="37"/>
      <c r="H1026" s="37"/>
      <c r="I1026" s="27"/>
      <c r="J1026" s="27"/>
    </row>
    <row r="1027" spans="2:10" x14ac:dyDescent="0.2">
      <c r="B1027" s="27"/>
      <c r="C1027" s="51"/>
      <c r="D1027" s="27"/>
      <c r="E1027" s="27"/>
      <c r="F1027" s="41"/>
      <c r="G1027" s="37"/>
      <c r="H1027" s="37"/>
      <c r="I1027" s="27"/>
      <c r="J1027" s="27"/>
    </row>
    <row r="1028" spans="2:10" x14ac:dyDescent="0.2">
      <c r="B1028" s="27"/>
      <c r="C1028" s="51"/>
      <c r="D1028" s="27"/>
      <c r="E1028" s="27"/>
      <c r="F1028" s="41"/>
      <c r="G1028" s="37"/>
      <c r="H1028" s="37"/>
      <c r="I1028" s="27"/>
      <c r="J1028" s="27"/>
    </row>
    <row r="1029" spans="2:10" x14ac:dyDescent="0.2">
      <c r="B1029" s="27"/>
      <c r="C1029" s="51"/>
      <c r="D1029" s="27"/>
      <c r="E1029" s="27"/>
      <c r="F1029" s="41"/>
      <c r="G1029" s="37"/>
      <c r="H1029" s="37"/>
      <c r="I1029" s="27"/>
      <c r="J1029" s="27"/>
    </row>
    <row r="1030" spans="2:10" x14ac:dyDescent="0.2">
      <c r="B1030" s="27"/>
      <c r="C1030" s="51"/>
      <c r="D1030" s="27"/>
      <c r="E1030" s="27"/>
      <c r="F1030" s="41"/>
      <c r="G1030" s="37"/>
      <c r="H1030" s="37"/>
      <c r="I1030" s="27"/>
      <c r="J1030" s="27"/>
    </row>
    <row r="1031" spans="2:10" x14ac:dyDescent="0.2">
      <c r="B1031" s="27"/>
      <c r="C1031" s="51"/>
      <c r="D1031" s="27"/>
      <c r="E1031" s="27"/>
      <c r="F1031" s="41"/>
      <c r="G1031" s="37"/>
      <c r="H1031" s="37"/>
      <c r="I1031" s="27"/>
      <c r="J1031" s="27"/>
    </row>
    <row r="1032" spans="2:10" x14ac:dyDescent="0.2">
      <c r="B1032" s="27"/>
      <c r="C1032" s="51"/>
      <c r="D1032" s="27"/>
      <c r="E1032" s="27"/>
      <c r="F1032" s="41"/>
      <c r="G1032" s="37"/>
      <c r="H1032" s="37"/>
      <c r="I1032" s="27"/>
      <c r="J1032" s="27"/>
    </row>
    <row r="1033" spans="2:10" x14ac:dyDescent="0.2">
      <c r="B1033" s="27"/>
      <c r="C1033" s="51"/>
      <c r="D1033" s="27"/>
      <c r="E1033" s="27"/>
      <c r="F1033" s="41"/>
      <c r="G1033" s="37"/>
      <c r="H1033" s="37"/>
      <c r="I1033" s="27"/>
      <c r="J1033" s="27"/>
    </row>
    <row r="1034" spans="2:10" x14ac:dyDescent="0.2">
      <c r="B1034" s="27"/>
      <c r="C1034" s="51"/>
      <c r="D1034" s="27"/>
      <c r="E1034" s="27"/>
      <c r="F1034" s="41"/>
      <c r="G1034" s="37"/>
      <c r="H1034" s="37"/>
      <c r="I1034" s="27"/>
      <c r="J1034" s="27"/>
    </row>
    <row r="1035" spans="2:10" x14ac:dyDescent="0.2">
      <c r="B1035" s="27"/>
      <c r="C1035" s="51"/>
      <c r="D1035" s="27"/>
      <c r="E1035" s="27"/>
      <c r="F1035" s="41"/>
      <c r="G1035" s="37"/>
      <c r="H1035" s="37"/>
      <c r="I1035" s="27"/>
      <c r="J1035" s="27"/>
    </row>
    <row r="1036" spans="2:10" x14ac:dyDescent="0.2">
      <c r="B1036" s="27"/>
      <c r="C1036" s="51"/>
      <c r="D1036" s="27"/>
      <c r="E1036" s="27"/>
      <c r="F1036" s="41"/>
      <c r="G1036" s="37"/>
      <c r="H1036" s="37"/>
      <c r="I1036" s="27"/>
      <c r="J1036" s="27"/>
    </row>
    <row r="1037" spans="2:10" x14ac:dyDescent="0.2">
      <c r="B1037" s="27"/>
      <c r="C1037" s="51"/>
      <c r="D1037" s="27"/>
      <c r="E1037" s="27"/>
      <c r="F1037" s="41"/>
      <c r="G1037" s="37"/>
      <c r="H1037" s="37"/>
      <c r="I1037" s="27"/>
      <c r="J1037" s="27"/>
    </row>
    <row r="1038" spans="2:10" x14ac:dyDescent="0.2">
      <c r="B1038" s="27"/>
      <c r="C1038" s="51"/>
      <c r="D1038" s="27"/>
      <c r="E1038" s="27"/>
      <c r="F1038" s="41"/>
      <c r="G1038" s="37"/>
      <c r="H1038" s="37"/>
      <c r="I1038" s="27"/>
      <c r="J1038" s="27"/>
    </row>
    <row r="1039" spans="2:10" x14ac:dyDescent="0.2">
      <c r="B1039" s="27"/>
      <c r="C1039" s="51"/>
      <c r="D1039" s="27"/>
      <c r="E1039" s="27"/>
      <c r="F1039" s="41"/>
      <c r="G1039" s="37"/>
      <c r="H1039" s="37"/>
      <c r="I1039" s="27"/>
      <c r="J1039" s="27"/>
    </row>
    <row r="1040" spans="2:10" x14ac:dyDescent="0.2">
      <c r="B1040" s="27"/>
      <c r="C1040" s="51"/>
      <c r="D1040" s="27"/>
      <c r="E1040" s="27"/>
      <c r="F1040" s="41"/>
      <c r="G1040" s="37"/>
      <c r="H1040" s="37"/>
      <c r="I1040" s="27"/>
      <c r="J1040" s="27"/>
    </row>
    <row r="1041" spans="2:10" x14ac:dyDescent="0.2">
      <c r="B1041" s="27"/>
      <c r="C1041" s="51"/>
      <c r="D1041" s="27"/>
      <c r="E1041" s="27"/>
      <c r="F1041" s="41"/>
      <c r="G1041" s="37"/>
      <c r="H1041" s="37"/>
      <c r="I1041" s="27"/>
      <c r="J1041" s="27"/>
    </row>
    <row r="1042" spans="2:10" x14ac:dyDescent="0.2">
      <c r="B1042" s="27"/>
      <c r="C1042" s="51"/>
      <c r="D1042" s="27"/>
      <c r="E1042" s="27"/>
      <c r="F1042" s="41"/>
      <c r="G1042" s="37"/>
      <c r="H1042" s="37"/>
      <c r="I1042" s="27"/>
      <c r="J1042" s="27"/>
    </row>
    <row r="1043" spans="2:10" x14ac:dyDescent="0.2">
      <c r="B1043" s="27"/>
      <c r="C1043" s="51"/>
      <c r="D1043" s="27"/>
      <c r="E1043" s="27"/>
      <c r="F1043" s="41"/>
      <c r="G1043" s="37"/>
      <c r="H1043" s="37"/>
      <c r="I1043" s="27"/>
      <c r="J1043" s="27"/>
    </row>
    <row r="1044" spans="2:10" x14ac:dyDescent="0.2">
      <c r="B1044" s="27"/>
      <c r="C1044" s="51"/>
      <c r="D1044" s="27"/>
      <c r="E1044" s="27"/>
      <c r="F1044" s="41"/>
      <c r="G1044" s="37"/>
      <c r="H1044" s="37"/>
      <c r="I1044" s="27"/>
      <c r="J1044" s="27"/>
    </row>
    <row r="1045" spans="2:10" x14ac:dyDescent="0.2">
      <c r="B1045" s="27"/>
      <c r="C1045" s="51"/>
      <c r="D1045" s="27"/>
      <c r="E1045" s="27"/>
      <c r="F1045" s="41"/>
      <c r="G1045" s="37"/>
      <c r="H1045" s="37"/>
      <c r="I1045" s="27"/>
      <c r="J1045" s="27"/>
    </row>
    <row r="1046" spans="2:10" x14ac:dyDescent="0.2">
      <c r="B1046" s="27"/>
      <c r="C1046" s="51"/>
      <c r="D1046" s="27"/>
      <c r="E1046" s="27"/>
      <c r="F1046" s="41"/>
      <c r="G1046" s="37"/>
      <c r="H1046" s="37"/>
      <c r="I1046" s="27"/>
      <c r="J1046" s="27"/>
    </row>
    <row r="1047" spans="2:10" x14ac:dyDescent="0.2">
      <c r="B1047" s="27"/>
      <c r="C1047" s="51"/>
      <c r="D1047" s="27"/>
      <c r="E1047" s="27"/>
      <c r="F1047" s="41"/>
      <c r="G1047" s="37"/>
      <c r="H1047" s="37"/>
      <c r="I1047" s="27"/>
      <c r="J1047" s="27"/>
    </row>
    <row r="1048" spans="2:10" x14ac:dyDescent="0.2">
      <c r="B1048" s="27"/>
      <c r="C1048" s="51"/>
      <c r="D1048" s="27"/>
      <c r="E1048" s="27"/>
      <c r="F1048" s="41"/>
      <c r="G1048" s="37"/>
      <c r="H1048" s="37"/>
      <c r="I1048" s="27"/>
      <c r="J1048" s="27"/>
    </row>
    <row r="1049" spans="2:10" x14ac:dyDescent="0.2">
      <c r="B1049" s="27"/>
      <c r="C1049" s="51"/>
      <c r="D1049" s="27"/>
      <c r="E1049" s="27"/>
      <c r="F1049" s="41"/>
      <c r="G1049" s="37"/>
      <c r="H1049" s="37"/>
      <c r="I1049" s="27"/>
      <c r="J1049" s="27"/>
    </row>
    <row r="1050" spans="2:10" x14ac:dyDescent="0.2">
      <c r="B1050" s="27"/>
      <c r="C1050" s="51"/>
      <c r="D1050" s="27"/>
      <c r="E1050" s="27"/>
      <c r="F1050" s="41"/>
      <c r="G1050" s="37"/>
      <c r="H1050" s="37"/>
      <c r="I1050" s="27"/>
      <c r="J1050" s="27"/>
    </row>
    <row r="1051" spans="2:10" x14ac:dyDescent="0.2">
      <c r="B1051" s="27"/>
      <c r="C1051" s="51"/>
      <c r="D1051" s="27"/>
      <c r="E1051" s="27"/>
      <c r="F1051" s="41"/>
      <c r="G1051" s="37"/>
      <c r="H1051" s="37"/>
      <c r="I1051" s="27"/>
      <c r="J1051" s="27"/>
    </row>
    <row r="1052" spans="2:10" x14ac:dyDescent="0.2">
      <c r="B1052" s="27"/>
      <c r="C1052" s="51"/>
      <c r="D1052" s="27"/>
      <c r="E1052" s="27"/>
      <c r="F1052" s="41"/>
      <c r="G1052" s="37"/>
      <c r="H1052" s="37"/>
      <c r="I1052" s="27"/>
      <c r="J1052" s="27"/>
    </row>
    <row r="1053" spans="2:10" x14ac:dyDescent="0.2">
      <c r="B1053" s="27"/>
      <c r="C1053" s="51"/>
      <c r="D1053" s="27"/>
      <c r="E1053" s="27"/>
      <c r="F1053" s="41"/>
      <c r="G1053" s="37"/>
      <c r="H1053" s="37"/>
      <c r="I1053" s="27"/>
      <c r="J1053" s="27"/>
    </row>
    <row r="1054" spans="2:10" x14ac:dyDescent="0.2">
      <c r="B1054" s="27"/>
      <c r="C1054" s="51"/>
      <c r="D1054" s="27"/>
      <c r="E1054" s="27"/>
      <c r="F1054" s="41"/>
      <c r="G1054" s="37"/>
      <c r="H1054" s="37"/>
      <c r="I1054" s="27"/>
      <c r="J1054" s="27"/>
    </row>
    <row r="1055" spans="2:10" x14ac:dyDescent="0.2">
      <c r="B1055" s="27"/>
      <c r="C1055" s="51"/>
      <c r="D1055" s="27"/>
      <c r="E1055" s="27"/>
      <c r="F1055" s="41"/>
      <c r="G1055" s="37"/>
      <c r="H1055" s="37"/>
      <c r="I1055" s="27"/>
      <c r="J1055" s="27"/>
    </row>
    <row r="1056" spans="2:10" x14ac:dyDescent="0.2">
      <c r="B1056" s="27"/>
      <c r="C1056" s="51"/>
      <c r="D1056" s="27"/>
      <c r="E1056" s="27"/>
      <c r="F1056" s="41"/>
      <c r="G1056" s="37"/>
      <c r="H1056" s="37"/>
      <c r="I1056" s="27"/>
      <c r="J1056" s="27"/>
    </row>
    <row r="1057" spans="2:10" x14ac:dyDescent="0.2">
      <c r="B1057" s="27"/>
      <c r="C1057" s="51"/>
      <c r="D1057" s="27"/>
      <c r="E1057" s="27"/>
      <c r="F1057" s="41"/>
      <c r="G1057" s="37"/>
      <c r="H1057" s="37"/>
      <c r="I1057" s="27"/>
      <c r="J1057" s="27"/>
    </row>
    <row r="1058" spans="2:10" x14ac:dyDescent="0.2">
      <c r="B1058" s="27"/>
      <c r="C1058" s="51"/>
      <c r="D1058" s="27"/>
      <c r="E1058" s="27"/>
      <c r="F1058" s="41"/>
      <c r="G1058" s="37"/>
      <c r="H1058" s="37"/>
      <c r="I1058" s="27"/>
      <c r="J1058" s="27"/>
    </row>
    <row r="1059" spans="2:10" x14ac:dyDescent="0.2">
      <c r="B1059" s="27"/>
      <c r="C1059" s="51"/>
      <c r="D1059" s="27"/>
      <c r="E1059" s="27"/>
      <c r="F1059" s="41"/>
      <c r="G1059" s="37"/>
      <c r="H1059" s="37"/>
      <c r="I1059" s="27"/>
      <c r="J1059" s="27"/>
    </row>
    <row r="1060" spans="2:10" x14ac:dyDescent="0.2">
      <c r="B1060" s="27"/>
      <c r="C1060" s="51"/>
      <c r="D1060" s="27"/>
      <c r="E1060" s="27"/>
      <c r="F1060" s="41"/>
      <c r="G1060" s="37"/>
      <c r="H1060" s="37"/>
      <c r="I1060" s="27"/>
      <c r="J1060" s="27"/>
    </row>
    <row r="1061" spans="2:10" x14ac:dyDescent="0.2">
      <c r="B1061" s="27"/>
      <c r="C1061" s="51"/>
      <c r="D1061" s="27"/>
      <c r="E1061" s="27"/>
      <c r="F1061" s="41"/>
      <c r="G1061" s="37"/>
      <c r="H1061" s="37"/>
      <c r="I1061" s="27"/>
      <c r="J1061" s="27"/>
    </row>
    <row r="1062" spans="2:10" x14ac:dyDescent="0.2">
      <c r="B1062" s="27"/>
      <c r="C1062" s="51"/>
      <c r="D1062" s="27"/>
      <c r="E1062" s="27"/>
      <c r="F1062" s="41"/>
      <c r="G1062" s="37"/>
      <c r="H1062" s="37"/>
      <c r="I1062" s="27"/>
      <c r="J1062" s="27"/>
    </row>
    <row r="1063" spans="2:10" x14ac:dyDescent="0.2">
      <c r="B1063" s="27"/>
      <c r="C1063" s="51"/>
      <c r="D1063" s="27"/>
      <c r="E1063" s="27"/>
      <c r="F1063" s="41"/>
      <c r="G1063" s="37"/>
      <c r="H1063" s="37"/>
      <c r="I1063" s="27"/>
      <c r="J1063" s="27"/>
    </row>
    <row r="1064" spans="2:10" x14ac:dyDescent="0.2">
      <c r="B1064" s="27"/>
      <c r="C1064" s="51"/>
      <c r="D1064" s="27"/>
      <c r="E1064" s="27"/>
      <c r="F1064" s="41"/>
      <c r="G1064" s="37"/>
      <c r="H1064" s="37"/>
      <c r="I1064" s="27"/>
      <c r="J1064" s="27"/>
    </row>
    <row r="1065" spans="2:10" x14ac:dyDescent="0.2">
      <c r="B1065" s="27"/>
      <c r="C1065" s="51"/>
      <c r="D1065" s="27"/>
      <c r="E1065" s="27"/>
      <c r="F1065" s="41"/>
      <c r="G1065" s="37"/>
      <c r="H1065" s="37"/>
      <c r="I1065" s="27"/>
      <c r="J1065" s="27"/>
    </row>
    <row r="1066" spans="2:10" x14ac:dyDescent="0.2">
      <c r="B1066" s="27"/>
      <c r="C1066" s="51"/>
      <c r="D1066" s="27"/>
      <c r="E1066" s="27"/>
      <c r="F1066" s="41"/>
      <c r="G1066" s="37"/>
      <c r="H1066" s="37"/>
      <c r="I1066" s="27"/>
      <c r="J1066" s="27"/>
    </row>
    <row r="1067" spans="2:10" x14ac:dyDescent="0.2">
      <c r="B1067" s="27"/>
      <c r="C1067" s="51"/>
      <c r="D1067" s="27"/>
      <c r="E1067" s="27"/>
      <c r="F1067" s="41"/>
      <c r="G1067" s="37"/>
      <c r="H1067" s="37"/>
      <c r="I1067" s="27"/>
      <c r="J1067" s="27"/>
    </row>
    <row r="1068" spans="2:10" x14ac:dyDescent="0.2">
      <c r="B1068" s="27"/>
      <c r="C1068" s="51"/>
      <c r="D1068" s="27"/>
      <c r="E1068" s="27"/>
      <c r="F1068" s="41"/>
      <c r="G1068" s="37"/>
      <c r="H1068" s="37"/>
      <c r="I1068" s="27"/>
      <c r="J1068" s="27"/>
    </row>
    <row r="1069" spans="2:10" x14ac:dyDescent="0.2">
      <c r="B1069" s="27"/>
      <c r="C1069" s="51"/>
      <c r="D1069" s="27"/>
      <c r="E1069" s="27"/>
      <c r="F1069" s="41"/>
      <c r="G1069" s="37"/>
      <c r="H1069" s="37"/>
      <c r="I1069" s="27"/>
      <c r="J1069" s="27"/>
    </row>
    <row r="1070" spans="2:10" x14ac:dyDescent="0.2">
      <c r="B1070" s="27"/>
      <c r="C1070" s="51"/>
      <c r="D1070" s="27"/>
      <c r="E1070" s="27"/>
      <c r="F1070" s="41"/>
      <c r="G1070" s="37"/>
      <c r="H1070" s="37"/>
      <c r="I1070" s="27"/>
      <c r="J1070" s="27"/>
    </row>
    <row r="1071" spans="2:10" x14ac:dyDescent="0.2">
      <c r="B1071" s="27"/>
      <c r="C1071" s="51"/>
      <c r="D1071" s="27"/>
      <c r="E1071" s="27"/>
      <c r="F1071" s="41"/>
      <c r="G1071" s="37"/>
      <c r="H1071" s="37"/>
      <c r="I1071" s="27"/>
      <c r="J1071" s="27"/>
    </row>
    <row r="1072" spans="2:10" x14ac:dyDescent="0.2">
      <c r="B1072" s="27"/>
      <c r="C1072" s="51"/>
      <c r="D1072" s="27"/>
      <c r="E1072" s="27"/>
      <c r="F1072" s="41"/>
      <c r="G1072" s="37"/>
      <c r="H1072" s="37"/>
      <c r="I1072" s="27"/>
      <c r="J1072" s="27"/>
    </row>
    <row r="1073" spans="2:10" x14ac:dyDescent="0.2">
      <c r="B1073" s="27"/>
      <c r="C1073" s="51"/>
      <c r="D1073" s="27"/>
      <c r="E1073" s="27"/>
      <c r="F1073" s="41"/>
      <c r="G1073" s="37"/>
      <c r="H1073" s="37"/>
      <c r="I1073" s="27"/>
      <c r="J1073" s="27"/>
    </row>
    <row r="1074" spans="2:10" x14ac:dyDescent="0.2">
      <c r="B1074" s="27"/>
      <c r="C1074" s="51"/>
      <c r="D1074" s="27"/>
      <c r="E1074" s="27"/>
      <c r="F1074" s="41"/>
      <c r="G1074" s="37"/>
      <c r="H1074" s="37"/>
      <c r="I1074" s="27"/>
      <c r="J1074" s="27"/>
    </row>
    <row r="1075" spans="2:10" x14ac:dyDescent="0.2">
      <c r="B1075" s="27"/>
      <c r="C1075" s="51"/>
      <c r="D1075" s="27"/>
      <c r="E1075" s="27"/>
      <c r="F1075" s="41"/>
      <c r="G1075" s="37"/>
      <c r="H1075" s="37"/>
      <c r="I1075" s="27"/>
      <c r="J1075" s="27"/>
    </row>
    <row r="1076" spans="2:10" x14ac:dyDescent="0.2">
      <c r="B1076" s="27"/>
      <c r="C1076" s="51"/>
      <c r="D1076" s="27"/>
      <c r="E1076" s="27"/>
      <c r="F1076" s="41"/>
      <c r="G1076" s="37"/>
      <c r="H1076" s="37"/>
      <c r="I1076" s="27"/>
      <c r="J1076" s="27"/>
    </row>
    <row r="1077" spans="2:10" x14ac:dyDescent="0.2">
      <c r="B1077" s="27"/>
      <c r="C1077" s="51"/>
      <c r="D1077" s="27"/>
      <c r="E1077" s="27"/>
      <c r="F1077" s="41"/>
      <c r="G1077" s="37"/>
      <c r="H1077" s="37"/>
      <c r="I1077" s="27"/>
      <c r="J1077" s="27"/>
    </row>
    <row r="1078" spans="2:10" x14ac:dyDescent="0.2">
      <c r="B1078" s="27"/>
      <c r="C1078" s="51"/>
      <c r="D1078" s="27"/>
      <c r="E1078" s="27"/>
      <c r="F1078" s="41"/>
      <c r="G1078" s="37"/>
      <c r="H1078" s="37"/>
      <c r="I1078" s="27"/>
      <c r="J1078" s="27"/>
    </row>
    <row r="1079" spans="2:10" x14ac:dyDescent="0.2">
      <c r="B1079" s="27"/>
      <c r="C1079" s="51"/>
      <c r="D1079" s="27"/>
      <c r="E1079" s="27"/>
      <c r="F1079" s="41"/>
      <c r="G1079" s="37"/>
      <c r="H1079" s="37"/>
      <c r="I1079" s="27"/>
      <c r="J1079" s="27"/>
    </row>
    <row r="1080" spans="2:10" x14ac:dyDescent="0.2">
      <c r="B1080" s="27"/>
      <c r="C1080" s="51"/>
      <c r="D1080" s="27"/>
      <c r="E1080" s="27"/>
      <c r="F1080" s="41"/>
      <c r="G1080" s="37"/>
      <c r="H1080" s="37"/>
      <c r="I1080" s="27"/>
      <c r="J1080" s="27"/>
    </row>
    <row r="1081" spans="2:10" x14ac:dyDescent="0.2">
      <c r="B1081" s="27"/>
      <c r="C1081" s="51"/>
      <c r="D1081" s="27"/>
      <c r="E1081" s="27"/>
      <c r="F1081" s="41"/>
      <c r="G1081" s="37"/>
      <c r="H1081" s="37"/>
      <c r="I1081" s="27"/>
      <c r="J1081" s="27"/>
    </row>
    <row r="1082" spans="2:10" x14ac:dyDescent="0.2">
      <c r="B1082" s="27"/>
      <c r="C1082" s="51"/>
      <c r="D1082" s="27"/>
      <c r="E1082" s="27"/>
      <c r="F1082" s="41"/>
      <c r="G1082" s="37"/>
      <c r="H1082" s="37"/>
      <c r="I1082" s="27"/>
      <c r="J1082" s="27"/>
    </row>
    <row r="1083" spans="2:10" x14ac:dyDescent="0.2">
      <c r="B1083" s="27"/>
      <c r="C1083" s="51"/>
      <c r="D1083" s="27"/>
      <c r="E1083" s="27"/>
      <c r="F1083" s="41"/>
      <c r="G1083" s="37"/>
      <c r="H1083" s="37"/>
      <c r="I1083" s="27"/>
      <c r="J1083" s="27"/>
    </row>
    <row r="1084" spans="2:10" x14ac:dyDescent="0.2">
      <c r="B1084" s="27"/>
      <c r="C1084" s="51"/>
      <c r="D1084" s="27"/>
      <c r="E1084" s="27"/>
      <c r="F1084" s="41"/>
      <c r="G1084" s="37"/>
      <c r="H1084" s="37"/>
      <c r="I1084" s="27"/>
      <c r="J1084" s="27"/>
    </row>
    <row r="1085" spans="2:10" x14ac:dyDescent="0.2">
      <c r="B1085" s="27"/>
      <c r="C1085" s="51"/>
      <c r="D1085" s="27"/>
      <c r="E1085" s="27"/>
      <c r="F1085" s="41"/>
      <c r="G1085" s="37"/>
      <c r="H1085" s="37"/>
      <c r="I1085" s="27"/>
      <c r="J1085" s="27"/>
    </row>
    <row r="1086" spans="2:10" x14ac:dyDescent="0.2">
      <c r="B1086" s="27"/>
      <c r="C1086" s="51"/>
      <c r="D1086" s="27"/>
      <c r="E1086" s="27"/>
      <c r="F1086" s="41"/>
      <c r="G1086" s="37"/>
      <c r="H1086" s="37"/>
      <c r="I1086" s="27"/>
      <c r="J1086" s="27"/>
    </row>
    <row r="1087" spans="2:10" x14ac:dyDescent="0.2">
      <c r="B1087" s="27"/>
      <c r="C1087" s="51"/>
      <c r="D1087" s="27"/>
      <c r="E1087" s="27"/>
      <c r="F1087" s="41"/>
      <c r="G1087" s="37"/>
      <c r="H1087" s="37"/>
      <c r="I1087" s="27"/>
      <c r="J1087" s="27"/>
    </row>
    <row r="1088" spans="2:10" x14ac:dyDescent="0.2">
      <c r="B1088" s="27"/>
      <c r="C1088" s="51"/>
      <c r="D1088" s="27"/>
      <c r="E1088" s="27"/>
      <c r="F1088" s="41"/>
      <c r="G1088" s="37"/>
      <c r="H1088" s="37"/>
      <c r="I1088" s="27"/>
      <c r="J1088" s="27"/>
    </row>
    <row r="1089" spans="2:10" x14ac:dyDescent="0.2">
      <c r="B1089" s="27"/>
      <c r="C1089" s="51"/>
      <c r="D1089" s="27"/>
      <c r="E1089" s="27"/>
      <c r="F1089" s="41"/>
      <c r="G1089" s="37"/>
      <c r="H1089" s="37"/>
      <c r="I1089" s="27"/>
      <c r="J1089" s="27"/>
    </row>
    <row r="1090" spans="2:10" x14ac:dyDescent="0.2">
      <c r="B1090" s="27"/>
      <c r="C1090" s="51"/>
      <c r="D1090" s="27"/>
      <c r="E1090" s="27"/>
      <c r="F1090" s="41"/>
      <c r="G1090" s="37"/>
      <c r="H1090" s="37"/>
      <c r="I1090" s="27"/>
      <c r="J1090" s="27"/>
    </row>
    <row r="1091" spans="2:10" x14ac:dyDescent="0.2">
      <c r="B1091" s="27"/>
      <c r="C1091" s="51"/>
      <c r="D1091" s="27"/>
      <c r="E1091" s="27"/>
      <c r="F1091" s="41"/>
      <c r="G1091" s="37"/>
      <c r="H1091" s="37"/>
      <c r="I1091" s="27"/>
      <c r="J1091" s="27"/>
    </row>
    <row r="1092" spans="2:10" x14ac:dyDescent="0.2">
      <c r="B1092" s="27"/>
      <c r="C1092" s="51"/>
      <c r="D1092" s="27"/>
      <c r="E1092" s="27"/>
      <c r="F1092" s="41"/>
      <c r="G1092" s="37"/>
      <c r="H1092" s="37"/>
      <c r="I1092" s="27"/>
      <c r="J1092" s="27"/>
    </row>
    <row r="1093" spans="2:10" x14ac:dyDescent="0.2">
      <c r="B1093" s="27"/>
      <c r="C1093" s="51"/>
      <c r="D1093" s="27"/>
      <c r="E1093" s="27"/>
      <c r="F1093" s="41"/>
      <c r="G1093" s="37"/>
      <c r="H1093" s="37"/>
      <c r="I1093" s="27"/>
      <c r="J1093" s="27"/>
    </row>
    <row r="1094" spans="2:10" x14ac:dyDescent="0.2">
      <c r="B1094" s="27"/>
      <c r="C1094" s="51"/>
      <c r="D1094" s="27"/>
      <c r="E1094" s="27"/>
      <c r="F1094" s="41"/>
      <c r="G1094" s="37"/>
      <c r="H1094" s="37"/>
      <c r="I1094" s="27"/>
      <c r="J1094" s="27"/>
    </row>
    <row r="1095" spans="2:10" x14ac:dyDescent="0.2">
      <c r="B1095" s="27"/>
      <c r="C1095" s="51"/>
      <c r="D1095" s="27"/>
      <c r="E1095" s="27"/>
      <c r="F1095" s="41"/>
      <c r="G1095" s="37"/>
      <c r="H1095" s="37"/>
      <c r="I1095" s="27"/>
      <c r="J1095" s="27"/>
    </row>
    <row r="1096" spans="2:10" x14ac:dyDescent="0.2">
      <c r="B1096" s="27"/>
      <c r="C1096" s="51"/>
      <c r="D1096" s="27"/>
      <c r="E1096" s="27"/>
      <c r="F1096" s="41"/>
      <c r="G1096" s="37"/>
      <c r="H1096" s="37"/>
      <c r="I1096" s="27"/>
      <c r="J1096" s="27"/>
    </row>
    <row r="1097" spans="2:10" x14ac:dyDescent="0.2">
      <c r="B1097" s="27"/>
      <c r="C1097" s="51"/>
      <c r="D1097" s="27"/>
      <c r="E1097" s="27"/>
      <c r="F1097" s="41"/>
      <c r="G1097" s="37"/>
      <c r="H1097" s="37"/>
      <c r="I1097" s="27"/>
      <c r="J1097" s="27"/>
    </row>
    <row r="1098" spans="2:10" x14ac:dyDescent="0.2">
      <c r="B1098" s="27"/>
      <c r="C1098" s="51"/>
      <c r="D1098" s="27"/>
      <c r="E1098" s="27"/>
      <c r="F1098" s="41"/>
      <c r="G1098" s="37"/>
      <c r="H1098" s="37"/>
      <c r="I1098" s="27"/>
      <c r="J1098" s="27"/>
    </row>
    <row r="1099" spans="2:10" x14ac:dyDescent="0.2">
      <c r="B1099" s="27"/>
      <c r="C1099" s="51"/>
      <c r="D1099" s="27"/>
      <c r="E1099" s="27"/>
      <c r="F1099" s="41"/>
      <c r="G1099" s="37"/>
      <c r="H1099" s="37"/>
      <c r="I1099" s="27"/>
      <c r="J1099" s="27"/>
    </row>
    <row r="1100" spans="2:10" x14ac:dyDescent="0.2">
      <c r="B1100" s="27"/>
      <c r="C1100" s="51"/>
      <c r="D1100" s="27"/>
      <c r="E1100" s="27"/>
      <c r="F1100" s="41"/>
      <c r="G1100" s="37"/>
      <c r="H1100" s="37"/>
      <c r="I1100" s="27"/>
      <c r="J1100" s="27"/>
    </row>
    <row r="1101" spans="2:10" x14ac:dyDescent="0.2">
      <c r="B1101" s="27"/>
      <c r="C1101" s="51"/>
      <c r="D1101" s="27"/>
      <c r="E1101" s="27"/>
      <c r="F1101" s="41"/>
      <c r="G1101" s="37"/>
      <c r="H1101" s="37"/>
      <c r="I1101" s="27"/>
      <c r="J1101" s="27"/>
    </row>
    <row r="1102" spans="2:10" x14ac:dyDescent="0.2">
      <c r="B1102" s="27"/>
      <c r="C1102" s="51"/>
      <c r="D1102" s="27"/>
      <c r="E1102" s="27"/>
      <c r="F1102" s="41"/>
      <c r="G1102" s="37"/>
      <c r="H1102" s="37"/>
      <c r="I1102" s="27"/>
      <c r="J1102" s="27"/>
    </row>
    <row r="1103" spans="2:10" x14ac:dyDescent="0.2">
      <c r="B1103" s="27"/>
      <c r="C1103" s="51"/>
      <c r="D1103" s="27"/>
      <c r="E1103" s="27"/>
      <c r="F1103" s="41"/>
      <c r="G1103" s="37"/>
      <c r="H1103" s="37"/>
      <c r="I1103" s="27"/>
      <c r="J1103" s="27"/>
    </row>
    <row r="1104" spans="2:10" x14ac:dyDescent="0.2">
      <c r="B1104" s="27"/>
      <c r="C1104" s="51"/>
      <c r="D1104" s="27"/>
      <c r="E1104" s="27"/>
      <c r="F1104" s="41"/>
      <c r="G1104" s="37"/>
      <c r="H1104" s="37"/>
      <c r="I1104" s="27"/>
      <c r="J1104" s="27"/>
    </row>
    <row r="1105" spans="2:10" x14ac:dyDescent="0.2">
      <c r="B1105" s="27"/>
      <c r="C1105" s="51"/>
      <c r="D1105" s="27"/>
      <c r="E1105" s="27"/>
      <c r="F1105" s="41"/>
      <c r="G1105" s="37"/>
      <c r="H1105" s="37"/>
      <c r="I1105" s="27"/>
      <c r="J1105" s="27"/>
    </row>
    <row r="1106" spans="2:10" x14ac:dyDescent="0.2">
      <c r="B1106" s="27"/>
      <c r="C1106" s="51"/>
      <c r="D1106" s="27"/>
      <c r="E1106" s="27"/>
      <c r="F1106" s="41"/>
      <c r="G1106" s="37"/>
      <c r="H1106" s="37"/>
      <c r="I1106" s="27"/>
      <c r="J1106" s="27"/>
    </row>
    <row r="1107" spans="2:10" x14ac:dyDescent="0.2">
      <c r="B1107" s="27"/>
      <c r="C1107" s="51"/>
      <c r="D1107" s="27"/>
      <c r="E1107" s="27"/>
      <c r="F1107" s="41"/>
      <c r="G1107" s="37"/>
      <c r="H1107" s="37"/>
      <c r="I1107" s="27"/>
      <c r="J1107" s="27"/>
    </row>
    <row r="1108" spans="2:10" x14ac:dyDescent="0.2">
      <c r="B1108" s="27"/>
      <c r="C1108" s="51"/>
      <c r="D1108" s="27"/>
      <c r="E1108" s="27"/>
      <c r="F1108" s="41"/>
      <c r="G1108" s="37"/>
      <c r="H1108" s="37"/>
      <c r="I1108" s="27"/>
      <c r="J1108" s="27"/>
    </row>
    <row r="1109" spans="2:10" x14ac:dyDescent="0.2">
      <c r="B1109" s="27"/>
      <c r="C1109" s="51"/>
      <c r="D1109" s="27"/>
      <c r="E1109" s="27"/>
      <c r="F1109" s="41"/>
      <c r="G1109" s="37"/>
      <c r="H1109" s="37"/>
      <c r="I1109" s="27"/>
      <c r="J1109" s="27"/>
    </row>
    <row r="1110" spans="2:10" x14ac:dyDescent="0.2">
      <c r="B1110" s="27"/>
      <c r="C1110" s="51"/>
      <c r="D1110" s="27"/>
      <c r="E1110" s="27"/>
      <c r="F1110" s="41"/>
      <c r="G1110" s="37"/>
      <c r="H1110" s="37"/>
      <c r="I1110" s="27"/>
      <c r="J1110" s="27"/>
    </row>
    <row r="1111" spans="2:10" x14ac:dyDescent="0.2">
      <c r="B1111" s="27"/>
      <c r="C1111" s="51"/>
      <c r="D1111" s="27"/>
      <c r="E1111" s="27"/>
      <c r="F1111" s="41"/>
      <c r="G1111" s="37"/>
      <c r="H1111" s="37"/>
      <c r="I1111" s="27"/>
      <c r="J1111" s="27"/>
    </row>
    <row r="1112" spans="2:10" x14ac:dyDescent="0.2">
      <c r="B1112" s="27"/>
      <c r="C1112" s="51"/>
      <c r="D1112" s="27"/>
      <c r="E1112" s="27"/>
      <c r="F1112" s="41"/>
      <c r="G1112" s="37"/>
      <c r="H1112" s="37"/>
      <c r="I1112" s="27"/>
      <c r="J1112" s="27"/>
    </row>
    <row r="1113" spans="2:10" x14ac:dyDescent="0.2">
      <c r="B1113" s="27"/>
      <c r="C1113" s="51"/>
      <c r="D1113" s="27"/>
      <c r="E1113" s="27"/>
      <c r="F1113" s="41"/>
      <c r="G1113" s="37"/>
      <c r="H1113" s="37"/>
      <c r="I1113" s="27"/>
      <c r="J1113" s="27"/>
    </row>
    <row r="1114" spans="2:10" x14ac:dyDescent="0.2">
      <c r="B1114" s="27"/>
      <c r="C1114" s="51"/>
      <c r="D1114" s="27"/>
      <c r="E1114" s="27"/>
      <c r="F1114" s="41"/>
      <c r="G1114" s="37"/>
      <c r="H1114" s="37"/>
      <c r="I1114" s="27"/>
      <c r="J1114" s="27"/>
    </row>
    <row r="1115" spans="2:10" x14ac:dyDescent="0.2">
      <c r="B1115" s="27"/>
      <c r="C1115" s="51"/>
      <c r="D1115" s="27"/>
      <c r="E1115" s="27"/>
      <c r="F1115" s="41"/>
      <c r="G1115" s="37"/>
      <c r="H1115" s="37"/>
      <c r="I1115" s="27"/>
      <c r="J1115" s="27"/>
    </row>
    <row r="1116" spans="2:10" x14ac:dyDescent="0.2">
      <c r="B1116" s="27"/>
      <c r="C1116" s="51"/>
      <c r="D1116" s="27"/>
      <c r="E1116" s="27"/>
      <c r="F1116" s="41"/>
      <c r="G1116" s="37"/>
      <c r="H1116" s="37"/>
      <c r="I1116" s="27"/>
      <c r="J1116" s="27"/>
    </row>
    <row r="1117" spans="2:10" x14ac:dyDescent="0.2">
      <c r="B1117" s="27"/>
      <c r="C1117" s="51"/>
      <c r="D1117" s="27"/>
      <c r="E1117" s="27"/>
      <c r="F1117" s="41"/>
      <c r="G1117" s="37"/>
      <c r="H1117" s="37"/>
      <c r="I1117" s="27"/>
      <c r="J1117" s="27"/>
    </row>
    <row r="1118" spans="2:10" x14ac:dyDescent="0.2">
      <c r="B1118" s="27"/>
      <c r="C1118" s="51"/>
      <c r="D1118" s="27"/>
      <c r="E1118" s="27"/>
      <c r="F1118" s="41"/>
      <c r="G1118" s="37"/>
      <c r="H1118" s="37"/>
      <c r="I1118" s="27"/>
      <c r="J1118" s="27"/>
    </row>
    <row r="1119" spans="2:10" x14ac:dyDescent="0.2">
      <c r="B1119" s="27"/>
      <c r="C1119" s="51"/>
      <c r="D1119" s="27"/>
      <c r="E1119" s="27"/>
      <c r="F1119" s="41"/>
      <c r="G1119" s="37"/>
      <c r="H1119" s="37"/>
      <c r="I1119" s="27"/>
      <c r="J1119" s="27"/>
    </row>
    <row r="1120" spans="2:10" x14ac:dyDescent="0.2">
      <c r="B1120" s="27"/>
      <c r="C1120" s="51"/>
      <c r="D1120" s="27"/>
      <c r="E1120" s="27"/>
      <c r="F1120" s="41"/>
      <c r="G1120" s="37"/>
      <c r="H1120" s="37"/>
      <c r="I1120" s="27"/>
      <c r="J1120" s="27"/>
    </row>
    <row r="1121" spans="2:10" x14ac:dyDescent="0.2">
      <c r="B1121" s="27"/>
      <c r="C1121" s="51"/>
      <c r="D1121" s="27"/>
      <c r="E1121" s="27"/>
      <c r="F1121" s="41"/>
      <c r="G1121" s="37"/>
      <c r="H1121" s="37"/>
      <c r="I1121" s="27"/>
      <c r="J1121" s="27"/>
    </row>
    <row r="1122" spans="2:10" x14ac:dyDescent="0.2">
      <c r="B1122" s="27"/>
      <c r="C1122" s="51"/>
      <c r="D1122" s="27"/>
      <c r="E1122" s="27"/>
      <c r="F1122" s="41"/>
      <c r="G1122" s="37"/>
      <c r="H1122" s="37"/>
      <c r="I1122" s="27"/>
      <c r="J1122" s="27"/>
    </row>
    <row r="1123" spans="2:10" x14ac:dyDescent="0.2">
      <c r="B1123" s="27"/>
      <c r="C1123" s="51"/>
      <c r="D1123" s="27"/>
      <c r="E1123" s="27"/>
      <c r="F1123" s="41"/>
      <c r="G1123" s="37"/>
      <c r="H1123" s="37"/>
      <c r="I1123" s="27"/>
      <c r="J1123" s="27"/>
    </row>
    <row r="1124" spans="2:10" x14ac:dyDescent="0.2">
      <c r="B1124" s="27"/>
      <c r="C1124" s="51"/>
      <c r="D1124" s="27"/>
      <c r="E1124" s="27"/>
      <c r="F1124" s="41"/>
      <c r="G1124" s="37"/>
      <c r="H1124" s="37"/>
      <c r="I1124" s="27"/>
      <c r="J1124" s="27"/>
    </row>
    <row r="1125" spans="2:10" x14ac:dyDescent="0.2">
      <c r="B1125" s="27"/>
      <c r="C1125" s="51"/>
      <c r="D1125" s="27"/>
      <c r="E1125" s="27"/>
      <c r="F1125" s="41"/>
      <c r="G1125" s="37"/>
      <c r="H1125" s="37"/>
      <c r="I1125" s="27"/>
      <c r="J1125" s="27"/>
    </row>
    <row r="1126" spans="2:10" x14ac:dyDescent="0.2">
      <c r="B1126" s="27"/>
      <c r="C1126" s="51"/>
      <c r="D1126" s="27"/>
      <c r="E1126" s="27"/>
      <c r="F1126" s="41"/>
      <c r="G1126" s="37"/>
      <c r="H1126" s="37"/>
      <c r="I1126" s="27"/>
      <c r="J1126" s="27"/>
    </row>
    <row r="1127" spans="2:10" x14ac:dyDescent="0.2">
      <c r="B1127" s="27"/>
      <c r="C1127" s="51"/>
      <c r="D1127" s="27"/>
      <c r="E1127" s="27"/>
      <c r="F1127" s="41"/>
      <c r="G1127" s="37"/>
      <c r="H1127" s="37"/>
      <c r="I1127" s="27"/>
      <c r="J1127" s="27"/>
    </row>
    <row r="1128" spans="2:10" x14ac:dyDescent="0.2">
      <c r="B1128" s="27"/>
      <c r="C1128" s="51"/>
      <c r="D1128" s="27"/>
      <c r="E1128" s="27"/>
      <c r="F1128" s="41"/>
      <c r="G1128" s="37"/>
      <c r="H1128" s="37"/>
      <c r="I1128" s="27"/>
      <c r="J1128" s="27"/>
    </row>
    <row r="1129" spans="2:10" x14ac:dyDescent="0.2">
      <c r="B1129" s="27"/>
      <c r="C1129" s="51"/>
      <c r="D1129" s="27"/>
      <c r="E1129" s="27"/>
      <c r="F1129" s="41"/>
      <c r="G1129" s="37"/>
      <c r="H1129" s="37"/>
      <c r="I1129" s="27"/>
      <c r="J1129" s="27"/>
    </row>
    <row r="1130" spans="2:10" x14ac:dyDescent="0.2">
      <c r="B1130" s="27"/>
      <c r="C1130" s="51"/>
      <c r="D1130" s="27"/>
      <c r="E1130" s="27"/>
      <c r="F1130" s="41"/>
      <c r="G1130" s="37"/>
      <c r="H1130" s="37"/>
      <c r="I1130" s="27"/>
      <c r="J1130" s="27"/>
    </row>
    <row r="1131" spans="2:10" x14ac:dyDescent="0.2">
      <c r="B1131" s="27"/>
      <c r="C1131" s="51"/>
      <c r="D1131" s="27"/>
      <c r="E1131" s="27"/>
      <c r="F1131" s="41"/>
      <c r="G1131" s="37"/>
      <c r="H1131" s="37"/>
      <c r="I1131" s="27"/>
      <c r="J1131" s="27"/>
    </row>
    <row r="1132" spans="2:10" x14ac:dyDescent="0.2">
      <c r="B1132" s="27"/>
      <c r="C1132" s="51"/>
      <c r="D1132" s="27"/>
      <c r="E1132" s="27"/>
      <c r="F1132" s="41"/>
      <c r="G1132" s="37"/>
      <c r="H1132" s="37"/>
      <c r="I1132" s="27"/>
      <c r="J1132" s="27"/>
    </row>
    <row r="1133" spans="2:10" x14ac:dyDescent="0.2">
      <c r="B1133" s="27"/>
      <c r="C1133" s="51"/>
      <c r="D1133" s="27"/>
      <c r="E1133" s="27"/>
      <c r="F1133" s="41"/>
      <c r="G1133" s="37"/>
      <c r="H1133" s="37"/>
      <c r="I1133" s="27"/>
      <c r="J1133" s="27"/>
    </row>
    <row r="1134" spans="2:10" x14ac:dyDescent="0.2">
      <c r="B1134" s="27"/>
      <c r="C1134" s="51"/>
      <c r="D1134" s="27"/>
      <c r="E1134" s="27"/>
      <c r="F1134" s="41"/>
      <c r="G1134" s="37"/>
      <c r="H1134" s="37"/>
      <c r="I1134" s="27"/>
      <c r="J1134" s="27"/>
    </row>
    <row r="1135" spans="2:10" x14ac:dyDescent="0.2">
      <c r="B1135" s="27"/>
      <c r="C1135" s="51"/>
      <c r="D1135" s="27"/>
      <c r="E1135" s="27"/>
      <c r="F1135" s="41"/>
      <c r="G1135" s="37"/>
      <c r="H1135" s="37"/>
      <c r="I1135" s="27"/>
      <c r="J1135" s="27"/>
    </row>
    <row r="1136" spans="2:10" x14ac:dyDescent="0.2">
      <c r="B1136" s="27"/>
      <c r="C1136" s="51"/>
      <c r="D1136" s="27"/>
      <c r="E1136" s="27"/>
      <c r="F1136" s="41"/>
      <c r="G1136" s="37"/>
      <c r="H1136" s="37"/>
      <c r="I1136" s="27"/>
      <c r="J1136" s="27"/>
    </row>
    <row r="1137" spans="2:10" x14ac:dyDescent="0.2">
      <c r="B1137" s="27"/>
      <c r="C1137" s="51"/>
      <c r="D1137" s="27"/>
      <c r="E1137" s="27"/>
      <c r="F1137" s="41"/>
      <c r="G1137" s="37"/>
      <c r="H1137" s="37"/>
      <c r="I1137" s="27"/>
      <c r="J1137" s="27"/>
    </row>
    <row r="1138" spans="2:10" x14ac:dyDescent="0.2">
      <c r="B1138" s="27"/>
      <c r="C1138" s="51"/>
      <c r="D1138" s="27"/>
      <c r="E1138" s="27"/>
      <c r="F1138" s="41"/>
      <c r="G1138" s="37"/>
      <c r="H1138" s="37"/>
      <c r="I1138" s="27"/>
      <c r="J1138" s="27"/>
    </row>
    <row r="1139" spans="2:10" x14ac:dyDescent="0.2">
      <c r="B1139" s="27"/>
      <c r="C1139" s="51"/>
      <c r="D1139" s="27"/>
      <c r="E1139" s="27"/>
      <c r="F1139" s="41"/>
      <c r="G1139" s="37"/>
      <c r="H1139" s="37"/>
      <c r="I1139" s="27"/>
      <c r="J1139" s="27"/>
    </row>
    <row r="1140" spans="2:10" x14ac:dyDescent="0.2">
      <c r="B1140" s="27"/>
      <c r="C1140" s="51"/>
      <c r="D1140" s="27"/>
      <c r="E1140" s="27"/>
      <c r="F1140" s="41"/>
      <c r="G1140" s="37"/>
      <c r="H1140" s="37"/>
      <c r="I1140" s="27"/>
      <c r="J1140" s="27"/>
    </row>
    <row r="1141" spans="2:10" x14ac:dyDescent="0.2">
      <c r="B1141" s="27"/>
      <c r="C1141" s="51"/>
      <c r="D1141" s="27"/>
      <c r="E1141" s="27"/>
      <c r="F1141" s="41"/>
      <c r="G1141" s="37"/>
      <c r="H1141" s="37"/>
      <c r="I1141" s="27"/>
      <c r="J1141" s="27"/>
    </row>
    <row r="1142" spans="2:10" x14ac:dyDescent="0.2">
      <c r="B1142" s="27"/>
      <c r="C1142" s="51"/>
      <c r="D1142" s="27"/>
      <c r="E1142" s="27"/>
      <c r="F1142" s="41"/>
      <c r="G1142" s="37"/>
      <c r="H1142" s="37"/>
      <c r="I1142" s="27"/>
      <c r="J1142" s="27"/>
    </row>
    <row r="1143" spans="2:10" x14ac:dyDescent="0.2">
      <c r="B1143" s="27"/>
      <c r="C1143" s="51"/>
      <c r="D1143" s="27"/>
      <c r="E1143" s="27"/>
      <c r="F1143" s="41"/>
      <c r="G1143" s="37"/>
      <c r="H1143" s="37"/>
      <c r="I1143" s="27"/>
      <c r="J1143" s="27"/>
    </row>
    <row r="1144" spans="2:10" x14ac:dyDescent="0.2">
      <c r="B1144" s="27"/>
      <c r="C1144" s="51"/>
      <c r="D1144" s="27"/>
      <c r="E1144" s="27"/>
      <c r="F1144" s="41"/>
      <c r="G1144" s="37"/>
      <c r="H1144" s="37"/>
      <c r="I1144" s="27"/>
      <c r="J1144" s="27"/>
    </row>
    <row r="1145" spans="2:10" x14ac:dyDescent="0.2">
      <c r="B1145" s="27"/>
      <c r="C1145" s="51"/>
      <c r="D1145" s="27"/>
      <c r="E1145" s="27"/>
      <c r="F1145" s="41"/>
      <c r="G1145" s="37"/>
      <c r="H1145" s="37"/>
      <c r="I1145" s="27"/>
      <c r="J1145" s="27"/>
    </row>
    <row r="1146" spans="2:10" x14ac:dyDescent="0.2">
      <c r="B1146" s="27"/>
      <c r="C1146" s="51"/>
      <c r="D1146" s="27"/>
      <c r="E1146" s="27"/>
      <c r="F1146" s="41"/>
      <c r="G1146" s="37"/>
      <c r="H1146" s="37"/>
      <c r="I1146" s="27"/>
      <c r="J1146" s="27"/>
    </row>
    <row r="1147" spans="2:10" x14ac:dyDescent="0.2">
      <c r="B1147" s="27"/>
      <c r="C1147" s="51"/>
      <c r="D1147" s="27"/>
      <c r="E1147" s="27"/>
      <c r="F1147" s="41"/>
      <c r="G1147" s="37"/>
      <c r="H1147" s="37"/>
      <c r="I1147" s="27"/>
      <c r="J1147" s="27"/>
    </row>
    <row r="1148" spans="2:10" x14ac:dyDescent="0.2">
      <c r="B1148" s="27"/>
      <c r="C1148" s="51"/>
      <c r="D1148" s="27"/>
      <c r="E1148" s="27"/>
      <c r="F1148" s="41"/>
      <c r="G1148" s="37"/>
      <c r="H1148" s="37"/>
      <c r="I1148" s="27"/>
      <c r="J1148" s="27"/>
    </row>
    <row r="1149" spans="2:10" x14ac:dyDescent="0.2">
      <c r="B1149" s="27"/>
      <c r="C1149" s="51"/>
      <c r="D1149" s="27"/>
      <c r="E1149" s="27"/>
      <c r="F1149" s="41"/>
      <c r="G1149" s="37"/>
      <c r="H1149" s="37"/>
      <c r="I1149" s="27"/>
      <c r="J1149" s="27"/>
    </row>
    <row r="1150" spans="2:10" x14ac:dyDescent="0.2">
      <c r="B1150" s="27"/>
      <c r="C1150" s="51"/>
      <c r="D1150" s="27"/>
      <c r="E1150" s="27"/>
      <c r="F1150" s="41"/>
      <c r="G1150" s="37"/>
      <c r="H1150" s="37"/>
      <c r="I1150" s="27"/>
      <c r="J1150" s="27"/>
    </row>
  </sheetData>
  <autoFilter ref="B2:L2"/>
  <customSheetViews>
    <customSheetView guid="{DC0D9708-0F17-465C-BBCA-554DBA6752A6}" showAutoFilter="1" showRuler="0">
      <pane ySplit="2" topLeftCell="A32" activePane="bottomLeft" state="frozen"/>
      <selection pane="bottomLeft" activeCell="E72" sqref="E72"/>
      <rowBreaks count="1" manualBreakCount="1">
        <brk id="37" max="4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1"/>
      <headerFooter alignWithMargins="0">
        <oddHeader>&amp;C&amp;"Bookman Old Style,полужирный"&amp;16VINTAGE&amp;14
&amp;12Прайс-лист на кофе: Октябрь 2009</oddHeader>
        <oddFooter>&amp;C&amp;"Arial CYR,полужирный"Страница &amp;P</oddFooter>
      </headerFooter>
      <autoFilter ref="B1:F1"/>
    </customSheetView>
    <customSheetView guid="{752A1C27-7B9E-4216-BA8D-00288A2CF9D2}" showPageBreaks="1" printArea="1" showAutoFilter="1" showRuler="0">
      <pane xSplit="1" ySplit="1" topLeftCell="B23" activePane="bottomRight" state="frozen"/>
      <selection pane="bottomRight" activeCell="A10" sqref="A10"/>
      <pageMargins left="0.39370078740157483" right="0.39370078740157483" top="0.98425196850393704" bottom="0.98425196850393704" header="0.51181102362204722" footer="0.51181102362204722"/>
      <printOptions horizontalCentered="1"/>
      <pageSetup paperSize="9" scale="96" orientation="portrait" r:id="rId2"/>
      <headerFooter alignWithMargins="0">
        <oddHeader>&amp;C&amp;"Bookman Old Style,полужирный"&amp;16VINTAGE&amp;14
&amp;12Прайс-лист на кофе: Ноябрь 2008</oddHeader>
        <oddFooter>&amp;C&amp;"Arial CYR,полужирный"Страница &amp;P</oddFooter>
      </headerFooter>
      <autoFilter ref="B1:F1"/>
    </customSheetView>
    <customSheetView guid="{D5AF11E7-3621-4542-8F5B-6AB09C778A7C}" showAutoFilter="1" showRuler="0">
      <pane xSplit="2" ySplit="1" topLeftCell="C23" activePane="bottomRight" state="frozen"/>
      <selection pane="bottomRight" activeCell="C46" sqref="C46"/>
      <pageMargins left="0.39370078740157483" right="0.39370078740157483" top="0.98425196850393704" bottom="0.98425196850393704" header="0.51181102362204722" footer="0.51181102362204722"/>
      <printOptions horizontalCentered="1"/>
      <pageSetup paperSize="9" scale="96" orientation="portrait" r:id="rId3"/>
      <headerFooter alignWithMargins="0">
        <oddHeader>&amp;C&amp;"Bookman Old Style,полужирный"&amp;16VINTAGE&amp;14
&amp;12Прайс-лист на кофе: Октябрь 2008</oddHeader>
        <oddFooter>&amp;C&amp;"Arial CYR,полужирный"Страница &amp;P</oddFooter>
      </headerFooter>
      <autoFilter ref="B1:G1"/>
    </customSheetView>
    <customSheetView guid="{DF20E5FB-EE49-4480-9F5D-6CEB9447150F}" showPageBreaks="1" printArea="1" showAutoFilter="1" showRuler="0">
      <pane xSplit="2" ySplit="1" topLeftCell="C23" activePane="bottomRight" state="frozen"/>
      <selection pane="bottomRight" activeCell="C46" sqref="C46"/>
      <pageMargins left="0.39370078740157483" right="0.39370078740157483" top="0.98425196850393704" bottom="0.98425196850393704" header="0.51181102362204722" footer="0.51181102362204722"/>
      <printOptions horizontalCentered="1"/>
      <pageSetup paperSize="9" scale="96" orientation="portrait" r:id="rId4"/>
      <headerFooter alignWithMargins="0">
        <oddHeader>&amp;C&amp;"Bookman Old Style,полужирный"&amp;16VINTAGE&amp;14
&amp;12Прайс-лист на кофе: Октябрь 2008</oddHeader>
        <oddFooter>&amp;C&amp;"Arial CYR,полужирный"Страница &amp;P</oddFooter>
      </headerFooter>
      <autoFilter ref="B1:G1"/>
    </customSheetView>
    <customSheetView guid="{B7A5FC92-726B-47C1-8A49-B0E46B61B0D0}" showPageBreaks="1" printArea="1" showAutoFilter="1" showRuler="0">
      <pane ySplit="2" topLeftCell="A21" activePane="bottomLeft" state="frozen"/>
      <selection pane="bottomLeft" activeCell="B10" sqref="B10"/>
      <rowBreaks count="1" manualBreakCount="1">
        <brk id="36" max="4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5"/>
      <headerFooter alignWithMargins="0">
        <oddHeader>&amp;C&amp;"Bookman Old Style,полужирный"&amp;16VINTAGE&amp;14
&amp;12Прайс-лист на кофе: Август 2009</oddHeader>
        <oddFooter>&amp;C&amp;"Arial CYR,полужирный"Страница &amp;P</oddFooter>
      </headerFooter>
      <autoFilter ref="B1:F1"/>
    </customSheetView>
    <customSheetView guid="{BC9518D8-A254-4355-8FDA-656CC255EF12}" showAutoFilter="1" showRuler="0">
      <pane ySplit="2" topLeftCell="A3" activePane="bottomLeft" state="frozen"/>
      <selection pane="bottomLeft" activeCell="A6" sqref="A6:C28"/>
      <rowBreaks count="1" manualBreakCount="1">
        <brk id="36" max="5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6"/>
      <headerFooter alignWithMargins="0">
        <oddHeader>&amp;C&amp;"Bookman Old Style,полужирный"&amp;16VINTAGE&amp;14
&amp;12Прайс-лист на кофе: Ноябрь 2009</oddHeader>
        <oddFooter>&amp;C&amp;"Arial CYR,полужирный"Страница &amp;P</oddFooter>
      </headerFooter>
      <autoFilter ref="B1:F1"/>
    </customSheetView>
  </customSheetViews>
  <mergeCells count="2">
    <mergeCell ref="C1:D1"/>
    <mergeCell ref="B3:J3"/>
  </mergeCells>
  <phoneticPr fontId="0" type="noConversion"/>
  <hyperlinks>
    <hyperlink ref="C5:C6" location="Ароматизированные_сорта_кофе" display="Ароматизированные сорта кофе"/>
    <hyperlink ref="C5:C6" location="КОФЕ!A9" display="перейти в раздел"/>
    <hyperlink ref="C6" location="КОФЕ!A40" display="перейти в раздел"/>
    <hyperlink ref="C5" location="КОФЕ!A20" display="перейти в раздел"/>
    <hyperlink ref="G6" location="_РАССРОЧКА" display="_РАССРОЧКА"/>
  </hyperlinks>
  <printOptions horizontalCentered="1"/>
  <pageMargins left="0.39370078740157483" right="0.39370078740157483" top="0.98425196850393704" bottom="0.98425196850393704" header="0.51181102362204722" footer="0.51181102362204722"/>
  <pageSetup paperSize="9" scale="60" orientation="portrait" r:id="rId7"/>
  <headerFooter alignWithMargins="0">
    <oddHeader>&amp;C&amp;"Bookman Old Style,полужирный"&amp;16VINTAGE&amp;14
&amp;12Прайс-лист на кофе: Октябрь 2016</oddHeader>
    <oddFooter>&amp;C&amp;"Arial CYR,полужирный"Страница &amp;P</oddFooter>
  </headerFooter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A06F7E"/>
    <pageSetUpPr fitToPage="1"/>
  </sheetPr>
  <dimension ref="A1:O1203"/>
  <sheetViews>
    <sheetView topLeftCell="B1" zoomScaleNormal="100" workbookViewId="0">
      <pane ySplit="3" topLeftCell="A4" activePane="bottomLeft" state="frozen"/>
      <selection pane="bottomLeft" activeCell="B1" sqref="B1:J1"/>
    </sheetView>
  </sheetViews>
  <sheetFormatPr defaultRowHeight="12.75" x14ac:dyDescent="0.2"/>
  <cols>
    <col min="1" max="1" width="17.42578125" style="18" hidden="1" customWidth="1"/>
    <col min="2" max="2" width="44.5703125" style="15" customWidth="1"/>
    <col min="3" max="3" width="21.140625" style="15" customWidth="1"/>
    <col min="4" max="4" width="12.5703125" style="226" customWidth="1"/>
    <col min="5" max="5" width="6.42578125" style="43" hidden="1" customWidth="1"/>
    <col min="6" max="6" width="10.7109375" style="42" customWidth="1"/>
    <col min="7" max="7" width="13.140625" style="431" customWidth="1"/>
    <col min="8" max="8" width="11.28515625" style="432" customWidth="1"/>
    <col min="9" max="9" width="11.7109375" style="17" customWidth="1"/>
    <col min="10" max="10" width="11.7109375" style="18" customWidth="1"/>
    <col min="11" max="11" width="11" style="18" customWidth="1"/>
    <col min="12" max="16384" width="9.140625" style="18"/>
  </cols>
  <sheetData>
    <row r="1" spans="1:10" ht="35.25" customHeight="1" x14ac:dyDescent="0.2">
      <c r="B1" s="570"/>
      <c r="C1" s="570"/>
      <c r="D1" s="570"/>
      <c r="E1" s="570"/>
      <c r="F1" s="570"/>
      <c r="G1" s="570"/>
      <c r="H1" s="570"/>
      <c r="I1" s="570"/>
      <c r="J1" s="570"/>
    </row>
    <row r="2" spans="1:10" ht="39.75" customHeight="1" x14ac:dyDescent="0.2">
      <c r="A2" s="289" t="s">
        <v>8</v>
      </c>
      <c r="B2" s="186" t="s">
        <v>2</v>
      </c>
      <c r="C2" s="186" t="s">
        <v>32</v>
      </c>
      <c r="D2" s="230" t="s">
        <v>1557</v>
      </c>
      <c r="E2" s="290" t="s">
        <v>51</v>
      </c>
      <c r="F2" s="96" t="s">
        <v>1448</v>
      </c>
      <c r="G2" s="96" t="s">
        <v>1984</v>
      </c>
      <c r="H2" s="410" t="s">
        <v>1985</v>
      </c>
      <c r="I2" s="186" t="s">
        <v>48</v>
      </c>
      <c r="J2" s="186" t="s">
        <v>1449</v>
      </c>
    </row>
    <row r="3" spans="1:10" s="22" customFormat="1" ht="24.75" customHeight="1" x14ac:dyDescent="0.2">
      <c r="A3" s="291"/>
      <c r="B3" s="571" t="s">
        <v>1558</v>
      </c>
      <c r="C3" s="572"/>
      <c r="D3" s="572"/>
      <c r="E3" s="572"/>
      <c r="F3" s="572"/>
      <c r="G3" s="572"/>
      <c r="H3" s="572"/>
      <c r="I3" s="572"/>
      <c r="J3" s="573"/>
    </row>
    <row r="4" spans="1:10" s="22" customFormat="1" ht="11.25" thickBot="1" x14ac:dyDescent="0.25">
      <c r="B4" s="188" t="s">
        <v>29</v>
      </c>
      <c r="C4" s="47"/>
      <c r="D4" s="226"/>
      <c r="E4" s="287"/>
      <c r="F4" s="287"/>
      <c r="G4" s="33"/>
      <c r="H4" s="33"/>
      <c r="J4" s="14"/>
    </row>
    <row r="5" spans="1:10" s="288" customFormat="1" ht="10.5" x14ac:dyDescent="0.2">
      <c r="A5" s="292"/>
      <c r="B5" s="229" t="s">
        <v>17</v>
      </c>
      <c r="C5" s="229" t="s">
        <v>30</v>
      </c>
      <c r="D5" s="226"/>
      <c r="E5" s="287"/>
      <c r="F5" s="287"/>
      <c r="G5" s="433" t="s">
        <v>52</v>
      </c>
      <c r="H5" s="424"/>
      <c r="I5" s="14"/>
      <c r="J5" s="196"/>
    </row>
    <row r="6" spans="1:10" s="288" customFormat="1" ht="11.25" thickBot="1" x14ac:dyDescent="0.25">
      <c r="A6" s="293"/>
      <c r="B6" s="229" t="s">
        <v>18</v>
      </c>
      <c r="C6" s="229" t="s">
        <v>414</v>
      </c>
      <c r="E6" s="226"/>
      <c r="F6" s="226"/>
      <c r="G6" s="425" t="str">
        <f>_КОМ.УСЛ.</f>
        <v/>
      </c>
      <c r="H6" s="426"/>
      <c r="I6" s="14"/>
      <c r="J6" s="14"/>
    </row>
    <row r="7" spans="1:10" s="288" customFormat="1" ht="10.5" x14ac:dyDescent="0.2">
      <c r="A7" s="293"/>
      <c r="B7" s="229" t="s">
        <v>396</v>
      </c>
      <c r="C7" s="229" t="s">
        <v>430</v>
      </c>
      <c r="E7" s="226"/>
      <c r="F7" s="226"/>
      <c r="G7" s="33"/>
      <c r="H7" s="33"/>
      <c r="I7" s="14"/>
      <c r="J7" s="199"/>
    </row>
    <row r="8" spans="1:10" s="288" customFormat="1" ht="10.5" x14ac:dyDescent="0.2">
      <c r="A8" s="293"/>
      <c r="B8" s="229" t="s">
        <v>1017</v>
      </c>
      <c r="C8" s="229" t="s">
        <v>435</v>
      </c>
      <c r="E8" s="226"/>
      <c r="F8" s="226"/>
      <c r="G8" s="33"/>
      <c r="H8" s="33"/>
      <c r="J8" s="226"/>
    </row>
    <row r="9" spans="1:10" s="294" customFormat="1" ht="10.5" x14ac:dyDescent="0.2">
      <c r="A9" s="293"/>
      <c r="B9" s="229" t="s">
        <v>12</v>
      </c>
      <c r="C9" s="229" t="s">
        <v>441</v>
      </c>
      <c r="D9" s="288"/>
      <c r="E9" s="226"/>
      <c r="F9" s="226"/>
      <c r="G9" s="300"/>
      <c r="H9" s="300"/>
      <c r="I9" s="226"/>
      <c r="J9" s="226"/>
    </row>
    <row r="10" spans="1:10" s="24" customFormat="1" x14ac:dyDescent="0.2">
      <c r="A10" s="71" t="s">
        <v>389</v>
      </c>
      <c r="B10" s="217" t="s">
        <v>17</v>
      </c>
      <c r="C10" s="218"/>
      <c r="D10" s="218"/>
      <c r="E10" s="218"/>
      <c r="F10" s="231"/>
      <c r="G10" s="232"/>
      <c r="H10" s="282"/>
      <c r="I10" s="218"/>
      <c r="J10" s="218"/>
    </row>
    <row r="11" spans="1:10" s="24" customFormat="1" x14ac:dyDescent="0.2">
      <c r="A11" s="71"/>
      <c r="B11" s="222" t="s">
        <v>18</v>
      </c>
      <c r="C11" s="223"/>
      <c r="D11" s="223"/>
      <c r="E11" s="223"/>
      <c r="F11" s="233"/>
      <c r="G11" s="234"/>
      <c r="H11" s="283"/>
      <c r="I11" s="223"/>
      <c r="J11" s="223"/>
    </row>
    <row r="12" spans="1:10" s="24" customFormat="1" x14ac:dyDescent="0.2">
      <c r="A12" s="80" t="s">
        <v>390</v>
      </c>
      <c r="B12" s="235" t="s">
        <v>50</v>
      </c>
      <c r="C12" s="236"/>
      <c r="D12" s="236"/>
      <c r="E12" s="236"/>
      <c r="F12" s="237"/>
      <c r="G12" s="238"/>
      <c r="H12" s="284"/>
      <c r="I12" s="236"/>
      <c r="J12" s="236"/>
    </row>
    <row r="13" spans="1:10" s="24" customFormat="1" x14ac:dyDescent="0.2">
      <c r="A13" s="80"/>
      <c r="B13" s="235"/>
      <c r="C13" s="236"/>
      <c r="D13" s="236"/>
      <c r="E13" s="236"/>
      <c r="F13" s="237"/>
      <c r="G13" s="238"/>
      <c r="H13" s="284"/>
      <c r="I13" s="236"/>
      <c r="J13" s="236"/>
    </row>
    <row r="14" spans="1:10" s="24" customFormat="1" ht="47.25" customHeight="1" x14ac:dyDescent="0.2">
      <c r="A14" s="71" t="s">
        <v>2072</v>
      </c>
      <c r="B14" s="213" t="s">
        <v>2067</v>
      </c>
      <c r="C14" s="220"/>
      <c r="D14" s="239" t="s">
        <v>1082</v>
      </c>
      <c r="E14" s="221" t="s">
        <v>15</v>
      </c>
      <c r="F14" s="240">
        <v>21</v>
      </c>
      <c r="G14" s="419">
        <f>H14*(1-ЧАЙ!$I$8)</f>
        <v>1319.0815890000001</v>
      </c>
      <c r="H14" s="285">
        <f>IF(E14=ИТОГО!$F$1,ИТОГО!$F$2*F14,IF(E14=ИТОГО!$G$1,ИТОГО!$G$2*F14,IF(E14=ИТОГО!$H$1,ИТОГО!$H$2*F14,F14)))</f>
        <v>1418.3673000000001</v>
      </c>
      <c r="I14" s="221"/>
      <c r="J14" s="241">
        <f>IF(MOD(I14,1)=0,IF(_КОМ.УСЛ.=ЧАЙ!$K$8,H14*I14,I14*G14),"заказ не кратен 1 кг")</f>
        <v>0</v>
      </c>
    </row>
    <row r="15" spans="1:10" s="24" customFormat="1" ht="44.25" customHeight="1" x14ac:dyDescent="0.2">
      <c r="A15" s="71" t="s">
        <v>2073</v>
      </c>
      <c r="B15" s="213" t="s">
        <v>2068</v>
      </c>
      <c r="C15" s="220"/>
      <c r="D15" s="239" t="s">
        <v>1082</v>
      </c>
      <c r="E15" s="221" t="s">
        <v>15</v>
      </c>
      <c r="F15" s="240">
        <v>21</v>
      </c>
      <c r="G15" s="419">
        <f>H15*(1-ЧАЙ!$I$8)</f>
        <v>1319.0815890000001</v>
      </c>
      <c r="H15" s="285">
        <f>IF(E15=ИТОГО!$F$1,ИТОГО!$F$2*F15,IF(E15=ИТОГО!$G$1,ИТОГО!$G$2*F15,IF(E15=ИТОГО!$H$1,ИТОГО!$H$2*F15,F15)))</f>
        <v>1418.3673000000001</v>
      </c>
      <c r="I15" s="221"/>
      <c r="J15" s="241">
        <f>IF(MOD(I15,1)=0,IF(_КОМ.УСЛ.=ЧАЙ!$K$8,H15*I15,I15*G15),"заказ не кратен 1 кг")</f>
        <v>0</v>
      </c>
    </row>
    <row r="16" spans="1:10" s="24" customFormat="1" ht="46.5" customHeight="1" x14ac:dyDescent="0.2">
      <c r="A16" s="71" t="s">
        <v>2074</v>
      </c>
      <c r="B16" s="213" t="s">
        <v>2069</v>
      </c>
      <c r="C16" s="220"/>
      <c r="D16" s="239" t="s">
        <v>1082</v>
      </c>
      <c r="E16" s="221" t="s">
        <v>15</v>
      </c>
      <c r="F16" s="240">
        <v>21</v>
      </c>
      <c r="G16" s="419">
        <f>H16*(1-ЧАЙ!$I$8)</f>
        <v>1319.0815890000001</v>
      </c>
      <c r="H16" s="285">
        <f>IF(E16=ИТОГО!$F$1,ИТОГО!$F$2*F16,IF(E16=ИТОГО!$G$1,ИТОГО!$G$2*F16,IF(E16=ИТОГО!$H$1,ИТОГО!$H$2*F16,F16)))</f>
        <v>1418.3673000000001</v>
      </c>
      <c r="I16" s="221"/>
      <c r="J16" s="241">
        <f>IF(MOD(I16,1)=0,IF(_КОМ.УСЛ.=ЧАЙ!$K$8,H16*I16,I16*G16),"заказ не кратен 1 кг")</f>
        <v>0</v>
      </c>
    </row>
    <row r="17" spans="1:15" s="24" customFormat="1" ht="47.25" customHeight="1" x14ac:dyDescent="0.2">
      <c r="A17" s="71" t="s">
        <v>2075</v>
      </c>
      <c r="B17" s="213" t="s">
        <v>2070</v>
      </c>
      <c r="C17" s="220"/>
      <c r="D17" s="239" t="s">
        <v>1082</v>
      </c>
      <c r="E17" s="221" t="s">
        <v>15</v>
      </c>
      <c r="F17" s="240">
        <v>21</v>
      </c>
      <c r="G17" s="419">
        <f>H17*(1-ЧАЙ!$I$8)</f>
        <v>1319.0815890000001</v>
      </c>
      <c r="H17" s="285">
        <f>IF(E17=ИТОГО!$F$1,ИТОГО!$F$2*F17,IF(E17=ИТОГО!$G$1,ИТОГО!$G$2*F17,IF(E17=ИТОГО!$H$1,ИТОГО!$H$2*F17,F17)))</f>
        <v>1418.3673000000001</v>
      </c>
      <c r="I17" s="221"/>
      <c r="J17" s="241">
        <f>IF(MOD(I17,1)=0,IF(_КОМ.УСЛ.=ЧАЙ!$K$8,H17*I17,I17*G17),"заказ не кратен 1 кг")</f>
        <v>0</v>
      </c>
    </row>
    <row r="18" spans="1:15" s="24" customFormat="1" ht="53.25" customHeight="1" x14ac:dyDescent="0.2">
      <c r="A18" s="71" t="s">
        <v>2076</v>
      </c>
      <c r="B18" s="213" t="s">
        <v>2071</v>
      </c>
      <c r="C18" s="220"/>
      <c r="D18" s="239" t="s">
        <v>1082</v>
      </c>
      <c r="E18" s="221" t="s">
        <v>15</v>
      </c>
      <c r="F18" s="240">
        <v>21</v>
      </c>
      <c r="G18" s="419">
        <f>H18*(1-ЧАЙ!$I$8)</f>
        <v>1319.0815890000001</v>
      </c>
      <c r="H18" s="285">
        <f>IF(E18=ИТОГО!$F$1,ИТОГО!$F$2*F18,IF(E18=ИТОГО!$G$1,ИТОГО!$G$2*F18,IF(E18=ИТОГО!$H$1,ИТОГО!$H$2*F18,F18)))</f>
        <v>1418.3673000000001</v>
      </c>
      <c r="I18" s="221"/>
      <c r="J18" s="241">
        <f>IF(MOD(I18,1)=0,IF(_КОМ.УСЛ.=ЧАЙ!$K$8,H18*I18,I18*G18),"заказ не кратен 1 кг")</f>
        <v>0</v>
      </c>
    </row>
    <row r="19" spans="1:15" s="24" customFormat="1" ht="62.25" customHeight="1" x14ac:dyDescent="0.2">
      <c r="A19" s="71" t="s">
        <v>1541</v>
      </c>
      <c r="B19" s="213" t="s">
        <v>1542</v>
      </c>
      <c r="C19" s="220"/>
      <c r="D19" s="239" t="s">
        <v>1082</v>
      </c>
      <c r="E19" s="221" t="s">
        <v>15</v>
      </c>
      <c r="F19" s="240">
        <v>20.05</v>
      </c>
      <c r="G19" s="419">
        <f>H19*(1-ЧАЙ!$I$8)</f>
        <v>1259.40885045</v>
      </c>
      <c r="H19" s="285">
        <f>IF(E19=ИТОГО!$F$1,ИТОГО!$F$2*F19,IF(E19=ИТОГО!$G$1,ИТОГО!$G$2*F19,IF(E19=ИТОГО!$H$1,ИТОГО!$H$2*F19,F19)))</f>
        <v>1354.2030650000002</v>
      </c>
      <c r="I19" s="221"/>
      <c r="J19" s="241">
        <f>IF(MOD(I19,1)=0,IF(_КОМ.УСЛ.=ЧАЙ!$K$8,H19*I19,I19*G19),"заказ не кратен 1 кг")</f>
        <v>0</v>
      </c>
    </row>
    <row r="20" spans="1:15" s="24" customFormat="1" ht="49.5" customHeight="1" x14ac:dyDescent="0.2">
      <c r="A20" s="71" t="s">
        <v>1543</v>
      </c>
      <c r="B20" s="213" t="s">
        <v>1544</v>
      </c>
      <c r="C20" s="220"/>
      <c r="D20" s="239" t="s">
        <v>1082</v>
      </c>
      <c r="E20" s="221" t="s">
        <v>15</v>
      </c>
      <c r="F20" s="240">
        <v>20.05</v>
      </c>
      <c r="G20" s="419">
        <f>H20*(1-ЧАЙ!$I$8)</f>
        <v>1259.40885045</v>
      </c>
      <c r="H20" s="285">
        <f>IF(E20=ИТОГО!$F$1,ИТОГО!$F$2*F20,IF(E20=ИТОГО!$G$1,ИТОГО!$G$2*F20,IF(E20=ИТОГО!$H$1,ИТОГО!$H$2*F20,F20)))</f>
        <v>1354.2030650000002</v>
      </c>
      <c r="I20" s="221"/>
      <c r="J20" s="241">
        <f>IF(MOD(I20,1)=0,IF(_КОМ.УСЛ.=ЧАЙ!$K$8,H20*I20,I20*G20),"заказ не кратен 1 кг")</f>
        <v>0</v>
      </c>
      <c r="O20" s="24" t="s">
        <v>21</v>
      </c>
    </row>
    <row r="21" spans="1:15" s="24" customFormat="1" ht="62.1" customHeight="1" x14ac:dyDescent="0.2">
      <c r="A21" s="71" t="s">
        <v>972</v>
      </c>
      <c r="B21" s="242" t="s">
        <v>971</v>
      </c>
      <c r="C21" s="243"/>
      <c r="D21" s="239" t="s">
        <v>1082</v>
      </c>
      <c r="E21" s="244" t="s">
        <v>15</v>
      </c>
      <c r="F21" s="245">
        <v>20.05</v>
      </c>
      <c r="G21" s="419">
        <f>H21*(1-ЧАЙ!$I$8)</f>
        <v>1259.40885045</v>
      </c>
      <c r="H21" s="285">
        <f>IF(E21=ИТОГО!$F$1,ИТОГО!$F$2*F21,IF(E21=ИТОГО!$G$1,ИТОГО!$G$2*F21,IF(E21=ИТОГО!$H$1,ИТОГО!$H$2*F21,F21)))</f>
        <v>1354.2030650000002</v>
      </c>
      <c r="I21" s="221"/>
      <c r="J21" s="124">
        <f>IF(MOD(I21,1)=0,IF(_КОМ.УСЛ.=ЧАЙ!$K$8,H21*I21,I21*G21),"заказ не кратен 1 кг")</f>
        <v>0</v>
      </c>
    </row>
    <row r="22" spans="1:15" s="24" customFormat="1" ht="62.1" customHeight="1" x14ac:dyDescent="0.2">
      <c r="A22" s="71" t="s">
        <v>974</v>
      </c>
      <c r="B22" s="242" t="s">
        <v>973</v>
      </c>
      <c r="C22" s="243"/>
      <c r="D22" s="239" t="s">
        <v>1082</v>
      </c>
      <c r="E22" s="244" t="s">
        <v>15</v>
      </c>
      <c r="F22" s="245">
        <v>25</v>
      </c>
      <c r="G22" s="419">
        <f>H22*(1-ЧАЙ!$I$8)</f>
        <v>1570.335225</v>
      </c>
      <c r="H22" s="285">
        <f>IF(E22=ИТОГО!$F$1,ИТОГО!$F$2*F22,IF(E22=ИТОГО!$G$1,ИТОГО!$G$2*F22,IF(E22=ИТОГО!$H$1,ИТОГО!$H$2*F22,F22)))</f>
        <v>1688.5325000000003</v>
      </c>
      <c r="I22" s="221"/>
      <c r="J22" s="124">
        <f>IF(MOD(I22,1)=0,IF(_КОМ.УСЛ.=ЧАЙ!$K$8,H22*I22,I22*G22),"заказ не кратен 1 кг")</f>
        <v>0</v>
      </c>
    </row>
    <row r="23" spans="1:15" s="24" customFormat="1" ht="62.1" customHeight="1" x14ac:dyDescent="0.2">
      <c r="A23" s="71" t="s">
        <v>976</v>
      </c>
      <c r="B23" s="242" t="s">
        <v>975</v>
      </c>
      <c r="C23" s="243"/>
      <c r="D23" s="239" t="s">
        <v>1082</v>
      </c>
      <c r="E23" s="244" t="s">
        <v>15</v>
      </c>
      <c r="F23" s="245">
        <v>18.5</v>
      </c>
      <c r="G23" s="419">
        <f>H23*(1-ЧАЙ!$I$8)</f>
        <v>1162.0480665000002</v>
      </c>
      <c r="H23" s="285">
        <f>IF(E23=ИТОГО!$F$1,ИТОГО!$F$2*F23,IF(E23=ИТОГО!$G$1,ИТОГО!$G$2*F23,IF(E23=ИТОГО!$H$1,ИТОГО!$H$2*F23,F23)))</f>
        <v>1249.5140500000002</v>
      </c>
      <c r="I23" s="221"/>
      <c r="J23" s="124">
        <f>IF(MOD(I23,1)=0,IF(_КОМ.УСЛ.=ЧАЙ!$K$8,H23*I23,I23*G23),"заказ не кратен 1 кг")</f>
        <v>0</v>
      </c>
    </row>
    <row r="24" spans="1:15" s="24" customFormat="1" ht="62.1" customHeight="1" x14ac:dyDescent="0.2">
      <c r="A24" s="71" t="s">
        <v>979</v>
      </c>
      <c r="B24" s="242" t="s">
        <v>980</v>
      </c>
      <c r="C24" s="243"/>
      <c r="D24" s="239" t="s">
        <v>1082</v>
      </c>
      <c r="E24" s="244" t="s">
        <v>15</v>
      </c>
      <c r="F24" s="245">
        <v>18.5</v>
      </c>
      <c r="G24" s="419">
        <f>H24*(1-ЧАЙ!$I$8)</f>
        <v>1162.0480665000002</v>
      </c>
      <c r="H24" s="285">
        <f>IF(E24=ИТОГО!$F$1,ИТОГО!$F$2*F24,IF(E24=ИТОГО!$G$1,ИТОГО!$G$2*F24,IF(E24=ИТОГО!$H$1,ИТОГО!$H$2*F24,F24)))</f>
        <v>1249.5140500000002</v>
      </c>
      <c r="I24" s="221"/>
      <c r="J24" s="124">
        <f>IF(MOD(I24,1)=0,IF(_КОМ.УСЛ.=ЧАЙ!$K$8,H24*I24,I24*G24),"заказ не кратен 1 кг")</f>
        <v>0</v>
      </c>
    </row>
    <row r="25" spans="1:15" s="24" customFormat="1" x14ac:dyDescent="0.2">
      <c r="A25" s="80" t="s">
        <v>393</v>
      </c>
      <c r="B25" s="235" t="s">
        <v>907</v>
      </c>
      <c r="C25" s="236"/>
      <c r="D25" s="247"/>
      <c r="E25" s="248"/>
      <c r="F25" s="237"/>
      <c r="G25" s="420"/>
      <c r="H25" s="284"/>
      <c r="I25" s="236"/>
      <c r="J25" s="236"/>
    </row>
    <row r="26" spans="1:15" s="24" customFormat="1" ht="62.1" customHeight="1" x14ac:dyDescent="0.2">
      <c r="A26" s="71" t="s">
        <v>1546</v>
      </c>
      <c r="B26" s="213" t="s">
        <v>1547</v>
      </c>
      <c r="C26" s="221"/>
      <c r="D26" s="239" t="s">
        <v>1545</v>
      </c>
      <c r="E26" s="221" t="s">
        <v>370</v>
      </c>
      <c r="F26" s="249">
        <v>860</v>
      </c>
      <c r="G26" s="419">
        <f>H26*(1-ЧАЙ!$I$8)</f>
        <v>799.8</v>
      </c>
      <c r="H26" s="285">
        <f>IF(E26=ИТОГО!$F$1,ИТОГО!$F$2*F26,IF(E26=ИТОГО!$G$1,ИТОГО!$G$2*F26,IF(E26=ИТОГО!$H$1,ИТОГО!$H$2*F26,F26)))</f>
        <v>860</v>
      </c>
      <c r="I26" s="221"/>
      <c r="J26" s="241">
        <f>IF(MOD(I26,2.5)=0,IF(_КОМ.УСЛ.=ЧАЙ!$K$8,H26*I26,I26*G26),"заказ не кратен 2,5 кг")</f>
        <v>0</v>
      </c>
    </row>
    <row r="27" spans="1:15" s="24" customFormat="1" ht="33" customHeight="1" x14ac:dyDescent="0.2">
      <c r="A27" s="4" t="s">
        <v>391</v>
      </c>
      <c r="B27" s="242" t="s">
        <v>392</v>
      </c>
      <c r="C27" s="246"/>
      <c r="D27" s="239" t="s">
        <v>1084</v>
      </c>
      <c r="E27" s="244" t="s">
        <v>370</v>
      </c>
      <c r="F27" s="250">
        <v>511</v>
      </c>
      <c r="G27" s="419">
        <f>H27*(1-ЧАЙ!$I$8)</f>
        <v>475.22999999999996</v>
      </c>
      <c r="H27" s="285">
        <f>IF(E27=ИТОГО!$F$1,ИТОГО!$F$2*F27,IF(E27=ИТОГО!$G$1,ИТОГО!$G$2*F27,IF(E27=ИТОГО!$H$1,ИТОГО!$H$2*F27,F27)))</f>
        <v>511</v>
      </c>
      <c r="I27" s="246"/>
      <c r="J27" s="124">
        <f>IF(MOD(I27,3)=0,IF(_КОМ.УСЛ.=ЧАЙ!$K$8,H27*I27,I27*G27),"заказ не кратен 3 кг")</f>
        <v>0</v>
      </c>
    </row>
    <row r="28" spans="1:15" s="24" customFormat="1" ht="62.1" customHeight="1" x14ac:dyDescent="0.2">
      <c r="A28" s="71" t="s">
        <v>1548</v>
      </c>
      <c r="B28" s="213" t="s">
        <v>1549</v>
      </c>
      <c r="C28" s="221"/>
      <c r="D28" s="239" t="s">
        <v>1083</v>
      </c>
      <c r="E28" s="221" t="s">
        <v>370</v>
      </c>
      <c r="F28" s="249">
        <v>895</v>
      </c>
      <c r="G28" s="419">
        <f>H28*(1-ЧАЙ!$I$8)</f>
        <v>832.34999999999991</v>
      </c>
      <c r="H28" s="285">
        <f>IF(E28=ИТОГО!$F$1,ИТОГО!$F$2*F28,IF(E28=ИТОГО!$G$1,ИТОГО!$G$2*F28,IF(E28=ИТОГО!$H$1,ИТОГО!$H$2*F28,F28)))</f>
        <v>895</v>
      </c>
      <c r="I28" s="221"/>
      <c r="J28" s="241">
        <f>IF(MOD(I28,4)=0,IF(_КОМ.УСЛ.=ЧАЙ!$K$8,H28*I28,I28*G28),"заказ не кратен 4 кг")</f>
        <v>0</v>
      </c>
    </row>
    <row r="29" spans="1:15" s="24" customFormat="1" ht="62.1" customHeight="1" x14ac:dyDescent="0.2">
      <c r="A29" s="4" t="s">
        <v>939</v>
      </c>
      <c r="B29" s="242" t="s">
        <v>940</v>
      </c>
      <c r="C29" s="246"/>
      <c r="D29" s="239" t="s">
        <v>1082</v>
      </c>
      <c r="E29" s="244" t="s">
        <v>370</v>
      </c>
      <c r="F29" s="250">
        <v>911</v>
      </c>
      <c r="G29" s="419">
        <f>H29*(1-ЧАЙ!$I$8)</f>
        <v>847.2299999999999</v>
      </c>
      <c r="H29" s="285">
        <f>IF(E29=ИТОГО!$F$1,ИТОГО!$F$2*F29,IF(E29=ИТОГО!$G$1,ИТОГО!$G$2*F29,IF(E29=ИТОГО!$H$1,ИТОГО!$H$2*F29,F29)))</f>
        <v>911</v>
      </c>
      <c r="I29" s="246"/>
      <c r="J29" s="124">
        <f>IF(MOD(I29,1)=0,IF(_КОМ.УСЛ.=ЧАЙ!$K$8,H29*I29,I29*G29),"заказ не кратен 1 кг")</f>
        <v>0</v>
      </c>
    </row>
    <row r="30" spans="1:15" s="24" customFormat="1" ht="46.5" customHeight="1" x14ac:dyDescent="0.2">
      <c r="A30" s="71" t="s">
        <v>1550</v>
      </c>
      <c r="B30" s="213" t="s">
        <v>1551</v>
      </c>
      <c r="C30" s="221"/>
      <c r="D30" s="239" t="s">
        <v>1545</v>
      </c>
      <c r="E30" s="221" t="s">
        <v>370</v>
      </c>
      <c r="F30" s="249">
        <v>810</v>
      </c>
      <c r="G30" s="419">
        <f>H30*(1-ЧАЙ!$I$8)</f>
        <v>753.3</v>
      </c>
      <c r="H30" s="285">
        <f>IF(E30=ИТОГО!$F$1,ИТОГО!$F$2*F30,IF(E30=ИТОГО!$G$1,ИТОГО!$G$2*F30,IF(E30=ИТОГО!$H$1,ИТОГО!$H$2*F30,F30)))</f>
        <v>810</v>
      </c>
      <c r="I30" s="221"/>
      <c r="J30" s="241">
        <f>IF(MOD(I30,2.5)=0,IF(_КОМ.УСЛ.=ЧАЙ!$K$8,H30*I30,I30*G30),"заказ не кратен 2,5 кг")</f>
        <v>0</v>
      </c>
    </row>
    <row r="31" spans="1:15" s="24" customFormat="1" ht="62.1" customHeight="1" x14ac:dyDescent="0.2">
      <c r="A31" s="71" t="s">
        <v>941</v>
      </c>
      <c r="B31" s="242" t="s">
        <v>942</v>
      </c>
      <c r="C31" s="246"/>
      <c r="D31" s="239" t="s">
        <v>1085</v>
      </c>
      <c r="E31" s="244" t="s">
        <v>370</v>
      </c>
      <c r="F31" s="250">
        <v>526</v>
      </c>
      <c r="G31" s="419">
        <f>H31*(1-ЧАЙ!$I$8)</f>
        <v>489.17999999999995</v>
      </c>
      <c r="H31" s="285">
        <f>IF(E31=ИТОГО!$F$1,ИТОГО!$F$2*F31,IF(E31=ИТОГО!$G$1,ИТОГО!$G$2*F31,IF(E31=ИТОГО!$H$1,ИТОГО!$H$2*F31,F31)))</f>
        <v>526</v>
      </c>
      <c r="I31" s="246"/>
      <c r="J31" s="124">
        <f>IF(MOD(I31,2)=0,IF(_КОМ.УСЛ.=ЧАЙ!$K$8,H31*I31,I31*G31),"заказ не кратен 2 кг")</f>
        <v>0</v>
      </c>
    </row>
    <row r="32" spans="1:15" s="24" customFormat="1" ht="60.75" customHeight="1" x14ac:dyDescent="0.2">
      <c r="A32" s="4" t="s">
        <v>394</v>
      </c>
      <c r="B32" s="242" t="s">
        <v>395</v>
      </c>
      <c r="C32" s="246"/>
      <c r="D32" s="239" t="s">
        <v>1084</v>
      </c>
      <c r="E32" s="244" t="s">
        <v>370</v>
      </c>
      <c r="F32" s="250">
        <v>970</v>
      </c>
      <c r="G32" s="419">
        <f>H32*(1-ЧАЙ!$I$8)</f>
        <v>902.09999999999991</v>
      </c>
      <c r="H32" s="285">
        <f>IF(E32=ИТОГО!$F$1,ИТОГО!$F$2*F32,IF(E32=ИТОГО!$G$1,ИТОГО!$G$2*F32,IF(E32=ИТОГО!$H$1,ИТОГО!$H$2*F32,F32)))</f>
        <v>970</v>
      </c>
      <c r="I32" s="246"/>
      <c r="J32" s="124">
        <f>IF(MOD(I32,3)=0,IF(_КОМ.УСЛ.=ЧАЙ!$K$8,H32*I32,I32*G32),"заказ не кратен 3 кг")</f>
        <v>0</v>
      </c>
    </row>
    <row r="33" spans="1:10" s="24" customFormat="1" ht="62.1" customHeight="1" x14ac:dyDescent="0.2">
      <c r="A33" s="4" t="s">
        <v>943</v>
      </c>
      <c r="B33" s="242" t="s">
        <v>944</v>
      </c>
      <c r="C33" s="246"/>
      <c r="D33" s="239" t="s">
        <v>1083</v>
      </c>
      <c r="E33" s="244" t="s">
        <v>370</v>
      </c>
      <c r="F33" s="250">
        <v>460</v>
      </c>
      <c r="G33" s="419">
        <f>H33*(1-ЧАЙ!$I$8)</f>
        <v>427.79999999999995</v>
      </c>
      <c r="H33" s="285">
        <f>IF(E33=ИТОГО!$F$1,ИТОГО!$F$2*F33,IF(E33=ИТОГО!$G$1,ИТОГО!$G$2*F33,IF(E33=ИТОГО!$H$1,ИТОГО!$H$2*F33,F33)))</f>
        <v>460</v>
      </c>
      <c r="I33" s="246"/>
      <c r="J33" s="124">
        <f>IF(MOD(I33,4)=0,IF(_КОМ.УСЛ.=ЧАЙ!$K$8,H33*I33,I33*G33),"заказ не кратен 4 кг")</f>
        <v>0</v>
      </c>
    </row>
    <row r="34" spans="1:10" s="24" customFormat="1" x14ac:dyDescent="0.2">
      <c r="A34" s="71" t="s">
        <v>397</v>
      </c>
      <c r="B34" s="222" t="s">
        <v>31</v>
      </c>
      <c r="C34" s="223"/>
      <c r="D34" s="251"/>
      <c r="E34" s="252"/>
      <c r="F34" s="233"/>
      <c r="G34" s="421"/>
      <c r="H34" s="283"/>
      <c r="I34" s="223"/>
      <c r="J34" s="223"/>
    </row>
    <row r="35" spans="1:10" s="24" customFormat="1" ht="30" customHeight="1" x14ac:dyDescent="0.2">
      <c r="A35" s="71" t="s">
        <v>398</v>
      </c>
      <c r="B35" s="242" t="s">
        <v>399</v>
      </c>
      <c r="C35" s="246"/>
      <c r="D35" s="239" t="s">
        <v>1085</v>
      </c>
      <c r="E35" s="244" t="s">
        <v>370</v>
      </c>
      <c r="F35" s="250">
        <v>1100</v>
      </c>
      <c r="G35" s="419">
        <f>H35*(1-ЧАЙ!$I$8)</f>
        <v>1022.9999999999999</v>
      </c>
      <c r="H35" s="285">
        <f>IF(E35=ИТОГО!$F$1,ИТОГО!$F$2*F35,IF(E35=ИТОГО!$G$1,ИТОГО!$G$2*F35,IF(E35=ИТОГО!$H$1,ИТОГО!$H$2*F35,F35)))</f>
        <v>1100</v>
      </c>
      <c r="I35" s="246"/>
      <c r="J35" s="124">
        <f>IF(MOD(I35,2)=0,IF(_КОМ.УСЛ.=ЧАЙ!$K$8,H35*I35,I35*G35),"заказ не кратен 2 кг")</f>
        <v>0</v>
      </c>
    </row>
    <row r="36" spans="1:10" s="24" customFormat="1" x14ac:dyDescent="0.2">
      <c r="A36" s="71" t="s">
        <v>400</v>
      </c>
      <c r="B36" s="242" t="s">
        <v>401</v>
      </c>
      <c r="C36" s="246"/>
      <c r="D36" s="239" t="s">
        <v>1085</v>
      </c>
      <c r="E36" s="244" t="s">
        <v>370</v>
      </c>
      <c r="F36" s="250">
        <v>1100</v>
      </c>
      <c r="G36" s="419">
        <f>H36*(1-ЧАЙ!$I$8)</f>
        <v>1022.9999999999999</v>
      </c>
      <c r="H36" s="285">
        <f>IF(E36=ИТОГО!$F$1,ИТОГО!$F$2*F36,IF(E36=ИТОГО!$G$1,ИТОГО!$G$2*F36,IF(E36=ИТОГО!$H$1,ИТОГО!$H$2*F36,F36)))</f>
        <v>1100</v>
      </c>
      <c r="I36" s="246"/>
      <c r="J36" s="124">
        <f>IF(MOD(I36,2)=0,IF(_КОМ.УСЛ.=ЧАЙ!$K$8,H36*I36,I36*G36),"заказ не кратен 2 кг")</f>
        <v>0</v>
      </c>
    </row>
    <row r="37" spans="1:10" s="24" customFormat="1" x14ac:dyDescent="0.2">
      <c r="A37" s="71" t="s">
        <v>402</v>
      </c>
      <c r="B37" s="222" t="s">
        <v>12</v>
      </c>
      <c r="C37" s="223"/>
      <c r="D37" s="251"/>
      <c r="E37" s="252"/>
      <c r="F37" s="233"/>
      <c r="G37" s="421"/>
      <c r="H37" s="283"/>
      <c r="I37" s="223"/>
      <c r="J37" s="223"/>
    </row>
    <row r="38" spans="1:10" s="24" customFormat="1" x14ac:dyDescent="0.2">
      <c r="A38" s="71" t="s">
        <v>403</v>
      </c>
      <c r="B38" s="235" t="s">
        <v>908</v>
      </c>
      <c r="C38" s="236"/>
      <c r="D38" s="247"/>
      <c r="E38" s="248"/>
      <c r="F38" s="237"/>
      <c r="G38" s="420"/>
      <c r="H38" s="284"/>
      <c r="I38" s="236"/>
      <c r="J38" s="236"/>
    </row>
    <row r="39" spans="1:10" s="24" customFormat="1" x14ac:dyDescent="0.2">
      <c r="A39" s="4" t="s">
        <v>2174</v>
      </c>
      <c r="B39" s="213" t="s">
        <v>1552</v>
      </c>
      <c r="C39" s="221"/>
      <c r="D39" s="239" t="s">
        <v>1085</v>
      </c>
      <c r="E39" s="221" t="s">
        <v>15</v>
      </c>
      <c r="F39" s="240">
        <v>16.72</v>
      </c>
      <c r="G39" s="419">
        <f>H39*(1-ЧАЙ!$I$8)</f>
        <v>1050.2401984799999</v>
      </c>
      <c r="H39" s="285">
        <f>IF(E39=ИТОГО!$F$1,ИТОГО!$F$2*F39,IF(E39=ИТОГО!$G$1,ИТОГО!$G$2*F39,IF(E39=ИТОГО!$H$1,ИТОГО!$H$2*F39,F39)))</f>
        <v>1129.290536</v>
      </c>
      <c r="I39" s="221"/>
      <c r="J39" s="241">
        <f>IF(MOD(I39,2)=0,IF(_КОМ.УСЛ.=ЧАЙ!$K$8,H39*I39,I39*G39),"заказ не кратен 2 кг")</f>
        <v>0</v>
      </c>
    </row>
    <row r="40" spans="1:10" s="24" customFormat="1" x14ac:dyDescent="0.2">
      <c r="A40" s="4" t="s">
        <v>404</v>
      </c>
      <c r="B40" s="242" t="s">
        <v>405</v>
      </c>
      <c r="C40" s="246"/>
      <c r="D40" s="239" t="s">
        <v>1085</v>
      </c>
      <c r="E40" s="244" t="s">
        <v>15</v>
      </c>
      <c r="F40" s="245">
        <v>16.72</v>
      </c>
      <c r="G40" s="419">
        <f>H40*(1-ЧАЙ!$I$8)</f>
        <v>1050.2401984799999</v>
      </c>
      <c r="H40" s="285">
        <f>IF(E40=ИТОГО!$F$1,ИТОГО!$F$2*F40,IF(E40=ИТОГО!$G$1,ИТОГО!$G$2*F40,IF(E40=ИТОГО!$H$1,ИТОГО!$H$2*F40,F40)))</f>
        <v>1129.290536</v>
      </c>
      <c r="I40" s="246"/>
      <c r="J40" s="124">
        <f>IF(MOD(I40,2)=0,IF(_КОМ.УСЛ.=ЧАЙ!$K$8,H40*I40,I40*G40),"заказ не кратен 2 кг")</f>
        <v>0</v>
      </c>
    </row>
    <row r="41" spans="1:10" s="24" customFormat="1" x14ac:dyDescent="0.2">
      <c r="A41" s="4" t="s">
        <v>1553</v>
      </c>
      <c r="B41" s="213" t="s">
        <v>1554</v>
      </c>
      <c r="C41" s="221"/>
      <c r="D41" s="239" t="s">
        <v>1085</v>
      </c>
      <c r="E41" s="221" t="s">
        <v>15</v>
      </c>
      <c r="F41" s="240">
        <v>16.72</v>
      </c>
      <c r="G41" s="419">
        <f>H41*(1-ЧАЙ!$I$8)</f>
        <v>1050.2401984799999</v>
      </c>
      <c r="H41" s="285">
        <f>IF(E41=ИТОГО!$F$1,ИТОГО!$F$2*F41,IF(E41=ИТОГО!$G$1,ИТОГО!$G$2*F41,IF(E41=ИТОГО!$H$1,ИТОГО!$H$2*F41,F41)))</f>
        <v>1129.290536</v>
      </c>
      <c r="I41" s="221"/>
      <c r="J41" s="241">
        <f>IF(MOD(I41,2)=0,IF(_КОМ.УСЛ.=ЧАЙ!$K$8,H41*I41,I41*G41),"заказ не кратен 2 кг")</f>
        <v>0</v>
      </c>
    </row>
    <row r="42" spans="1:10" s="24" customFormat="1" x14ac:dyDescent="0.2">
      <c r="A42" s="4" t="s">
        <v>406</v>
      </c>
      <c r="B42" s="242" t="s">
        <v>407</v>
      </c>
      <c r="C42" s="246"/>
      <c r="D42" s="239" t="s">
        <v>1082</v>
      </c>
      <c r="E42" s="244" t="s">
        <v>15</v>
      </c>
      <c r="F42" s="245">
        <v>7.87</v>
      </c>
      <c r="G42" s="419">
        <f>H42*(1-ЧАЙ!$I$8)</f>
        <v>494.34152883000007</v>
      </c>
      <c r="H42" s="285">
        <f>IF(E42=ИТОГО!$F$1,ИТОГО!$F$2*F42,IF(E42=ИТОГО!$G$1,ИТОГО!$G$2*F42,IF(E42=ИТОГО!$H$1,ИТОГО!$H$2*F42,F42)))</f>
        <v>531.5500310000001</v>
      </c>
      <c r="I42" s="246"/>
      <c r="J42" s="124">
        <f>IF(MOD(I42,1)=0,IF(_КОМ.УСЛ.=ЧАЙ!$K$8,H42*I42,I42*G42),"заказ не кратен 1 кг")</f>
        <v>0</v>
      </c>
    </row>
    <row r="43" spans="1:10" s="24" customFormat="1" x14ac:dyDescent="0.2">
      <c r="A43" s="4" t="s">
        <v>1555</v>
      </c>
      <c r="B43" s="213" t="s">
        <v>1556</v>
      </c>
      <c r="C43" s="221"/>
      <c r="D43" s="239" t="s">
        <v>1085</v>
      </c>
      <c r="E43" s="221" t="s">
        <v>15</v>
      </c>
      <c r="F43" s="240">
        <v>16.72</v>
      </c>
      <c r="G43" s="419">
        <f>H43*(1-ЧАЙ!$I$8)</f>
        <v>1050.2401984799999</v>
      </c>
      <c r="H43" s="285">
        <f>IF(E43=ИТОГО!$F$1,ИТОГО!$F$2*F43,IF(E43=ИТОГО!$G$1,ИТОГО!$G$2*F43,IF(E43=ИТОГО!$H$1,ИТОГО!$H$2*F43,F43)))</f>
        <v>1129.290536</v>
      </c>
      <c r="I43" s="221"/>
      <c r="J43" s="241">
        <f>IF(MOD(I43,2)=0,IF(_КОМ.УСЛ.=ЧАЙ!$K$8,H43*I43,I43*G43),"заказ не кратен 2 кг")</f>
        <v>0</v>
      </c>
    </row>
    <row r="44" spans="1:10" s="24" customFormat="1" x14ac:dyDescent="0.2">
      <c r="A44" s="4" t="s">
        <v>978</v>
      </c>
      <c r="B44" s="242" t="s">
        <v>977</v>
      </c>
      <c r="C44" s="246"/>
      <c r="D44" s="239" t="s">
        <v>1082</v>
      </c>
      <c r="E44" s="244" t="s">
        <v>15</v>
      </c>
      <c r="F44" s="245">
        <v>6.89</v>
      </c>
      <c r="G44" s="419">
        <f>H44*(1-ЧАЙ!$I$8)</f>
        <v>432.78438801000004</v>
      </c>
      <c r="H44" s="285">
        <f>IF(E44=ИТОГО!$F$1,ИТОГО!$F$2*F44,IF(E44=ИТОГО!$G$1,ИТОГО!$G$2*F44,IF(E44=ИТОГО!$H$1,ИТОГО!$H$2*F44,F44)))</f>
        <v>465.35955700000005</v>
      </c>
      <c r="I44" s="253"/>
      <c r="J44" s="124">
        <f>IF(MOD(I44,1)=0,IF(_КОМ.УСЛ.=ЧАЙ!$K$8,H44*I44,I44*G44),"заказ не кратен 1 кг")</f>
        <v>0</v>
      </c>
    </row>
    <row r="45" spans="1:10" s="24" customFormat="1" x14ac:dyDescent="0.2">
      <c r="A45" s="4" t="s">
        <v>949</v>
      </c>
      <c r="B45" s="242" t="s">
        <v>950</v>
      </c>
      <c r="C45" s="242"/>
      <c r="D45" s="239" t="s">
        <v>1082</v>
      </c>
      <c r="E45" s="244" t="s">
        <v>15</v>
      </c>
      <c r="F45" s="245">
        <v>6.89</v>
      </c>
      <c r="G45" s="419">
        <f>H45*(1-ЧАЙ!$I$8)</f>
        <v>432.78438801000004</v>
      </c>
      <c r="H45" s="285">
        <f>IF(E45=ИТОГО!$F$1,ИТОГО!$F$2*F45,IF(E45=ИТОГО!$G$1,ИТОГО!$G$2*F45,IF(E45=ИТОГО!$H$1,ИТОГО!$H$2*F45,F45)))</f>
        <v>465.35955700000005</v>
      </c>
      <c r="I45" s="253"/>
      <c r="J45" s="124">
        <f>IF(MOD(I45,1)=0,IF(_КОМ.УСЛ.=ЧАЙ!$K$8,H45*I45,I45*G45),"заказ не кратен 1 кг")</f>
        <v>0</v>
      </c>
    </row>
    <row r="46" spans="1:10" s="24" customFormat="1" x14ac:dyDescent="0.2">
      <c r="A46" s="71" t="s">
        <v>408</v>
      </c>
      <c r="B46" s="235" t="s">
        <v>909</v>
      </c>
      <c r="C46" s="236"/>
      <c r="D46" s="247"/>
      <c r="E46" s="248"/>
      <c r="F46" s="237"/>
      <c r="G46" s="420"/>
      <c r="H46" s="284"/>
      <c r="I46" s="236"/>
      <c r="J46" s="236"/>
    </row>
    <row r="47" spans="1:10" s="24" customFormat="1" x14ac:dyDescent="0.2">
      <c r="A47" s="71" t="s">
        <v>409</v>
      </c>
      <c r="B47" s="242" t="s">
        <v>410</v>
      </c>
      <c r="C47" s="243"/>
      <c r="D47" s="239" t="s">
        <v>1081</v>
      </c>
      <c r="E47" s="244" t="s">
        <v>15</v>
      </c>
      <c r="F47" s="245">
        <v>0.69</v>
      </c>
      <c r="G47" s="419">
        <f>H47*(1-ЧАЙ!$I$8)</f>
        <v>43.34125221</v>
      </c>
      <c r="H47" s="285">
        <f>IF(E47=ИТОГО!$F$1,ИТОГО!$F$2*F47,IF(E47=ИТОГО!$G$1,ИТОГО!$G$2*F47,IF(E47=ИТОГО!$H$1,ИТОГО!$H$2*F47,F47)))</f>
        <v>46.603497000000004</v>
      </c>
      <c r="I47" s="246"/>
      <c r="J47" s="124">
        <f>IF(MOD(I47,1)=0,IF(_КОМ.УСЛ.=ЧАЙ!$K$8,H47*I47,I47*G47),"заказ не кратен 1 шт.")</f>
        <v>0</v>
      </c>
    </row>
    <row r="48" spans="1:10" s="24" customFormat="1" x14ac:dyDescent="0.2">
      <c r="A48" s="71" t="s">
        <v>411</v>
      </c>
      <c r="B48" s="242" t="s">
        <v>412</v>
      </c>
      <c r="C48" s="246"/>
      <c r="D48" s="239" t="s">
        <v>1081</v>
      </c>
      <c r="E48" s="244" t="s">
        <v>15</v>
      </c>
      <c r="F48" s="245">
        <v>0.69</v>
      </c>
      <c r="G48" s="419">
        <f>H48*(1-ЧАЙ!$I$8)</f>
        <v>43.34125221</v>
      </c>
      <c r="H48" s="285">
        <f>IF(E48=ИТОГО!$F$1,ИТОГО!$F$2*F48,IF(E48=ИТОГО!$G$1,ИТОГО!$G$2*F48,IF(E48=ИТОГО!$H$1,ИТОГО!$H$2*F48,F48)))</f>
        <v>46.603497000000004</v>
      </c>
      <c r="I48" s="246"/>
      <c r="J48" s="124">
        <f>IF(MOD(I48,1)=0,IF(_КОМ.УСЛ.=ЧАЙ!$K$8,H48*I48,I48*G48),"заказ не кратен 1 шт.")</f>
        <v>0</v>
      </c>
    </row>
    <row r="49" spans="1:10" s="24" customFormat="1" x14ac:dyDescent="0.2">
      <c r="A49" s="71" t="s">
        <v>413</v>
      </c>
      <c r="B49" s="217" t="s">
        <v>30</v>
      </c>
      <c r="C49" s="218"/>
      <c r="D49" s="254"/>
      <c r="E49" s="255"/>
      <c r="F49" s="231"/>
      <c r="G49" s="422"/>
      <c r="H49" s="282"/>
      <c r="I49" s="218"/>
      <c r="J49" s="218"/>
    </row>
    <row r="50" spans="1:10" s="24" customFormat="1" x14ac:dyDescent="0.2">
      <c r="A50" s="71" t="s">
        <v>415</v>
      </c>
      <c r="B50" s="222" t="s">
        <v>416</v>
      </c>
      <c r="C50" s="223"/>
      <c r="D50" s="251"/>
      <c r="E50" s="252"/>
      <c r="F50" s="233"/>
      <c r="G50" s="421"/>
      <c r="H50" s="283"/>
      <c r="I50" s="223"/>
      <c r="J50" s="223"/>
    </row>
    <row r="51" spans="1:10" s="24" customFormat="1" x14ac:dyDescent="0.2">
      <c r="A51" s="71" t="s">
        <v>417</v>
      </c>
      <c r="B51" s="242" t="s">
        <v>418</v>
      </c>
      <c r="C51" s="246"/>
      <c r="D51" s="239" t="s">
        <v>1081</v>
      </c>
      <c r="E51" s="244" t="s">
        <v>370</v>
      </c>
      <c r="F51" s="250">
        <v>265</v>
      </c>
      <c r="G51" s="419">
        <f>H51*(1-ЧАЙ!$I$8)</f>
        <v>246.45</v>
      </c>
      <c r="H51" s="285">
        <f>IF(E51=ИТОГО!$F$1,ИТОГО!$F$2*F51,IF(E51=ИТОГО!$G$1,ИТОГО!$G$2*F51,IF(E51=ИТОГО!$H$1,ИТОГО!$H$2*F51,F51)))</f>
        <v>265</v>
      </c>
      <c r="I51" s="246"/>
      <c r="J51" s="124">
        <f>IF(MOD(I51,1)=0,IF(_КОМ.УСЛ.=ЧАЙ!$K$8,H51*I51,I51*G51),"заказ не кратен 1 шт.")</f>
        <v>0</v>
      </c>
    </row>
    <row r="52" spans="1:10" s="24" customFormat="1" ht="25.5" x14ac:dyDescent="0.2">
      <c r="A52" s="71" t="s">
        <v>419</v>
      </c>
      <c r="B52" s="242" t="s">
        <v>420</v>
      </c>
      <c r="C52" s="246"/>
      <c r="D52" s="239" t="s">
        <v>1081</v>
      </c>
      <c r="E52" s="244" t="s">
        <v>370</v>
      </c>
      <c r="F52" s="250">
        <v>245</v>
      </c>
      <c r="G52" s="419">
        <f>H52*(1-ЧАЙ!$I$8)</f>
        <v>227.85</v>
      </c>
      <c r="H52" s="285">
        <f>IF(E52=ИТОГО!$F$1,ИТОГО!$F$2*F52,IF(E52=ИТОГО!$G$1,ИТОГО!$G$2*F52,IF(E52=ИТОГО!$H$1,ИТОГО!$H$2*F52,F52)))</f>
        <v>245</v>
      </c>
      <c r="I52" s="246"/>
      <c r="J52" s="124">
        <f>IF(MOD(I52,1)=0,IF(_КОМ.УСЛ.=ЧАЙ!$K$8,H52*I52,I52*G52),"заказ не кратен 1 шт.")</f>
        <v>0</v>
      </c>
    </row>
    <row r="53" spans="1:10" s="24" customFormat="1" x14ac:dyDescent="0.2">
      <c r="A53" s="71" t="s">
        <v>421</v>
      </c>
      <c r="B53" s="242" t="s">
        <v>422</v>
      </c>
      <c r="C53" s="246"/>
      <c r="D53" s="239" t="s">
        <v>1081</v>
      </c>
      <c r="E53" s="244" t="s">
        <v>370</v>
      </c>
      <c r="F53" s="250">
        <v>217</v>
      </c>
      <c r="G53" s="419">
        <f>H53*(1-ЧАЙ!$I$8)</f>
        <v>201.80999999999997</v>
      </c>
      <c r="H53" s="285">
        <f>IF(E53=ИТОГО!$F$1,ИТОГО!$F$2*F53,IF(E53=ИТОГО!$G$1,ИТОГО!$G$2*F53,IF(E53=ИТОГО!$H$1,ИТОГО!$H$2*F53,F53)))</f>
        <v>217</v>
      </c>
      <c r="I53" s="246"/>
      <c r="J53" s="124">
        <f>IF(MOD(I53,1)=0,IF(_КОМ.УСЛ.=ЧАЙ!$K$8,H53*I53,I53*G53),"заказ не кратен 1 шт.")</f>
        <v>0</v>
      </c>
    </row>
    <row r="54" spans="1:10" s="24" customFormat="1" x14ac:dyDescent="0.2">
      <c r="A54" s="71" t="s">
        <v>423</v>
      </c>
      <c r="B54" s="242" t="s">
        <v>424</v>
      </c>
      <c r="C54" s="246"/>
      <c r="D54" s="239" t="s">
        <v>1081</v>
      </c>
      <c r="E54" s="244" t="s">
        <v>370</v>
      </c>
      <c r="F54" s="250">
        <v>245</v>
      </c>
      <c r="G54" s="419">
        <f>H54*(1-ЧАЙ!$I$8)</f>
        <v>227.85</v>
      </c>
      <c r="H54" s="285">
        <f>IF(E54=ИТОГО!$F$1,ИТОГО!$F$2*F54,IF(E54=ИТОГО!$G$1,ИТОГО!$G$2*F54,IF(E54=ИТОГО!$H$1,ИТОГО!$H$2*F54,F54)))</f>
        <v>245</v>
      </c>
      <c r="I54" s="246"/>
      <c r="J54" s="124">
        <f>IF(MOD(I54,1)=0,IF(_КОМ.УСЛ.=ЧАЙ!$K$8,H54*I54,I54*G54),"заказ не кратен 1 шт.")</f>
        <v>0</v>
      </c>
    </row>
    <row r="55" spans="1:10" s="24" customFormat="1" x14ac:dyDescent="0.2">
      <c r="A55" s="71" t="s">
        <v>425</v>
      </c>
      <c r="B55" s="222" t="s">
        <v>426</v>
      </c>
      <c r="C55" s="223"/>
      <c r="D55" s="251"/>
      <c r="E55" s="252"/>
      <c r="F55" s="233"/>
      <c r="G55" s="421"/>
      <c r="H55" s="283"/>
      <c r="I55" s="223"/>
      <c r="J55" s="223"/>
    </row>
    <row r="56" spans="1:10" s="24" customFormat="1" x14ac:dyDescent="0.2">
      <c r="A56" s="71" t="s">
        <v>427</v>
      </c>
      <c r="B56" s="235" t="s">
        <v>428</v>
      </c>
      <c r="C56" s="236"/>
      <c r="D56" s="247"/>
      <c r="E56" s="248"/>
      <c r="F56" s="237"/>
      <c r="G56" s="420"/>
      <c r="H56" s="284"/>
      <c r="I56" s="236"/>
      <c r="J56" s="236"/>
    </row>
    <row r="57" spans="1:10" s="24" customFormat="1" ht="14.25" customHeight="1" x14ac:dyDescent="0.2">
      <c r="A57" s="71" t="s">
        <v>991</v>
      </c>
      <c r="B57" s="242" t="s">
        <v>987</v>
      </c>
      <c r="C57" s="246"/>
      <c r="D57" s="239" t="s">
        <v>1081</v>
      </c>
      <c r="E57" s="244" t="s">
        <v>15</v>
      </c>
      <c r="F57" s="245">
        <v>4.4000000000000004</v>
      </c>
      <c r="G57" s="419">
        <f>H57*(1-ЧАЙ!$I$8)</f>
        <v>276.37899960000004</v>
      </c>
      <c r="H57" s="285">
        <f>IF(E57=ИТОГО!$F$1,ИТОГО!$F$2*F57,IF(E57=ИТОГО!$G$1,ИТОГО!$G$2*F57,IF(E57=ИТОГО!$H$1,ИТОГО!$H$2*F57,F57)))</f>
        <v>297.18172000000004</v>
      </c>
      <c r="I57" s="246"/>
      <c r="J57" s="124">
        <f>IF(MOD(I57,1)=0,IF(_КОМ.УСЛ.=ЧАЙ!$K$8,H57*I57,I57*G57),"заказ не кратен 1 шт.")</f>
        <v>0</v>
      </c>
    </row>
    <row r="58" spans="1:10" s="24" customFormat="1" x14ac:dyDescent="0.2">
      <c r="A58" s="71" t="s">
        <v>992</v>
      </c>
      <c r="B58" s="242" t="s">
        <v>988</v>
      </c>
      <c r="C58" s="246"/>
      <c r="D58" s="239" t="s">
        <v>1081</v>
      </c>
      <c r="E58" s="244" t="s">
        <v>15</v>
      </c>
      <c r="F58" s="245">
        <v>4.4000000000000004</v>
      </c>
      <c r="G58" s="419">
        <f>H58*(1-ЧАЙ!$I$8)</f>
        <v>276.37899960000004</v>
      </c>
      <c r="H58" s="285">
        <f>IF(E58=ИТОГО!$F$1,ИТОГО!$F$2*F58,IF(E58=ИТОГО!$G$1,ИТОГО!$G$2*F58,IF(E58=ИТОГО!$H$1,ИТОГО!$H$2*F58,F58)))</f>
        <v>297.18172000000004</v>
      </c>
      <c r="I58" s="246"/>
      <c r="J58" s="124">
        <f>IF(MOD(I58,1)=0,IF(_КОМ.УСЛ.=ЧАЙ!$K$8,H58*I58,I58*G58),"заказ не кратен 1 шт.")</f>
        <v>0</v>
      </c>
    </row>
    <row r="59" spans="1:10" s="24" customFormat="1" x14ac:dyDescent="0.2">
      <c r="A59" s="71" t="s">
        <v>993</v>
      </c>
      <c r="B59" s="242" t="s">
        <v>989</v>
      </c>
      <c r="C59" s="246"/>
      <c r="D59" s="239" t="s">
        <v>1081</v>
      </c>
      <c r="E59" s="244" t="s">
        <v>15</v>
      </c>
      <c r="F59" s="245">
        <v>4.4000000000000004</v>
      </c>
      <c r="G59" s="419">
        <f>H59*(1-ЧАЙ!$I$8)</f>
        <v>276.37899960000004</v>
      </c>
      <c r="H59" s="285">
        <f>IF(E59=ИТОГО!$F$1,ИТОГО!$F$2*F59,IF(E59=ИТОГО!$G$1,ИТОГО!$G$2*F59,IF(E59=ИТОГО!$H$1,ИТОГО!$H$2*F59,F59)))</f>
        <v>297.18172000000004</v>
      </c>
      <c r="I59" s="246"/>
      <c r="J59" s="124">
        <f>IF(MOD(I59,1)=0,IF(_КОМ.УСЛ.=ЧАЙ!$K$8,H59*I59,I59*G59),"заказ не кратен 1 шт.")</f>
        <v>0</v>
      </c>
    </row>
    <row r="60" spans="1:10" s="24" customFormat="1" x14ac:dyDescent="0.2">
      <c r="A60" s="71" t="s">
        <v>994</v>
      </c>
      <c r="B60" s="242" t="s">
        <v>990</v>
      </c>
      <c r="C60" s="246"/>
      <c r="D60" s="239" t="s">
        <v>1081</v>
      </c>
      <c r="E60" s="244" t="s">
        <v>15</v>
      </c>
      <c r="F60" s="245">
        <v>4.4000000000000004</v>
      </c>
      <c r="G60" s="419">
        <f>H60*(1-ЧАЙ!$I$8)</f>
        <v>276.37899960000004</v>
      </c>
      <c r="H60" s="285">
        <f>IF(E60=ИТОГО!$F$1,ИТОГО!$F$2*F60,IF(E60=ИТОГО!$G$1,ИТОГО!$G$2*F60,IF(E60=ИТОГО!$H$1,ИТОГО!$H$2*F60,F60)))</f>
        <v>297.18172000000004</v>
      </c>
      <c r="I60" s="246"/>
      <c r="J60" s="124">
        <f>IF(MOD(I60,1)=0,IF(_КОМ.УСЛ.=ЧАЙ!$K$8,H60*I60,I60*G60),"заказ не кратен 1 шт.")</f>
        <v>0</v>
      </c>
    </row>
    <row r="61" spans="1:10" s="24" customFormat="1" x14ac:dyDescent="0.2">
      <c r="A61" s="71"/>
      <c r="B61" s="222" t="s">
        <v>2217</v>
      </c>
      <c r="C61" s="223"/>
      <c r="D61" s="251"/>
      <c r="E61" s="252"/>
      <c r="F61" s="233"/>
      <c r="G61" s="421"/>
      <c r="H61" s="283"/>
      <c r="I61" s="223"/>
      <c r="J61" s="223"/>
    </row>
    <row r="62" spans="1:10" s="24" customFormat="1" x14ac:dyDescent="0.2">
      <c r="A62" s="71" t="s">
        <v>2221</v>
      </c>
      <c r="B62" s="242" t="s">
        <v>2218</v>
      </c>
      <c r="C62" s="246"/>
      <c r="D62" s="239" t="s">
        <v>1081</v>
      </c>
      <c r="E62" s="244" t="s">
        <v>370</v>
      </c>
      <c r="F62" s="250">
        <v>216</v>
      </c>
      <c r="G62" s="419">
        <f>H62*(1-ЧАЙ!$I$8)</f>
        <v>200.88</v>
      </c>
      <c r="H62" s="285">
        <f>IF(E62=ИТОГО!$F$1,ИТОГО!$F$2*F62,IF(E62=ИТОГО!$G$1,ИТОГО!$G$2*F62,IF(E62=ИТОГО!$H$1,ИТОГО!$H$2*F62,F62)))</f>
        <v>216</v>
      </c>
      <c r="I62" s="246"/>
      <c r="J62" s="124">
        <f>IF(MOD(I62,1)=0,IF(_КОМ.УСЛ.=ЧАЙ!$K$8,H62*I62,I62*G62),"заказ не кратен 1 шт.")</f>
        <v>0</v>
      </c>
    </row>
    <row r="63" spans="1:10" s="24" customFormat="1" x14ac:dyDescent="0.2">
      <c r="A63" s="71" t="s">
        <v>2222</v>
      </c>
      <c r="B63" s="242" t="s">
        <v>2219</v>
      </c>
      <c r="C63" s="246"/>
      <c r="D63" s="239" t="s">
        <v>1081</v>
      </c>
      <c r="E63" s="244" t="s">
        <v>370</v>
      </c>
      <c r="F63" s="250">
        <v>199</v>
      </c>
      <c r="G63" s="419">
        <f>H63*(1-ЧАЙ!$I$8)</f>
        <v>185.07</v>
      </c>
      <c r="H63" s="285">
        <f>IF(E63=ИТОГО!$F$1,ИТОГО!$F$2*F63,IF(E63=ИТОГО!$G$1,ИТОГО!$G$2*F63,IF(E63=ИТОГО!$H$1,ИТОГО!$H$2*F63,F63)))</f>
        <v>199</v>
      </c>
      <c r="I63" s="246"/>
      <c r="J63" s="124">
        <f>IF(MOD(I63,1)=0,IF(_КОМ.УСЛ.=ЧАЙ!$K$8,H63*I63,I63*G63),"заказ не кратен 1 шт.")</f>
        <v>0</v>
      </c>
    </row>
    <row r="64" spans="1:10" s="24" customFormat="1" x14ac:dyDescent="0.2">
      <c r="A64" s="71" t="s">
        <v>2223</v>
      </c>
      <c r="B64" s="242" t="s">
        <v>2220</v>
      </c>
      <c r="C64" s="246"/>
      <c r="D64" s="239" t="s">
        <v>1081</v>
      </c>
      <c r="E64" s="244" t="s">
        <v>370</v>
      </c>
      <c r="F64" s="250">
        <v>233</v>
      </c>
      <c r="G64" s="419">
        <f>H64*(1-ЧАЙ!$I$8)</f>
        <v>216.69</v>
      </c>
      <c r="H64" s="285">
        <f>IF(E64=ИТОГО!$F$1,ИТОГО!$F$2*F64,IF(E64=ИТОГО!$G$1,ИТОГО!$G$2*F64,IF(E64=ИТОГО!$H$1,ИТОГО!$H$2*F64,F64)))</f>
        <v>233</v>
      </c>
      <c r="I64" s="246"/>
      <c r="J64" s="124">
        <f>IF(MOD(I64,1)=0,IF(_КОМ.УСЛ.=ЧАЙ!$K$8,H64*I64,I64*G64),"заказ не кратен 1 шт.")</f>
        <v>0</v>
      </c>
    </row>
    <row r="65" spans="1:10" s="24" customFormat="1" x14ac:dyDescent="0.2">
      <c r="A65" s="71" t="s">
        <v>2224</v>
      </c>
      <c r="B65" s="242" t="s">
        <v>2227</v>
      </c>
      <c r="C65" s="246"/>
      <c r="D65" s="239" t="s">
        <v>1081</v>
      </c>
      <c r="E65" s="244" t="s">
        <v>370</v>
      </c>
      <c r="F65" s="250">
        <v>262</v>
      </c>
      <c r="G65" s="419">
        <f>H65*(1-ЧАЙ!$I$8)</f>
        <v>243.66</v>
      </c>
      <c r="H65" s="285">
        <f>IF(E65=ИТОГО!$F$1,ИТОГО!$F$2*F65,IF(E65=ИТОГО!$G$1,ИТОГО!$G$2*F65,IF(E65=ИТОГО!$H$1,ИТОГО!$H$2*F65,F65)))</f>
        <v>262</v>
      </c>
      <c r="I65" s="246"/>
      <c r="J65" s="124">
        <f>IF(MOD(I65,1)=0,IF(_КОМ.УСЛ.=ЧАЙ!$K$8,H65*I65,I65*G65),"заказ не кратен 1 шт.")</f>
        <v>0</v>
      </c>
    </row>
    <row r="66" spans="1:10" s="24" customFormat="1" x14ac:dyDescent="0.2">
      <c r="A66" s="71" t="s">
        <v>2225</v>
      </c>
      <c r="B66" s="242" t="s">
        <v>2228</v>
      </c>
      <c r="C66" s="246"/>
      <c r="D66" s="239" t="s">
        <v>1081</v>
      </c>
      <c r="E66" s="244" t="s">
        <v>370</v>
      </c>
      <c r="F66" s="250">
        <v>231</v>
      </c>
      <c r="G66" s="419">
        <f>H66*(1-ЧАЙ!$I$8)</f>
        <v>214.82999999999998</v>
      </c>
      <c r="H66" s="285">
        <f>IF(E66=ИТОГО!$F$1,ИТОГО!$F$2*F66,IF(E66=ИТОГО!$G$1,ИТОГО!$G$2*F66,IF(E66=ИТОГО!$H$1,ИТОГО!$H$2*F66,F66)))</f>
        <v>231</v>
      </c>
      <c r="I66" s="246"/>
      <c r="J66" s="124">
        <f>IF(MOD(I66,1)=0,IF(_КОМ.УСЛ.=ЧАЙ!$K$8,H66*I66,I66*G66),"заказ не кратен 1 шт.")</f>
        <v>0</v>
      </c>
    </row>
    <row r="67" spans="1:10" s="24" customFormat="1" x14ac:dyDescent="0.2">
      <c r="A67" s="71" t="s">
        <v>2226</v>
      </c>
      <c r="B67" s="242" t="s">
        <v>2229</v>
      </c>
      <c r="C67" s="246"/>
      <c r="D67" s="239" t="s">
        <v>1081</v>
      </c>
      <c r="E67" s="244" t="s">
        <v>370</v>
      </c>
      <c r="F67" s="250">
        <v>248</v>
      </c>
      <c r="G67" s="419">
        <f>H67*(1-ЧАЙ!$I$8)</f>
        <v>230.64</v>
      </c>
      <c r="H67" s="285">
        <f>IF(E67=ИТОГО!$F$1,ИТОГО!$F$2*F67,IF(E67=ИТОГО!$G$1,ИТОГО!$G$2*F67,IF(E67=ИТОГО!$H$1,ИТОГО!$H$2*F67,F67)))</f>
        <v>248</v>
      </c>
      <c r="I67" s="246"/>
      <c r="J67" s="124">
        <f>IF(MOD(I67,1)=0,IF(_КОМ.УСЛ.=ЧАЙ!$K$8,H67*I67,I67*G67),"заказ не кратен 1 шт.")</f>
        <v>0</v>
      </c>
    </row>
    <row r="68" spans="1:10" s="24" customFormat="1" x14ac:dyDescent="0.2">
      <c r="A68" s="71" t="s">
        <v>429</v>
      </c>
      <c r="B68" s="222" t="s">
        <v>430</v>
      </c>
      <c r="C68" s="222"/>
      <c r="D68" s="251"/>
      <c r="E68" s="256"/>
      <c r="F68" s="257"/>
      <c r="G68" s="421"/>
      <c r="H68" s="286"/>
      <c r="I68" s="222"/>
      <c r="J68" s="222"/>
    </row>
    <row r="69" spans="1:10" s="24" customFormat="1" x14ac:dyDescent="0.2">
      <c r="A69" s="71" t="s">
        <v>960</v>
      </c>
      <c r="B69" s="258" t="s">
        <v>961</v>
      </c>
      <c r="C69" s="259"/>
      <c r="D69" s="247"/>
      <c r="E69" s="260"/>
      <c r="F69" s="261"/>
      <c r="G69" s="423"/>
      <c r="H69" s="262"/>
      <c r="I69" s="259"/>
      <c r="J69" s="259"/>
    </row>
    <row r="70" spans="1:10" s="24" customFormat="1" ht="62.1" customHeight="1" x14ac:dyDescent="0.2">
      <c r="A70" s="71" t="s">
        <v>962</v>
      </c>
      <c r="B70" s="242" t="s">
        <v>963</v>
      </c>
      <c r="C70" s="246"/>
      <c r="D70" s="239" t="s">
        <v>1081</v>
      </c>
      <c r="E70" s="244" t="s">
        <v>370</v>
      </c>
      <c r="F70" s="250">
        <v>160</v>
      </c>
      <c r="G70" s="419">
        <f>H70*(1-ЧАЙ!$I$8)</f>
        <v>148.79999999999998</v>
      </c>
      <c r="H70" s="285">
        <f>IF(E70=ИТОГО!$F$1,ИТОГО!$F$2*F70,IF(E70=ИТОГО!$G$1,ИТОГО!$G$2*F70,IF(E70=ИТОГО!$H$1,ИТОГО!$H$2*F70,F70)))</f>
        <v>160</v>
      </c>
      <c r="I70" s="246"/>
      <c r="J70" s="124">
        <f>IF(MOD(I70,1)=0,IF(_КОМ.УСЛ.=ЧАЙ!$K$8,H70*I70,I70*G70),"заказ не кратен 1 шт.")</f>
        <v>0</v>
      </c>
    </row>
    <row r="71" spans="1:10" s="24" customFormat="1" ht="62.1" customHeight="1" x14ac:dyDescent="0.2">
      <c r="A71" s="80" t="s">
        <v>964</v>
      </c>
      <c r="B71" s="242" t="s">
        <v>965</v>
      </c>
      <c r="C71" s="263"/>
      <c r="D71" s="239" t="s">
        <v>1081</v>
      </c>
      <c r="E71" s="244" t="s">
        <v>370</v>
      </c>
      <c r="F71" s="250">
        <v>285</v>
      </c>
      <c r="G71" s="419">
        <f>H71*(1-ЧАЙ!$I$8)</f>
        <v>265.04999999999995</v>
      </c>
      <c r="H71" s="285">
        <f>IF(E71=ИТОГО!$F$1,ИТОГО!$F$2*F71,IF(E71=ИТОГО!$G$1,ИТОГО!$G$2*F71,IF(E71=ИТОГО!$H$1,ИТОГО!$H$2*F71,F71)))</f>
        <v>285</v>
      </c>
      <c r="I71" s="246"/>
      <c r="J71" s="124">
        <f>IF(MOD(I71,1)=0,IF(_КОМ.УСЛ.=ЧАЙ!$K$8,H71*I71,I71*G71),"заказ не кратен 1 шт.")</f>
        <v>0</v>
      </c>
    </row>
    <row r="72" spans="1:10" s="24" customFormat="1" x14ac:dyDescent="0.2">
      <c r="A72" s="71" t="s">
        <v>2063</v>
      </c>
      <c r="B72" s="258" t="s">
        <v>431</v>
      </c>
      <c r="C72" s="259"/>
      <c r="D72" s="247"/>
      <c r="E72" s="260"/>
      <c r="F72" s="261"/>
      <c r="G72" s="423"/>
      <c r="H72" s="262"/>
      <c r="I72" s="259"/>
      <c r="J72" s="259"/>
    </row>
    <row r="73" spans="1:10" s="24" customFormat="1" ht="40.5" customHeight="1" x14ac:dyDescent="0.2">
      <c r="A73" s="71" t="s">
        <v>1001</v>
      </c>
      <c r="B73" s="242" t="s">
        <v>995</v>
      </c>
      <c r="C73" s="246"/>
      <c r="D73" s="239" t="s">
        <v>1081</v>
      </c>
      <c r="E73" s="244" t="s">
        <v>15</v>
      </c>
      <c r="F73" s="245">
        <v>4.08</v>
      </c>
      <c r="G73" s="419">
        <f>H73*(1-ЧАЙ!$I$8)</f>
        <v>256.27870872</v>
      </c>
      <c r="H73" s="285">
        <f>IF(E73=ИТОГО!$F$1,ИТОГО!$F$2*F73,IF(E73=ИТОГО!$G$1,ИТОГО!$G$2*F73,IF(E73=ИТОГО!$H$1,ИТОГО!$H$2*F73,F73)))</f>
        <v>275.56850400000002</v>
      </c>
      <c r="I73" s="246"/>
      <c r="J73" s="124">
        <f>IF(MOD(I73,1)=0,IF(_КОМ.УСЛ.=ЧАЙ!$K$8,H73*I73,I73*G73),"заказ не кратен 1 шт.")</f>
        <v>0</v>
      </c>
    </row>
    <row r="74" spans="1:10" s="24" customFormat="1" ht="40.5" customHeight="1" x14ac:dyDescent="0.2">
      <c r="A74" s="71" t="s">
        <v>1003</v>
      </c>
      <c r="B74" s="242" t="s">
        <v>996</v>
      </c>
      <c r="C74" s="243"/>
      <c r="D74" s="239" t="s">
        <v>1081</v>
      </c>
      <c r="E74" s="244" t="s">
        <v>15</v>
      </c>
      <c r="F74" s="245">
        <v>4.08</v>
      </c>
      <c r="G74" s="419">
        <f>H74*(1-ЧАЙ!$I$8)</f>
        <v>256.27870872</v>
      </c>
      <c r="H74" s="285">
        <f>IF(E74=ИТОГО!$F$1,ИТОГО!$F$2*F74,IF(E74=ИТОГО!$G$1,ИТОГО!$G$2*F74,IF(E74=ИТОГО!$H$1,ИТОГО!$H$2*F74,F74)))</f>
        <v>275.56850400000002</v>
      </c>
      <c r="I74" s="246"/>
      <c r="J74" s="124">
        <f>IF(MOD(I74,1)=0,IF(_КОМ.УСЛ.=ЧАЙ!$K$8,H74*I74,I74*G74),"заказ не кратен 1 шт.")</f>
        <v>0</v>
      </c>
    </row>
    <row r="75" spans="1:10" s="24" customFormat="1" ht="40.5" customHeight="1" x14ac:dyDescent="0.2">
      <c r="A75" s="71" t="s">
        <v>1002</v>
      </c>
      <c r="B75" s="242" t="s">
        <v>997</v>
      </c>
      <c r="C75" s="246"/>
      <c r="D75" s="239" t="s">
        <v>1081</v>
      </c>
      <c r="E75" s="244" t="s">
        <v>15</v>
      </c>
      <c r="F75" s="245">
        <v>4.08</v>
      </c>
      <c r="G75" s="419">
        <f>H75*(1-ЧАЙ!$I$8)</f>
        <v>256.27870872</v>
      </c>
      <c r="H75" s="285">
        <f>IF(E75=ИТОГО!$F$1,ИТОГО!$F$2*F75,IF(E75=ИТОГО!$G$1,ИТОГО!$G$2*F75,IF(E75=ИТОГО!$H$1,ИТОГО!$H$2*F75,F75)))</f>
        <v>275.56850400000002</v>
      </c>
      <c r="I75" s="246"/>
      <c r="J75" s="124">
        <f>IF(MOD(I75,1)=0,IF(_КОМ.УСЛ.=ЧАЙ!$K$8,H75*I75,I75*G75),"заказ не кратен 1 шт.")</f>
        <v>0</v>
      </c>
    </row>
    <row r="76" spans="1:10" s="24" customFormat="1" ht="40.5" customHeight="1" x14ac:dyDescent="0.2">
      <c r="A76" s="71" t="s">
        <v>1004</v>
      </c>
      <c r="B76" s="242" t="s">
        <v>998</v>
      </c>
      <c r="C76" s="243"/>
      <c r="D76" s="239" t="s">
        <v>1081</v>
      </c>
      <c r="E76" s="244" t="s">
        <v>15</v>
      </c>
      <c r="F76" s="245">
        <v>4.08</v>
      </c>
      <c r="G76" s="419">
        <f>H76*(1-ЧАЙ!$I$8)</f>
        <v>256.27870872</v>
      </c>
      <c r="H76" s="285">
        <f>IF(E76=ИТОГО!$F$1,ИТОГО!$F$2*F76,IF(E76=ИТОГО!$G$1,ИТОГО!$G$2*F76,IF(E76=ИТОГО!$H$1,ИТОГО!$H$2*F76,F76)))</f>
        <v>275.56850400000002</v>
      </c>
      <c r="I76" s="246"/>
      <c r="J76" s="124">
        <f>IF(MOD(I76,1)=0,IF(_КОМ.УСЛ.=ЧАЙ!$K$8,H76*I76,I76*G76),"заказ не кратен 1 шт.")</f>
        <v>0</v>
      </c>
    </row>
    <row r="77" spans="1:10" s="24" customFormat="1" ht="40.5" customHeight="1" x14ac:dyDescent="0.2">
      <c r="A77" s="71" t="s">
        <v>1484</v>
      </c>
      <c r="B77" s="242" t="s">
        <v>999</v>
      </c>
      <c r="C77" s="246"/>
      <c r="D77" s="239" t="s">
        <v>1081</v>
      </c>
      <c r="E77" s="244" t="s">
        <v>15</v>
      </c>
      <c r="F77" s="245">
        <v>4.08</v>
      </c>
      <c r="G77" s="419">
        <f>H77*(1-ЧАЙ!$I$8)</f>
        <v>256.27870872</v>
      </c>
      <c r="H77" s="285">
        <f>IF(E77=ИТОГО!$F$1,ИТОГО!$F$2*F77,IF(E77=ИТОГО!$G$1,ИТОГО!$G$2*F77,IF(E77=ИТОГО!$H$1,ИТОГО!$H$2*F77,F77)))</f>
        <v>275.56850400000002</v>
      </c>
      <c r="I77" s="246"/>
      <c r="J77" s="124">
        <f>IF(MOD(I77,1)=0,IF(_КОМ.УСЛ.=ЧАЙ!$K$8,H77*I77,I77*G77),"заказ не кратен 1 шт.")</f>
        <v>0</v>
      </c>
    </row>
    <row r="78" spans="1:10" s="24" customFormat="1" ht="25.5" x14ac:dyDescent="0.2">
      <c r="A78" s="71" t="s">
        <v>1005</v>
      </c>
      <c r="B78" s="242" t="s">
        <v>1000</v>
      </c>
      <c r="C78" s="246"/>
      <c r="D78" s="239" t="s">
        <v>1081</v>
      </c>
      <c r="E78" s="244" t="s">
        <v>15</v>
      </c>
      <c r="F78" s="245">
        <v>4.08</v>
      </c>
      <c r="G78" s="419">
        <f>H78*(1-ЧАЙ!$I$8)</f>
        <v>256.27870872</v>
      </c>
      <c r="H78" s="285">
        <f>IF(E78=ИТОГО!$F$1,ИТОГО!$F$2*F78,IF(E78=ИТОГО!$G$1,ИТОГО!$G$2*F78,IF(E78=ИТОГО!$H$1,ИТОГО!$H$2*F78,F78)))</f>
        <v>275.56850400000002</v>
      </c>
      <c r="I78" s="246"/>
      <c r="J78" s="124">
        <f>IF(MOD(I78,1)=0,IF(_КОМ.УСЛ.=ЧАЙ!$K$8,H78*I78,I78*G78),"заказ не кратен 1 шт.")</f>
        <v>0</v>
      </c>
    </row>
    <row r="79" spans="1:10" s="24" customFormat="1" x14ac:dyDescent="0.2">
      <c r="A79" s="71" t="s">
        <v>952</v>
      </c>
      <c r="B79" s="258" t="s">
        <v>953</v>
      </c>
      <c r="C79" s="259"/>
      <c r="D79" s="247"/>
      <c r="E79" s="260"/>
      <c r="F79" s="261"/>
      <c r="G79" s="423"/>
      <c r="H79" s="262"/>
      <c r="I79" s="259"/>
      <c r="J79" s="259"/>
    </row>
    <row r="80" spans="1:10" s="24" customFormat="1" ht="25.5" customHeight="1" x14ac:dyDescent="0.2">
      <c r="A80" s="71" t="s">
        <v>954</v>
      </c>
      <c r="B80" s="242" t="s">
        <v>955</v>
      </c>
      <c r="C80" s="246"/>
      <c r="D80" s="239" t="s">
        <v>1081</v>
      </c>
      <c r="E80" s="244" t="s">
        <v>370</v>
      </c>
      <c r="F80" s="250">
        <v>205</v>
      </c>
      <c r="G80" s="419">
        <f>H80*(1-ЧАЙ!$I$8)</f>
        <v>190.64999999999998</v>
      </c>
      <c r="H80" s="285">
        <f>IF(E80=ИТОГО!$F$1,ИТОГО!$F$2*F80,IF(E80=ИТОГО!$G$1,ИТОГО!$G$2*F80,IF(E80=ИТОГО!$H$1,ИТОГО!$H$2*F80,F80)))</f>
        <v>205</v>
      </c>
      <c r="I80" s="246"/>
      <c r="J80" s="124">
        <f>IF(MOD(I80,1)=0,IF(_КОМ.УСЛ.=ЧАЙ!$K$8,H80*I80,I80*G80),"заказ не кратен 1 шт.")</f>
        <v>0</v>
      </c>
    </row>
    <row r="81" spans="1:11" s="24" customFormat="1" x14ac:dyDescent="0.2">
      <c r="A81" s="71" t="s">
        <v>956</v>
      </c>
      <c r="B81" s="242" t="s">
        <v>957</v>
      </c>
      <c r="C81" s="246"/>
      <c r="D81" s="239" t="s">
        <v>1081</v>
      </c>
      <c r="E81" s="244" t="s">
        <v>370</v>
      </c>
      <c r="F81" s="250">
        <v>83</v>
      </c>
      <c r="G81" s="419">
        <f>H81*(1-ЧАЙ!$I$8)</f>
        <v>77.19</v>
      </c>
      <c r="H81" s="285">
        <f>IF(E81=ИТОГО!$F$1,ИТОГО!$F$2*F81,IF(E81=ИТОГО!$G$1,ИТОГО!$G$2*F81,IF(E81=ИТОГО!$H$1,ИТОГО!$H$2*F81,F81)))</f>
        <v>83</v>
      </c>
      <c r="I81" s="246"/>
      <c r="J81" s="124">
        <f>IF(MOD(I81,1)=0,IF(_КОМ.УСЛ.=ЧАЙ!$K$8,H81*I81,I81*G81),"заказ не кратен 1 шт.")</f>
        <v>0</v>
      </c>
    </row>
    <row r="82" spans="1:11" s="24" customFormat="1" ht="60.75" customHeight="1" x14ac:dyDescent="0.2">
      <c r="A82" s="71" t="s">
        <v>958</v>
      </c>
      <c r="B82" s="242" t="s">
        <v>959</v>
      </c>
      <c r="C82" s="246"/>
      <c r="D82" s="239" t="s">
        <v>1081</v>
      </c>
      <c r="E82" s="244" t="s">
        <v>370</v>
      </c>
      <c r="F82" s="250">
        <v>130</v>
      </c>
      <c r="G82" s="419">
        <f>H82*(1-ЧАЙ!$I$8)</f>
        <v>120.89999999999999</v>
      </c>
      <c r="H82" s="285">
        <f>IF(E82=ИТОГО!$F$1,ИТОГО!$F$2*F82,IF(E82=ИТОГО!$G$1,ИТОГО!$G$2*F82,IF(E82=ИТОГО!$H$1,ИТОГО!$H$2*F82,F82)))</f>
        <v>130</v>
      </c>
      <c r="I82" s="246"/>
      <c r="J82" s="124">
        <f>IF(MOD(I82,1)=0,IF(_КОМ.УСЛ.=ЧАЙ!$K$8,H82*I82,I82*G82),"заказ не кратен 1 шт.")</f>
        <v>0</v>
      </c>
    </row>
    <row r="83" spans="1:11" s="24" customFormat="1" ht="62.1" customHeight="1" x14ac:dyDescent="0.2">
      <c r="A83" s="71" t="s">
        <v>966</v>
      </c>
      <c r="B83" s="242" t="s">
        <v>967</v>
      </c>
      <c r="C83" s="246"/>
      <c r="D83" s="239" t="s">
        <v>1081</v>
      </c>
      <c r="E83" s="244" t="s">
        <v>370</v>
      </c>
      <c r="F83" s="250">
        <v>220</v>
      </c>
      <c r="G83" s="419">
        <f>H83*(1-ЧАЙ!$I$8)</f>
        <v>204.6</v>
      </c>
      <c r="H83" s="285">
        <f>IF(E83=ИТОГО!$F$1,ИТОГО!$F$2*F83,IF(E83=ИТОГО!$G$1,ИТОГО!$G$2*F83,IF(E83=ИТОГО!$H$1,ИТОГО!$H$2*F83,F83)))</f>
        <v>220</v>
      </c>
      <c r="I83" s="246"/>
      <c r="J83" s="124">
        <f>IF(MOD(I83,1)=0,IF(_КОМ.УСЛ.=ЧАЙ!$K$8,H83*I83,I83*G83),"заказ не кратен 1 шт.")</f>
        <v>0</v>
      </c>
    </row>
    <row r="84" spans="1:11" s="35" customFormat="1" ht="15.75" x14ac:dyDescent="0.2">
      <c r="A84" s="71" t="s">
        <v>432</v>
      </c>
      <c r="B84" s="222" t="s">
        <v>433</v>
      </c>
      <c r="C84" s="222"/>
      <c r="D84" s="251"/>
      <c r="E84" s="256"/>
      <c r="F84" s="257"/>
      <c r="G84" s="421"/>
      <c r="H84" s="286"/>
      <c r="I84" s="222"/>
      <c r="J84" s="222"/>
      <c r="K84" s="34"/>
    </row>
    <row r="85" spans="1:11" x14ac:dyDescent="0.2">
      <c r="A85" s="71" t="s">
        <v>434</v>
      </c>
      <c r="B85" s="258" t="s">
        <v>435</v>
      </c>
      <c r="C85" s="259"/>
      <c r="D85" s="247"/>
      <c r="E85" s="260"/>
      <c r="F85" s="261"/>
      <c r="G85" s="423"/>
      <c r="H85" s="262"/>
      <c r="I85" s="259"/>
      <c r="J85" s="259"/>
      <c r="K85" s="295"/>
    </row>
    <row r="86" spans="1:11" ht="53.25" customHeight="1" x14ac:dyDescent="0.2">
      <c r="A86" s="71" t="s">
        <v>2079</v>
      </c>
      <c r="B86" s="213" t="s">
        <v>2077</v>
      </c>
      <c r="C86" s="440"/>
      <c r="D86" s="239" t="s">
        <v>1082</v>
      </c>
      <c r="E86" s="221" t="s">
        <v>15</v>
      </c>
      <c r="F86" s="240">
        <v>15.8</v>
      </c>
      <c r="G86" s="419">
        <f>H86*(1-ЧАЙ!$I$8)</f>
        <v>992.45186219999994</v>
      </c>
      <c r="H86" s="285">
        <f>IF(E86=ИТОГО!$F$1,ИТОГО!$F$2*F86,IF(E86=ИТОГО!$G$1,ИТОГО!$G$2*F86,IF(E86=ИТОГО!$H$1,ИТОГО!$H$2*F86,F86)))</f>
        <v>1067.15254</v>
      </c>
      <c r="I86" s="221"/>
      <c r="J86" s="241">
        <f>IF(MOD(I86,1)=0,IF(_КОМ.УСЛ.=ЧАЙ!$K$8,H86*I86,I86*G86),"заказ не кратен 1 кг")</f>
        <v>0</v>
      </c>
      <c r="K86" s="295"/>
    </row>
    <row r="87" spans="1:11" ht="45" customHeight="1" x14ac:dyDescent="0.2">
      <c r="A87" s="71" t="s">
        <v>2080</v>
      </c>
      <c r="B87" s="213" t="s">
        <v>2078</v>
      </c>
      <c r="C87" s="440"/>
      <c r="D87" s="239" t="s">
        <v>1082</v>
      </c>
      <c r="E87" s="221" t="s">
        <v>15</v>
      </c>
      <c r="F87" s="240">
        <v>24.08</v>
      </c>
      <c r="G87" s="419">
        <f>H87*(1-ЧАЙ!$I$8)</f>
        <v>1512.54688872</v>
      </c>
      <c r="H87" s="285">
        <f>IF(E87=ИТОГО!$F$1,ИТОГО!$F$2*F87,IF(E87=ИТОГО!$G$1,ИТОГО!$G$2*F87,IF(E87=ИТОГО!$H$1,ИТОГО!$H$2*F87,F87)))</f>
        <v>1626.3945040000001</v>
      </c>
      <c r="I87" s="221"/>
      <c r="J87" s="241">
        <f>IF(MOD(I87,1)=0,IF(_КОМ.УСЛ.=ЧАЙ!$K$8,H87*I87,I87*G87),"заказ не кратен 1 кг")</f>
        <v>0</v>
      </c>
      <c r="K87" s="295"/>
    </row>
    <row r="88" spans="1:11" ht="62.1" customHeight="1" x14ac:dyDescent="0.2">
      <c r="A88" s="71" t="s">
        <v>436</v>
      </c>
      <c r="B88" s="242" t="s">
        <v>2343</v>
      </c>
      <c r="C88" s="246"/>
      <c r="D88" s="239" t="s">
        <v>1081</v>
      </c>
      <c r="E88" s="244" t="s">
        <v>370</v>
      </c>
      <c r="F88" s="250">
        <v>188</v>
      </c>
      <c r="G88" s="419">
        <f>H88*(1-ЧАЙ!$I$8)</f>
        <v>174.83999999999997</v>
      </c>
      <c r="H88" s="285">
        <f>IF(E88=ИТОГО!$F$1,ИТОГО!$F$2*F88,IF(E88=ИТОГО!$G$1,ИТОГО!$G$2*F88,IF(E88=ИТОГО!$H$1,ИТОГО!$H$2*F88,F88)))</f>
        <v>188</v>
      </c>
      <c r="I88" s="246"/>
      <c r="J88" s="124">
        <f>IF(MOD(I88,1)=0,IF(_КОМ.УСЛ.=ЧАЙ!$K$8,H88*I88,I88*G88),"заказ не кратен 1 шт.")</f>
        <v>0</v>
      </c>
    </row>
    <row r="89" spans="1:11" ht="25.5" x14ac:dyDescent="0.2">
      <c r="A89" s="71" t="s">
        <v>437</v>
      </c>
      <c r="B89" s="264" t="s">
        <v>2344</v>
      </c>
      <c r="C89" s="265"/>
      <c r="D89" s="239" t="s">
        <v>1081</v>
      </c>
      <c r="E89" s="244" t="s">
        <v>370</v>
      </c>
      <c r="F89" s="250">
        <v>188</v>
      </c>
      <c r="G89" s="419">
        <f>H89*(1-ЧАЙ!$I$8)</f>
        <v>174.83999999999997</v>
      </c>
      <c r="H89" s="285">
        <f>IF(E89=ИТОГО!$F$1,ИТОГО!$F$2*F89,IF(E89=ИТОГО!$G$1,ИТОГО!$G$2*F89,IF(E89=ИТОГО!$H$1,ИТОГО!$H$2*F89,F89)))</f>
        <v>188</v>
      </c>
      <c r="I89" s="215"/>
      <c r="J89" s="124">
        <f>IF(MOD(I89,1)=0,IF(_КОМ.УСЛ.=ЧАЙ!$K$8,H89*I89,I89*G89),"заказ не кратен 1 шт.")</f>
        <v>0</v>
      </c>
    </row>
    <row r="90" spans="1:11" ht="25.5" x14ac:dyDescent="0.2">
      <c r="A90" s="71" t="s">
        <v>438</v>
      </c>
      <c r="B90" s="242" t="s">
        <v>2345</v>
      </c>
      <c r="C90" s="246"/>
      <c r="D90" s="239" t="s">
        <v>1081</v>
      </c>
      <c r="E90" s="244" t="s">
        <v>370</v>
      </c>
      <c r="F90" s="250">
        <v>188</v>
      </c>
      <c r="G90" s="419">
        <f>H90*(1-ЧАЙ!$I$8)</f>
        <v>174.83999999999997</v>
      </c>
      <c r="H90" s="285">
        <f>IF(E90=ИТОГО!$F$1,ИТОГО!$F$2*F90,IF(E90=ИТОГО!$G$1,ИТОГО!$G$2*F90,IF(E90=ИТОГО!$H$1,ИТОГО!$H$2*F90,F90)))</f>
        <v>188</v>
      </c>
      <c r="I90" s="246"/>
      <c r="J90" s="124">
        <f>IF(MOD(I90,1)=0,IF(_КОМ.УСЛ.=ЧАЙ!$K$8,H90*I90,I90*G90),"заказ не кратен 1 шт.")</f>
        <v>0</v>
      </c>
    </row>
    <row r="91" spans="1:11" ht="25.5" x14ac:dyDescent="0.2">
      <c r="A91" s="71" t="s">
        <v>439</v>
      </c>
      <c r="B91" s="242" t="s">
        <v>2346</v>
      </c>
      <c r="C91" s="246"/>
      <c r="D91" s="239" t="s">
        <v>1081</v>
      </c>
      <c r="E91" s="244" t="s">
        <v>370</v>
      </c>
      <c r="F91" s="250">
        <v>188</v>
      </c>
      <c r="G91" s="419">
        <f>H91*(1-ЧАЙ!$I$8)</f>
        <v>174.83999999999997</v>
      </c>
      <c r="H91" s="285">
        <f>IF(E91=ИТОГО!$F$1,ИТОГО!$F$2*F91,IF(E91=ИТОГО!$G$1,ИТОГО!$G$2*F91,IF(E91=ИТОГО!$H$1,ИТОГО!$H$2*F91,F91)))</f>
        <v>188</v>
      </c>
      <c r="I91" s="246"/>
      <c r="J91" s="124">
        <f>IF(MOD(I91,1)=0,IF(_КОМ.УСЛ.=ЧАЙ!$K$8,H91*I91,I91*G91),"заказ не кратен 1 шт.")</f>
        <v>0</v>
      </c>
    </row>
    <row r="92" spans="1:11" x14ac:dyDescent="0.2">
      <c r="A92" s="71"/>
      <c r="B92" s="258" t="s">
        <v>2051</v>
      </c>
      <c r="C92" s="259"/>
      <c r="D92" s="259"/>
      <c r="E92" s="259"/>
      <c r="F92" s="259"/>
      <c r="G92" s="427"/>
      <c r="H92" s="428"/>
      <c r="I92" s="259"/>
      <c r="J92" s="259"/>
    </row>
    <row r="93" spans="1:11" x14ac:dyDescent="0.2">
      <c r="A93" s="71" t="s">
        <v>2052</v>
      </c>
      <c r="B93" s="242" t="s">
        <v>2347</v>
      </c>
      <c r="C93" s="242"/>
      <c r="D93" s="239" t="s">
        <v>1081</v>
      </c>
      <c r="E93" s="244" t="s">
        <v>370</v>
      </c>
      <c r="F93" s="250">
        <v>87</v>
      </c>
      <c r="G93" s="419">
        <f>H93*(1-ЧАЙ!$I$8)</f>
        <v>80.91</v>
      </c>
      <c r="H93" s="285">
        <f>IF(E93=ИТОГО!$F$1,ИТОГО!$F$2*F93,IF(E93=ИТОГО!$G$1,ИТОГО!$G$2*F93,IF(E93=ИТОГО!$H$1,ИТОГО!$H$2*F93,F93)))</f>
        <v>87</v>
      </c>
      <c r="I93" s="246"/>
      <c r="J93" s="124">
        <f>IF(MOD(I93,1)=0,IF(_КОМ.УСЛ.=ЧАЙ!$K$8,H93*I93,I93*G93),"заказ не кратен 1 шт.")</f>
        <v>0</v>
      </c>
    </row>
    <row r="94" spans="1:11" x14ac:dyDescent="0.2">
      <c r="A94" s="71" t="s">
        <v>2053</v>
      </c>
      <c r="B94" s="242" t="s">
        <v>2348</v>
      </c>
      <c r="C94" s="242"/>
      <c r="D94" s="239" t="s">
        <v>1081</v>
      </c>
      <c r="E94" s="244" t="s">
        <v>370</v>
      </c>
      <c r="F94" s="250">
        <v>80.25</v>
      </c>
      <c r="G94" s="419">
        <f>H94*(1-ЧАЙ!$I$8)</f>
        <v>74.632499999999993</v>
      </c>
      <c r="H94" s="285">
        <f>IF(E94=ИТОГО!$F$1,ИТОГО!$F$2*F94,IF(E94=ИТОГО!$G$1,ИТОГО!$G$2*F94,IF(E94=ИТОГО!$H$1,ИТОГО!$H$2*F94,F94)))</f>
        <v>80.25</v>
      </c>
      <c r="I94" s="246"/>
      <c r="J94" s="124">
        <f>IF(MOD(I94,1)=0,IF(_КОМ.УСЛ.=ЧАЙ!$K$8,H94*I94,I94*G94),"заказ не кратен 1 шт.")</f>
        <v>0</v>
      </c>
    </row>
    <row r="95" spans="1:11" ht="25.5" x14ac:dyDescent="0.2">
      <c r="A95" s="71" t="s">
        <v>2054</v>
      </c>
      <c r="B95" s="242" t="s">
        <v>2349</v>
      </c>
      <c r="C95" s="242"/>
      <c r="D95" s="239" t="s">
        <v>1081</v>
      </c>
      <c r="E95" s="244" t="s">
        <v>370</v>
      </c>
      <c r="F95" s="250">
        <v>80.25</v>
      </c>
      <c r="G95" s="419">
        <f>H95*(1-ЧАЙ!$I$8)</f>
        <v>74.632499999999993</v>
      </c>
      <c r="H95" s="285">
        <f>IF(E95=ИТОГО!$F$1,ИТОГО!$F$2*F95,IF(E95=ИТОГО!$G$1,ИТОГО!$G$2*F95,IF(E95=ИТОГО!$H$1,ИТОГО!$H$2*F95,F95)))</f>
        <v>80.25</v>
      </c>
      <c r="I95" s="246"/>
      <c r="J95" s="124">
        <f>IF(MOD(I95,1)=0,IF(_КОМ.УСЛ.=ЧАЙ!$K$8,H95*I95,I95*G95),"заказ не кратен 1 шт.")</f>
        <v>0</v>
      </c>
    </row>
    <row r="96" spans="1:11" ht="25.5" x14ac:dyDescent="0.2">
      <c r="A96" s="71" t="s">
        <v>2055</v>
      </c>
      <c r="B96" s="242" t="s">
        <v>2350</v>
      </c>
      <c r="C96" s="242"/>
      <c r="D96" s="239" t="s">
        <v>1081</v>
      </c>
      <c r="E96" s="244" t="s">
        <v>370</v>
      </c>
      <c r="F96" s="250">
        <v>87</v>
      </c>
      <c r="G96" s="419">
        <f>H96*(1-ЧАЙ!$I$8)</f>
        <v>80.91</v>
      </c>
      <c r="H96" s="285">
        <f>IF(E96=ИТОГО!$F$1,ИТОГО!$F$2*F96,IF(E96=ИТОГО!$G$1,ИТОГО!$G$2*F96,IF(E96=ИТОГО!$H$1,ИТОГО!$H$2*F96,F96)))</f>
        <v>87</v>
      </c>
      <c r="I96" s="246"/>
      <c r="J96" s="124">
        <f>IF(MOD(I96,1)=0,IF(_КОМ.УСЛ.=ЧАЙ!$K$8,H96*I96,I96*G96),"заказ не кратен 1 шт.")</f>
        <v>0</v>
      </c>
    </row>
    <row r="97" spans="1:10" x14ac:dyDescent="0.2">
      <c r="A97" s="71" t="s">
        <v>440</v>
      </c>
      <c r="B97" s="222" t="s">
        <v>441</v>
      </c>
      <c r="C97" s="222"/>
      <c r="D97" s="251"/>
      <c r="E97" s="256"/>
      <c r="F97" s="257"/>
      <c r="G97" s="421"/>
      <c r="H97" s="286"/>
      <c r="I97" s="222"/>
      <c r="J97" s="222"/>
    </row>
    <row r="98" spans="1:10" ht="38.25" customHeight="1" x14ac:dyDescent="0.2">
      <c r="A98" s="71" t="s">
        <v>2081</v>
      </c>
      <c r="B98" s="242" t="s">
        <v>2089</v>
      </c>
      <c r="C98" s="243"/>
      <c r="D98" s="239" t="s">
        <v>1081</v>
      </c>
      <c r="E98" s="221" t="s">
        <v>15</v>
      </c>
      <c r="F98" s="240">
        <v>4.1159999999999997</v>
      </c>
      <c r="G98" s="419">
        <f>H98*(1-ЧАЙ!$I$8)</f>
        <v>258.53999144399995</v>
      </c>
      <c r="H98" s="285">
        <f>IF(E98=ИТОГО!$F$1,ИТОГО!$F$2*F98,IF(E98=ИТОГО!$G$1,ИТОГО!$G$2*F98,IF(E98=ИТОГО!$H$1,ИТОГО!$H$2*F98,F98)))</f>
        <v>277.99999079999998</v>
      </c>
      <c r="I98" s="246"/>
      <c r="J98" s="124">
        <f>IF(MOD(I98,1)=0,IF(_КОМ.УСЛ.=ЧАЙ!$K$8,H98*I98,I98*G98),"заказ не кратен 1 шт.")</f>
        <v>0</v>
      </c>
    </row>
    <row r="99" spans="1:10" ht="54.75" customHeight="1" x14ac:dyDescent="0.2">
      <c r="A99" s="71" t="s">
        <v>2082</v>
      </c>
      <c r="B99" s="242" t="s">
        <v>2090</v>
      </c>
      <c r="C99" s="243"/>
      <c r="D99" s="239" t="s">
        <v>1081</v>
      </c>
      <c r="E99" s="221" t="s">
        <v>15</v>
      </c>
      <c r="F99" s="240">
        <v>4.2629999999999999</v>
      </c>
      <c r="G99" s="419">
        <f>H99*(1-ЧАЙ!$I$8)</f>
        <v>267.773562567</v>
      </c>
      <c r="H99" s="285">
        <f>IF(E99=ИТОГО!$F$1,ИТОГО!$F$2*F99,IF(E99=ИТОГО!$G$1,ИТОГО!$G$2*F99,IF(E99=ИТОГО!$H$1,ИТОГО!$H$2*F99,F99)))</f>
        <v>287.92856190000003</v>
      </c>
      <c r="I99" s="246"/>
      <c r="J99" s="124">
        <f>IF(MOD(I99,1)=0,IF(_КОМ.УСЛ.=ЧАЙ!$K$8,H99*I99,I99*G99),"заказ не кратен 1 шт.")</f>
        <v>0</v>
      </c>
    </row>
    <row r="100" spans="1:10" ht="51" x14ac:dyDescent="0.2">
      <c r="A100" s="71" t="s">
        <v>2083</v>
      </c>
      <c r="B100" s="242" t="s">
        <v>2091</v>
      </c>
      <c r="C100" s="243"/>
      <c r="D100" s="239" t="s">
        <v>1081</v>
      </c>
      <c r="E100" s="221" t="s">
        <v>15</v>
      </c>
      <c r="F100" s="240">
        <v>4.2629999999999999</v>
      </c>
      <c r="G100" s="419">
        <f>H100*(1-ЧАЙ!$I$8)</f>
        <v>267.773562567</v>
      </c>
      <c r="H100" s="285">
        <f>IF(E100=ИТОГО!$F$1,ИТОГО!$F$2*F100,IF(E100=ИТОГО!$G$1,ИТОГО!$G$2*F100,IF(E100=ИТОГО!$H$1,ИТОГО!$H$2*F100,F100)))</f>
        <v>287.92856190000003</v>
      </c>
      <c r="I100" s="246"/>
      <c r="J100" s="124">
        <f>IF(MOD(I100,1)=0,IF(_КОМ.УСЛ.=ЧАЙ!$K$8,H100*I100,I100*G100),"заказ не кратен 1 шт.")</f>
        <v>0</v>
      </c>
    </row>
    <row r="101" spans="1:10" ht="44.25" customHeight="1" x14ac:dyDescent="0.2">
      <c r="A101" s="71" t="s">
        <v>2084</v>
      </c>
      <c r="B101" s="441" t="s">
        <v>2092</v>
      </c>
      <c r="C101" s="243"/>
      <c r="D101" s="239" t="s">
        <v>1081</v>
      </c>
      <c r="E101" s="221" t="s">
        <v>15</v>
      </c>
      <c r="F101" s="240">
        <v>2.5724999999999998</v>
      </c>
      <c r="G101" s="419">
        <f>H101*(1-ЧАЙ!$I$8)</f>
        <v>161.5874946525</v>
      </c>
      <c r="H101" s="285">
        <f>IF(E101=ИТОГО!$F$1,ИТОГО!$F$2*F101,IF(E101=ИТОГО!$G$1,ИТОГО!$G$2*F101,IF(E101=ИТОГО!$H$1,ИТОГО!$H$2*F101,F101)))</f>
        <v>173.74999425000001</v>
      </c>
      <c r="I101" s="246"/>
      <c r="J101" s="124">
        <f>IF(MOD(I101,1)=0,IF(_КОМ.УСЛ.=ЧАЙ!$K$8,H101*I101,I101*G101),"заказ не кратен 1 шт.")</f>
        <v>0</v>
      </c>
    </row>
    <row r="102" spans="1:10" ht="37.5" customHeight="1" x14ac:dyDescent="0.2">
      <c r="A102" s="71" t="s">
        <v>2085</v>
      </c>
      <c r="B102" s="242" t="s">
        <v>2093</v>
      </c>
      <c r="C102" s="243"/>
      <c r="D102" s="239" t="s">
        <v>1081</v>
      </c>
      <c r="E102" s="221" t="s">
        <v>15</v>
      </c>
      <c r="F102" s="240">
        <v>2.5724999999999998</v>
      </c>
      <c r="G102" s="419">
        <f>H102*(1-ЧАЙ!$I$8)</f>
        <v>161.5874946525</v>
      </c>
      <c r="H102" s="285">
        <f>IF(E102=ИТОГО!$F$1,ИТОГО!$F$2*F102,IF(E102=ИТОГО!$G$1,ИТОГО!$G$2*F102,IF(E102=ИТОГО!$H$1,ИТОГО!$H$2*F102,F102)))</f>
        <v>173.74999425000001</v>
      </c>
      <c r="I102" s="246"/>
      <c r="J102" s="124">
        <f>IF(MOD(I102,1)=0,IF(_КОМ.УСЛ.=ЧАЙ!$K$8,H102*I102,I102*G102),"заказ не кратен 1 шт.")</f>
        <v>0</v>
      </c>
    </row>
    <row r="103" spans="1:10" ht="43.5" customHeight="1" x14ac:dyDescent="0.2">
      <c r="A103" s="71" t="s">
        <v>2086</v>
      </c>
      <c r="B103" s="242" t="s">
        <v>2094</v>
      </c>
      <c r="C103" s="243"/>
      <c r="D103" s="239" t="s">
        <v>1081</v>
      </c>
      <c r="E103" s="221" t="s">
        <v>15</v>
      </c>
      <c r="F103" s="240">
        <v>2.5724999999999998</v>
      </c>
      <c r="G103" s="419">
        <f>H103*(1-ЧАЙ!$I$8)</f>
        <v>161.5874946525</v>
      </c>
      <c r="H103" s="285">
        <f>IF(E103=ИТОГО!$F$1,ИТОГО!$F$2*F103,IF(E103=ИТОГО!$G$1,ИТОГО!$G$2*F103,IF(E103=ИТОГО!$H$1,ИТОГО!$H$2*F103,F103)))</f>
        <v>173.74999425000001</v>
      </c>
      <c r="I103" s="246"/>
      <c r="J103" s="124">
        <f>IF(MOD(I103,1)=0,IF(_КОМ.УСЛ.=ЧАЙ!$K$8,H103*I103,I103*G103),"заказ не кратен 1 шт.")</f>
        <v>0</v>
      </c>
    </row>
    <row r="104" spans="1:10" ht="42.75" customHeight="1" x14ac:dyDescent="0.2">
      <c r="A104" s="71" t="s">
        <v>2087</v>
      </c>
      <c r="B104" s="242" t="s">
        <v>2095</v>
      </c>
      <c r="C104" s="243"/>
      <c r="D104" s="239" t="s">
        <v>1081</v>
      </c>
      <c r="E104" s="221" t="s">
        <v>15</v>
      </c>
      <c r="F104" s="240">
        <v>3.7</v>
      </c>
      <c r="G104" s="419">
        <f>H104*(1-ЧАЙ!$I$8)</f>
        <v>232.40961330000002</v>
      </c>
      <c r="H104" s="285">
        <f>IF(E104=ИТОГО!$F$1,ИТОГО!$F$2*F104,IF(E104=ИТОГО!$G$1,ИТОГО!$G$2*F104,IF(E104=ИТОГО!$H$1,ИТОГО!$H$2*F104,F104)))</f>
        <v>249.90281000000004</v>
      </c>
      <c r="I104" s="246"/>
      <c r="J104" s="124">
        <f>IF(MOD(I104,1)=0,IF(_КОМ.УСЛ.=ЧАЙ!$K$8,H104*I104,I104*G104),"заказ не кратен 1 шт.")</f>
        <v>0</v>
      </c>
    </row>
    <row r="105" spans="1:10" ht="42.75" customHeight="1" x14ac:dyDescent="0.2">
      <c r="A105" s="71" t="s">
        <v>2088</v>
      </c>
      <c r="B105" s="242" t="s">
        <v>2096</v>
      </c>
      <c r="C105" s="243"/>
      <c r="D105" s="239" t="s">
        <v>1081</v>
      </c>
      <c r="E105" s="221" t="s">
        <v>15</v>
      </c>
      <c r="F105" s="240">
        <v>3.7</v>
      </c>
      <c r="G105" s="419">
        <f>H105*(1-ЧАЙ!$I$8)</f>
        <v>232.40961330000002</v>
      </c>
      <c r="H105" s="285">
        <f>IF(E105=ИТОГО!$F$1,ИТОГО!$F$2*F105,IF(E105=ИТОГО!$G$1,ИТОГО!$G$2*F105,IF(E105=ИТОГО!$H$1,ИТОГО!$H$2*F105,F105)))</f>
        <v>249.90281000000004</v>
      </c>
      <c r="I105" s="246"/>
      <c r="J105" s="124">
        <f>IF(MOD(I105,1)=0,IF(_КОМ.УСЛ.=ЧАЙ!$K$8,H105*I105,I105*G105),"заказ не кратен 1 шт.")</f>
        <v>0</v>
      </c>
    </row>
    <row r="106" spans="1:10" x14ac:dyDescent="0.2">
      <c r="A106" s="71" t="s">
        <v>442</v>
      </c>
      <c r="B106" s="258" t="s">
        <v>443</v>
      </c>
      <c r="C106" s="259"/>
      <c r="D106" s="247"/>
      <c r="E106" s="260"/>
      <c r="F106" s="261"/>
      <c r="G106" s="423"/>
      <c r="H106" s="262"/>
      <c r="I106" s="259"/>
      <c r="J106" s="259"/>
    </row>
    <row r="107" spans="1:10" x14ac:dyDescent="0.2">
      <c r="A107" s="71" t="s">
        <v>444</v>
      </c>
      <c r="B107" s="242" t="s">
        <v>445</v>
      </c>
      <c r="C107" s="243"/>
      <c r="D107" s="239" t="s">
        <v>1081</v>
      </c>
      <c r="E107" s="244" t="s">
        <v>370</v>
      </c>
      <c r="F107" s="250">
        <v>158</v>
      </c>
      <c r="G107" s="419">
        <f>H107*(1-ЧАЙ!$I$8)</f>
        <v>146.94</v>
      </c>
      <c r="H107" s="285">
        <f>IF(E107=ИТОГО!$F$1,ИТОГО!$F$2*F107,IF(E107=ИТОГО!$G$1,ИТОГО!$G$2*F107,IF(E107=ИТОГО!$H$1,ИТОГО!$H$2*F107,F107)))</f>
        <v>158</v>
      </c>
      <c r="I107" s="246"/>
      <c r="J107" s="124">
        <f>IF(MOD(I107,1)=0,IF(_КОМ.УСЛ.=ЧАЙ!$K$8,H107*I107,I107*G107),"заказ не кратен 1 шт.")</f>
        <v>0</v>
      </c>
    </row>
    <row r="108" spans="1:10" x14ac:dyDescent="0.2">
      <c r="A108" s="71" t="s">
        <v>446</v>
      </c>
      <c r="B108" s="242" t="s">
        <v>447</v>
      </c>
      <c r="C108" s="246"/>
      <c r="D108" s="239" t="s">
        <v>1081</v>
      </c>
      <c r="E108" s="244" t="s">
        <v>370</v>
      </c>
      <c r="F108" s="250">
        <v>158</v>
      </c>
      <c r="G108" s="419">
        <f>H108*(1-ЧАЙ!$I$8)</f>
        <v>146.94</v>
      </c>
      <c r="H108" s="285">
        <f>IF(E108=ИТОГО!$F$1,ИТОГО!$F$2*F108,IF(E108=ИТОГО!$G$1,ИТОГО!$G$2*F108,IF(E108=ИТОГО!$H$1,ИТОГО!$H$2*F108,F108)))</f>
        <v>158</v>
      </c>
      <c r="I108" s="246"/>
      <c r="J108" s="124">
        <f>IF(MOD(I108,1)=0,IF(_КОМ.УСЛ.=ЧАЙ!$K$8,H108*I108,I108*G108),"заказ не кратен 1 шт.")</f>
        <v>0</v>
      </c>
    </row>
    <row r="109" spans="1:10" x14ac:dyDescent="0.2">
      <c r="A109" s="71" t="s">
        <v>448</v>
      </c>
      <c r="B109" s="258" t="s">
        <v>449</v>
      </c>
      <c r="C109" s="259"/>
      <c r="D109" s="247"/>
      <c r="E109" s="260"/>
      <c r="F109" s="261"/>
      <c r="G109" s="423"/>
      <c r="H109" s="262"/>
      <c r="I109" s="259"/>
      <c r="J109" s="259"/>
    </row>
    <row r="110" spans="1:10" ht="20.25" customHeight="1" x14ac:dyDescent="0.2">
      <c r="A110" s="71" t="s">
        <v>450</v>
      </c>
      <c r="B110" s="242" t="s">
        <v>451</v>
      </c>
      <c r="C110" s="246"/>
      <c r="D110" s="239" t="s">
        <v>452</v>
      </c>
      <c r="E110" s="244" t="s">
        <v>370</v>
      </c>
      <c r="F110" s="250">
        <v>33</v>
      </c>
      <c r="G110" s="419">
        <f>H110*(1-ЧАЙ!$I$8)</f>
        <v>30.689999999999998</v>
      </c>
      <c r="H110" s="285">
        <f>IF(E110=ИТОГО!$F$1,ИТОГО!$F$2*F110,IF(E110=ИТОГО!$G$1,ИТОГО!$G$2*F110,IF(E110=ИТОГО!$H$1,ИТОГО!$H$2*F110,F110)))</f>
        <v>33</v>
      </c>
      <c r="I110" s="246"/>
      <c r="J110" s="124">
        <f>IF(MOD(I110,10)=0,IF(_КОМ.УСЛ.=ЧАЙ!$K$8,H110*I110,I110*G110),"заказ не кратен 10 шт.")</f>
        <v>0</v>
      </c>
    </row>
    <row r="111" spans="1:10" ht="21" x14ac:dyDescent="0.2">
      <c r="A111" s="71" t="s">
        <v>453</v>
      </c>
      <c r="B111" s="242" t="s">
        <v>454</v>
      </c>
      <c r="C111" s="246"/>
      <c r="D111" s="239" t="s">
        <v>452</v>
      </c>
      <c r="E111" s="244" t="s">
        <v>370</v>
      </c>
      <c r="F111" s="250">
        <v>33</v>
      </c>
      <c r="G111" s="419">
        <f>H111*(1-ЧАЙ!$I$8)</f>
        <v>30.689999999999998</v>
      </c>
      <c r="H111" s="285">
        <f>IF(E111=ИТОГО!$F$1,ИТОГО!$F$2*F111,IF(E111=ИТОГО!$G$1,ИТОГО!$G$2*F111,IF(E111=ИТОГО!$H$1,ИТОГО!$H$2*F111,F111)))</f>
        <v>33</v>
      </c>
      <c r="I111" s="246"/>
      <c r="J111" s="124">
        <f>IF(MOD(I111,10)=0,IF(_КОМ.УСЛ.=ЧАЙ!$K$8,H111*I111,I111*G111),"заказ не кратен 10 шт.")</f>
        <v>0</v>
      </c>
    </row>
    <row r="112" spans="1:10" ht="15.75" x14ac:dyDescent="0.2">
      <c r="A112" s="32"/>
      <c r="B112" s="18"/>
      <c r="C112" s="18"/>
      <c r="D112" s="296"/>
      <c r="E112" s="23"/>
      <c r="F112" s="22"/>
      <c r="G112" s="23"/>
      <c r="H112" s="574" t="s">
        <v>53</v>
      </c>
      <c r="I112" s="575"/>
      <c r="J112" s="299">
        <f>SUM(J14:J111)</f>
        <v>0</v>
      </c>
    </row>
    <row r="113" spans="2:9" x14ac:dyDescent="0.2">
      <c r="B113" s="18"/>
      <c r="C113" s="18"/>
      <c r="D113" s="288"/>
      <c r="E113" s="297"/>
      <c r="F113" s="298"/>
      <c r="G113" s="429"/>
      <c r="H113" s="430"/>
      <c r="I113" s="18"/>
    </row>
    <row r="114" spans="2:9" x14ac:dyDescent="0.2">
      <c r="B114" s="18"/>
      <c r="C114" s="18"/>
      <c r="D114" s="288"/>
      <c r="E114" s="297"/>
      <c r="F114" s="298"/>
      <c r="G114" s="429"/>
      <c r="H114" s="430"/>
      <c r="I114" s="18"/>
    </row>
    <row r="115" spans="2:9" x14ac:dyDescent="0.2">
      <c r="B115" s="18"/>
      <c r="C115" s="18"/>
      <c r="D115" s="288"/>
      <c r="E115" s="297"/>
      <c r="F115" s="298"/>
      <c r="G115" s="429"/>
      <c r="H115" s="430"/>
      <c r="I115" s="18"/>
    </row>
    <row r="116" spans="2:9" x14ac:dyDescent="0.2">
      <c r="B116" s="18"/>
      <c r="C116" s="18"/>
      <c r="D116" s="288"/>
      <c r="E116" s="297"/>
      <c r="F116" s="298"/>
      <c r="G116" s="429"/>
      <c r="H116" s="430"/>
      <c r="I116" s="18"/>
    </row>
    <row r="117" spans="2:9" x14ac:dyDescent="0.2">
      <c r="B117" s="18"/>
      <c r="C117" s="18"/>
      <c r="D117" s="288"/>
      <c r="E117" s="297"/>
      <c r="F117" s="298"/>
      <c r="G117" s="429"/>
      <c r="H117" s="430"/>
      <c r="I117" s="18"/>
    </row>
    <row r="118" spans="2:9" x14ac:dyDescent="0.2">
      <c r="B118" s="18"/>
      <c r="C118" s="18"/>
      <c r="D118" s="288"/>
      <c r="E118" s="297"/>
      <c r="F118" s="298"/>
      <c r="G118" s="429"/>
      <c r="H118" s="430"/>
      <c r="I118" s="18"/>
    </row>
    <row r="119" spans="2:9" x14ac:dyDescent="0.2">
      <c r="B119" s="18"/>
      <c r="C119" s="18"/>
      <c r="D119" s="288"/>
      <c r="E119" s="297"/>
      <c r="F119" s="298"/>
      <c r="G119" s="429"/>
      <c r="H119" s="430"/>
      <c r="I119" s="18"/>
    </row>
    <row r="120" spans="2:9" x14ac:dyDescent="0.2">
      <c r="B120" s="18"/>
      <c r="C120" s="18"/>
      <c r="D120" s="288"/>
      <c r="E120" s="297"/>
      <c r="F120" s="298"/>
      <c r="G120" s="429"/>
      <c r="H120" s="430"/>
      <c r="I120" s="18"/>
    </row>
    <row r="121" spans="2:9" x14ac:dyDescent="0.2">
      <c r="B121" s="18"/>
      <c r="C121" s="18"/>
      <c r="D121" s="288"/>
      <c r="E121" s="297"/>
      <c r="F121" s="298"/>
      <c r="G121" s="429"/>
      <c r="H121" s="430"/>
      <c r="I121" s="18"/>
    </row>
    <row r="122" spans="2:9" x14ac:dyDescent="0.2">
      <c r="B122" s="18"/>
      <c r="C122" s="18"/>
      <c r="D122" s="288"/>
      <c r="E122" s="297"/>
      <c r="F122" s="298"/>
      <c r="G122" s="429"/>
      <c r="H122" s="430"/>
      <c r="I122" s="18"/>
    </row>
    <row r="123" spans="2:9" x14ac:dyDescent="0.2">
      <c r="B123" s="18"/>
      <c r="C123" s="18"/>
      <c r="D123" s="288"/>
      <c r="E123" s="297"/>
      <c r="F123" s="298"/>
      <c r="G123" s="429"/>
      <c r="H123" s="430"/>
      <c r="I123" s="18"/>
    </row>
    <row r="124" spans="2:9" x14ac:dyDescent="0.2">
      <c r="B124" s="18"/>
      <c r="C124" s="18"/>
      <c r="D124" s="288"/>
      <c r="E124" s="297"/>
      <c r="F124" s="298"/>
      <c r="G124" s="429"/>
      <c r="H124" s="430"/>
      <c r="I124" s="18"/>
    </row>
    <row r="125" spans="2:9" x14ac:dyDescent="0.2">
      <c r="B125" s="18"/>
      <c r="C125" s="18"/>
      <c r="D125" s="288"/>
      <c r="E125" s="297"/>
      <c r="F125" s="298"/>
      <c r="G125" s="429"/>
      <c r="H125" s="430"/>
      <c r="I125" s="18"/>
    </row>
    <row r="126" spans="2:9" x14ac:dyDescent="0.2">
      <c r="B126" s="18"/>
      <c r="C126" s="18"/>
      <c r="D126" s="288"/>
      <c r="E126" s="297"/>
      <c r="F126" s="298"/>
      <c r="G126" s="429"/>
      <c r="H126" s="430"/>
      <c r="I126" s="18"/>
    </row>
    <row r="127" spans="2:9" x14ac:dyDescent="0.2">
      <c r="B127" s="18"/>
      <c r="C127" s="18"/>
      <c r="D127" s="288"/>
      <c r="E127" s="297"/>
      <c r="F127" s="298"/>
      <c r="G127" s="429"/>
      <c r="H127" s="430"/>
      <c r="I127" s="18"/>
    </row>
    <row r="128" spans="2:9" x14ac:dyDescent="0.2">
      <c r="B128" s="18"/>
      <c r="C128" s="18"/>
      <c r="D128" s="288"/>
      <c r="E128" s="297"/>
      <c r="F128" s="298"/>
      <c r="G128" s="429"/>
      <c r="H128" s="430"/>
      <c r="I128" s="18"/>
    </row>
    <row r="129" spans="2:9" x14ac:dyDescent="0.2">
      <c r="B129" s="18"/>
      <c r="C129" s="18"/>
      <c r="D129" s="288"/>
      <c r="E129" s="297"/>
      <c r="F129" s="298"/>
      <c r="G129" s="429"/>
      <c r="H129" s="430"/>
      <c r="I129" s="18"/>
    </row>
    <row r="130" spans="2:9" x14ac:dyDescent="0.2">
      <c r="B130" s="18"/>
      <c r="C130" s="18"/>
      <c r="D130" s="288"/>
      <c r="E130" s="297"/>
      <c r="F130" s="298"/>
      <c r="G130" s="429"/>
      <c r="H130" s="430"/>
      <c r="I130" s="18"/>
    </row>
    <row r="131" spans="2:9" x14ac:dyDescent="0.2">
      <c r="B131" s="18"/>
      <c r="C131" s="18"/>
      <c r="D131" s="288"/>
      <c r="E131" s="297"/>
      <c r="F131" s="298"/>
      <c r="G131" s="429"/>
      <c r="H131" s="430"/>
      <c r="I131" s="18"/>
    </row>
    <row r="132" spans="2:9" x14ac:dyDescent="0.2">
      <c r="B132" s="18"/>
      <c r="C132" s="18"/>
      <c r="D132" s="288"/>
      <c r="E132" s="297"/>
      <c r="F132" s="298"/>
      <c r="G132" s="429"/>
      <c r="H132" s="430"/>
      <c r="I132" s="18"/>
    </row>
    <row r="133" spans="2:9" x14ac:dyDescent="0.2">
      <c r="B133" s="18"/>
      <c r="C133" s="18"/>
      <c r="D133" s="288"/>
      <c r="E133" s="297"/>
      <c r="F133" s="298"/>
      <c r="G133" s="429"/>
      <c r="H133" s="430"/>
      <c r="I133" s="18"/>
    </row>
    <row r="134" spans="2:9" x14ac:dyDescent="0.2">
      <c r="B134" s="18"/>
      <c r="C134" s="18"/>
      <c r="D134" s="288"/>
      <c r="E134" s="297"/>
      <c r="F134" s="298"/>
      <c r="G134" s="429"/>
      <c r="H134" s="430"/>
      <c r="I134" s="18"/>
    </row>
    <row r="135" spans="2:9" x14ac:dyDescent="0.2">
      <c r="B135" s="18"/>
      <c r="C135" s="18"/>
      <c r="D135" s="288"/>
      <c r="E135" s="297"/>
      <c r="F135" s="298"/>
      <c r="G135" s="429"/>
      <c r="H135" s="430"/>
      <c r="I135" s="18"/>
    </row>
    <row r="136" spans="2:9" x14ac:dyDescent="0.2">
      <c r="B136" s="18"/>
      <c r="C136" s="18"/>
      <c r="D136" s="288"/>
      <c r="E136" s="297"/>
      <c r="F136" s="298"/>
      <c r="G136" s="429"/>
      <c r="H136" s="430"/>
      <c r="I136" s="18"/>
    </row>
    <row r="137" spans="2:9" x14ac:dyDescent="0.2">
      <c r="B137" s="18"/>
      <c r="C137" s="18"/>
      <c r="D137" s="288"/>
      <c r="E137" s="297"/>
      <c r="F137" s="298"/>
      <c r="G137" s="429"/>
      <c r="H137" s="430"/>
      <c r="I137" s="18"/>
    </row>
    <row r="138" spans="2:9" x14ac:dyDescent="0.2">
      <c r="B138" s="18"/>
      <c r="C138" s="18"/>
      <c r="D138" s="288"/>
      <c r="E138" s="297"/>
      <c r="F138" s="298"/>
      <c r="G138" s="429"/>
      <c r="H138" s="430"/>
      <c r="I138" s="18"/>
    </row>
    <row r="139" spans="2:9" x14ac:dyDescent="0.2">
      <c r="B139" s="18"/>
      <c r="C139" s="18"/>
      <c r="D139" s="288"/>
      <c r="E139" s="297"/>
      <c r="F139" s="298"/>
      <c r="G139" s="429"/>
      <c r="H139" s="430"/>
      <c r="I139" s="18"/>
    </row>
    <row r="140" spans="2:9" x14ac:dyDescent="0.2">
      <c r="B140" s="18"/>
      <c r="C140" s="18"/>
      <c r="D140" s="288"/>
      <c r="E140" s="297"/>
      <c r="F140" s="298"/>
      <c r="G140" s="429"/>
      <c r="H140" s="430"/>
      <c r="I140" s="18"/>
    </row>
    <row r="141" spans="2:9" x14ac:dyDescent="0.2">
      <c r="B141" s="18"/>
      <c r="C141" s="18"/>
      <c r="D141" s="288"/>
      <c r="E141" s="297"/>
      <c r="F141" s="298"/>
      <c r="G141" s="429"/>
      <c r="H141" s="430"/>
      <c r="I141" s="18"/>
    </row>
    <row r="142" spans="2:9" x14ac:dyDescent="0.2">
      <c r="B142" s="18"/>
      <c r="C142" s="18"/>
      <c r="D142" s="288"/>
      <c r="E142" s="297"/>
      <c r="F142" s="298"/>
      <c r="G142" s="429"/>
      <c r="H142" s="430"/>
      <c r="I142" s="18"/>
    </row>
    <row r="143" spans="2:9" x14ac:dyDescent="0.2">
      <c r="B143" s="18"/>
      <c r="C143" s="18"/>
      <c r="D143" s="288"/>
      <c r="E143" s="297"/>
      <c r="F143" s="298"/>
      <c r="G143" s="429"/>
      <c r="H143" s="430"/>
      <c r="I143" s="18"/>
    </row>
    <row r="144" spans="2:9" x14ac:dyDescent="0.2">
      <c r="B144" s="18"/>
      <c r="C144" s="18"/>
      <c r="D144" s="288"/>
      <c r="E144" s="297"/>
      <c r="F144" s="298"/>
      <c r="G144" s="429"/>
      <c r="H144" s="430"/>
      <c r="I144" s="18"/>
    </row>
    <row r="145" spans="2:9" x14ac:dyDescent="0.2">
      <c r="B145" s="18"/>
      <c r="C145" s="18"/>
      <c r="D145" s="288"/>
      <c r="E145" s="297"/>
      <c r="F145" s="298"/>
      <c r="G145" s="429"/>
      <c r="H145" s="430"/>
      <c r="I145" s="18"/>
    </row>
    <row r="146" spans="2:9" x14ac:dyDescent="0.2">
      <c r="B146" s="18"/>
      <c r="C146" s="18"/>
      <c r="D146" s="288"/>
      <c r="E146" s="297"/>
      <c r="F146" s="298"/>
      <c r="G146" s="429"/>
      <c r="H146" s="430"/>
      <c r="I146" s="18"/>
    </row>
    <row r="147" spans="2:9" x14ac:dyDescent="0.2">
      <c r="B147" s="18"/>
      <c r="C147" s="18"/>
      <c r="D147" s="288"/>
      <c r="E147" s="297"/>
      <c r="F147" s="298"/>
      <c r="G147" s="429"/>
      <c r="H147" s="430"/>
      <c r="I147" s="18"/>
    </row>
    <row r="148" spans="2:9" x14ac:dyDescent="0.2">
      <c r="B148" s="18"/>
      <c r="C148" s="18"/>
      <c r="D148" s="288"/>
      <c r="E148" s="297"/>
      <c r="F148" s="298"/>
      <c r="G148" s="429"/>
      <c r="H148" s="430"/>
      <c r="I148" s="18"/>
    </row>
    <row r="149" spans="2:9" x14ac:dyDescent="0.2">
      <c r="B149" s="18"/>
      <c r="C149" s="18"/>
      <c r="D149" s="288"/>
      <c r="E149" s="297"/>
      <c r="F149" s="298"/>
      <c r="G149" s="429"/>
      <c r="H149" s="430"/>
      <c r="I149" s="18"/>
    </row>
    <row r="150" spans="2:9" x14ac:dyDescent="0.2">
      <c r="B150" s="18"/>
      <c r="C150" s="18"/>
      <c r="D150" s="288"/>
      <c r="E150" s="297"/>
      <c r="F150" s="298"/>
      <c r="G150" s="429"/>
      <c r="H150" s="430"/>
      <c r="I150" s="18"/>
    </row>
    <row r="151" spans="2:9" x14ac:dyDescent="0.2">
      <c r="B151" s="18"/>
      <c r="C151" s="18"/>
      <c r="D151" s="288"/>
      <c r="E151" s="297"/>
      <c r="F151" s="298"/>
      <c r="G151" s="429"/>
      <c r="H151" s="430"/>
      <c r="I151" s="18"/>
    </row>
    <row r="152" spans="2:9" x14ac:dyDescent="0.2">
      <c r="B152" s="18"/>
      <c r="C152" s="18"/>
      <c r="D152" s="288"/>
      <c r="E152" s="297"/>
      <c r="F152" s="298"/>
      <c r="G152" s="429"/>
      <c r="H152" s="430"/>
      <c r="I152" s="18"/>
    </row>
    <row r="153" spans="2:9" x14ac:dyDescent="0.2">
      <c r="B153" s="18"/>
      <c r="C153" s="18"/>
      <c r="D153" s="288"/>
      <c r="E153" s="297"/>
      <c r="F153" s="298"/>
      <c r="G153" s="429"/>
      <c r="H153" s="430"/>
      <c r="I153" s="18"/>
    </row>
    <row r="154" spans="2:9" x14ac:dyDescent="0.2">
      <c r="B154" s="18"/>
      <c r="C154" s="18"/>
      <c r="D154" s="288"/>
      <c r="E154" s="297"/>
      <c r="F154" s="298"/>
      <c r="G154" s="429"/>
      <c r="H154" s="430"/>
      <c r="I154" s="18"/>
    </row>
    <row r="155" spans="2:9" x14ac:dyDescent="0.2">
      <c r="B155" s="18"/>
      <c r="C155" s="18"/>
      <c r="D155" s="288"/>
      <c r="E155" s="297"/>
      <c r="F155" s="298"/>
      <c r="G155" s="429"/>
      <c r="H155" s="430"/>
      <c r="I155" s="18"/>
    </row>
    <row r="156" spans="2:9" x14ac:dyDescent="0.2">
      <c r="B156" s="18"/>
      <c r="C156" s="18"/>
      <c r="D156" s="288"/>
      <c r="E156" s="297"/>
      <c r="F156" s="298"/>
      <c r="G156" s="429"/>
      <c r="H156" s="430"/>
      <c r="I156" s="18"/>
    </row>
    <row r="157" spans="2:9" x14ac:dyDescent="0.2">
      <c r="B157" s="18"/>
      <c r="C157" s="18"/>
      <c r="D157" s="288"/>
      <c r="E157" s="297"/>
      <c r="F157" s="298"/>
      <c r="G157" s="429"/>
      <c r="H157" s="430"/>
      <c r="I157" s="18"/>
    </row>
    <row r="158" spans="2:9" x14ac:dyDescent="0.2">
      <c r="B158" s="18"/>
      <c r="C158" s="18"/>
      <c r="D158" s="288"/>
      <c r="E158" s="297"/>
      <c r="F158" s="298"/>
      <c r="G158" s="429"/>
      <c r="H158" s="430"/>
      <c r="I158" s="18"/>
    </row>
    <row r="159" spans="2:9" x14ac:dyDescent="0.2">
      <c r="B159" s="18"/>
      <c r="C159" s="18"/>
      <c r="D159" s="288"/>
      <c r="E159" s="297"/>
      <c r="F159" s="298"/>
      <c r="G159" s="429"/>
      <c r="H159" s="430"/>
      <c r="I159" s="18"/>
    </row>
    <row r="160" spans="2:9" x14ac:dyDescent="0.2">
      <c r="B160" s="18"/>
      <c r="C160" s="18"/>
      <c r="D160" s="288"/>
      <c r="E160" s="297"/>
      <c r="F160" s="298"/>
      <c r="G160" s="429"/>
      <c r="H160" s="430"/>
      <c r="I160" s="18"/>
    </row>
    <row r="161" spans="2:9" x14ac:dyDescent="0.2">
      <c r="B161" s="18"/>
      <c r="C161" s="18"/>
      <c r="D161" s="288"/>
      <c r="E161" s="297"/>
      <c r="F161" s="298"/>
      <c r="G161" s="429"/>
      <c r="H161" s="430"/>
      <c r="I161" s="18"/>
    </row>
    <row r="162" spans="2:9" x14ac:dyDescent="0.2">
      <c r="B162" s="18"/>
      <c r="C162" s="18"/>
      <c r="D162" s="288"/>
      <c r="E162" s="297"/>
      <c r="F162" s="298"/>
      <c r="G162" s="429"/>
      <c r="H162" s="430"/>
      <c r="I162" s="18"/>
    </row>
    <row r="163" spans="2:9" x14ac:dyDescent="0.2">
      <c r="B163" s="18"/>
      <c r="C163" s="18"/>
      <c r="D163" s="288"/>
      <c r="E163" s="297"/>
      <c r="F163" s="298"/>
      <c r="G163" s="429"/>
      <c r="H163" s="430"/>
      <c r="I163" s="18"/>
    </row>
    <row r="164" spans="2:9" x14ac:dyDescent="0.2">
      <c r="B164" s="18"/>
      <c r="C164" s="18"/>
      <c r="D164" s="288"/>
      <c r="E164" s="297"/>
      <c r="F164" s="298"/>
      <c r="G164" s="429"/>
      <c r="H164" s="430"/>
      <c r="I164" s="18"/>
    </row>
    <row r="165" spans="2:9" x14ac:dyDescent="0.2">
      <c r="B165" s="18"/>
      <c r="C165" s="18"/>
      <c r="D165" s="288"/>
      <c r="E165" s="297"/>
      <c r="F165" s="298"/>
      <c r="G165" s="429"/>
      <c r="H165" s="430"/>
      <c r="I165" s="18"/>
    </row>
    <row r="166" spans="2:9" x14ac:dyDescent="0.2">
      <c r="B166" s="18"/>
      <c r="C166" s="18"/>
      <c r="D166" s="288"/>
      <c r="E166" s="297"/>
      <c r="F166" s="298"/>
      <c r="G166" s="429"/>
      <c r="H166" s="430"/>
      <c r="I166" s="18"/>
    </row>
    <row r="167" spans="2:9" x14ac:dyDescent="0.2">
      <c r="B167" s="18"/>
      <c r="C167" s="18"/>
      <c r="D167" s="288"/>
      <c r="E167" s="297"/>
      <c r="F167" s="298"/>
      <c r="G167" s="429"/>
      <c r="H167" s="430"/>
      <c r="I167" s="18"/>
    </row>
    <row r="168" spans="2:9" x14ac:dyDescent="0.2">
      <c r="B168" s="18"/>
      <c r="C168" s="18"/>
      <c r="D168" s="288"/>
      <c r="E168" s="297"/>
      <c r="F168" s="298"/>
      <c r="G168" s="429"/>
      <c r="H168" s="430"/>
      <c r="I168" s="18"/>
    </row>
    <row r="169" spans="2:9" x14ac:dyDescent="0.2">
      <c r="B169" s="18"/>
      <c r="C169" s="18"/>
      <c r="D169" s="288"/>
      <c r="E169" s="297"/>
      <c r="F169" s="298"/>
      <c r="G169" s="429"/>
      <c r="H169" s="430"/>
      <c r="I169" s="18"/>
    </row>
    <row r="170" spans="2:9" x14ac:dyDescent="0.2">
      <c r="B170" s="18"/>
      <c r="C170" s="18"/>
      <c r="D170" s="288"/>
      <c r="E170" s="297"/>
      <c r="F170" s="298"/>
      <c r="G170" s="429"/>
      <c r="H170" s="430"/>
      <c r="I170" s="18"/>
    </row>
    <row r="171" spans="2:9" x14ac:dyDescent="0.2">
      <c r="B171" s="18"/>
      <c r="C171" s="18"/>
      <c r="D171" s="288"/>
      <c r="E171" s="297"/>
      <c r="F171" s="298"/>
      <c r="G171" s="429"/>
      <c r="H171" s="430"/>
      <c r="I171" s="18"/>
    </row>
    <row r="172" spans="2:9" x14ac:dyDescent="0.2">
      <c r="B172" s="18"/>
      <c r="C172" s="18"/>
      <c r="D172" s="288"/>
      <c r="E172" s="297"/>
      <c r="F172" s="298"/>
      <c r="G172" s="429"/>
      <c r="H172" s="430"/>
      <c r="I172" s="18"/>
    </row>
    <row r="173" spans="2:9" x14ac:dyDescent="0.2">
      <c r="B173" s="18"/>
      <c r="C173" s="18"/>
      <c r="D173" s="288"/>
      <c r="E173" s="297"/>
      <c r="F173" s="298"/>
      <c r="G173" s="429"/>
      <c r="H173" s="430"/>
      <c r="I173" s="18"/>
    </row>
    <row r="174" spans="2:9" x14ac:dyDescent="0.2">
      <c r="B174" s="18"/>
      <c r="C174" s="18"/>
      <c r="D174" s="288"/>
      <c r="E174" s="297"/>
      <c r="F174" s="298"/>
      <c r="G174" s="429"/>
      <c r="H174" s="430"/>
      <c r="I174" s="18"/>
    </row>
    <row r="175" spans="2:9" x14ac:dyDescent="0.2">
      <c r="B175" s="18"/>
      <c r="C175" s="18"/>
      <c r="D175" s="288"/>
      <c r="E175" s="297"/>
      <c r="F175" s="298"/>
      <c r="G175" s="429"/>
      <c r="H175" s="430"/>
      <c r="I175" s="18"/>
    </row>
    <row r="176" spans="2:9" x14ac:dyDescent="0.2">
      <c r="B176" s="18"/>
      <c r="C176" s="18"/>
      <c r="D176" s="288"/>
      <c r="E176" s="297"/>
      <c r="F176" s="298"/>
      <c r="G176" s="429"/>
      <c r="H176" s="430"/>
      <c r="I176" s="18"/>
    </row>
    <row r="177" spans="2:9" x14ac:dyDescent="0.2">
      <c r="B177" s="18"/>
      <c r="C177" s="18"/>
      <c r="D177" s="288"/>
      <c r="E177" s="297"/>
      <c r="F177" s="298"/>
      <c r="G177" s="429"/>
      <c r="H177" s="430"/>
      <c r="I177" s="18"/>
    </row>
    <row r="178" spans="2:9" x14ac:dyDescent="0.2">
      <c r="B178" s="18"/>
      <c r="C178" s="18"/>
      <c r="D178" s="288"/>
      <c r="E178" s="297"/>
      <c r="F178" s="298"/>
      <c r="G178" s="429"/>
      <c r="H178" s="430"/>
      <c r="I178" s="18"/>
    </row>
    <row r="179" spans="2:9" x14ac:dyDescent="0.2">
      <c r="B179" s="18"/>
      <c r="C179" s="18"/>
      <c r="D179" s="288"/>
      <c r="E179" s="297"/>
      <c r="F179" s="298"/>
      <c r="G179" s="429"/>
      <c r="H179" s="430"/>
      <c r="I179" s="18"/>
    </row>
    <row r="180" spans="2:9" x14ac:dyDescent="0.2">
      <c r="B180" s="18"/>
      <c r="C180" s="18"/>
      <c r="D180" s="288"/>
      <c r="E180" s="297"/>
      <c r="F180" s="298"/>
      <c r="G180" s="429"/>
      <c r="H180" s="430"/>
      <c r="I180" s="18"/>
    </row>
    <row r="181" spans="2:9" x14ac:dyDescent="0.2">
      <c r="B181" s="18"/>
      <c r="C181" s="18"/>
      <c r="D181" s="288"/>
      <c r="E181" s="297"/>
      <c r="F181" s="298"/>
      <c r="G181" s="429"/>
      <c r="H181" s="430"/>
      <c r="I181" s="18"/>
    </row>
    <row r="182" spans="2:9" x14ac:dyDescent="0.2">
      <c r="B182" s="18"/>
      <c r="C182" s="18"/>
      <c r="D182" s="288"/>
      <c r="E182" s="297"/>
      <c r="F182" s="298"/>
      <c r="G182" s="429"/>
      <c r="H182" s="430"/>
      <c r="I182" s="18"/>
    </row>
    <row r="183" spans="2:9" x14ac:dyDescent="0.2">
      <c r="B183" s="18"/>
      <c r="C183" s="18"/>
      <c r="D183" s="288"/>
      <c r="E183" s="297"/>
      <c r="F183" s="298"/>
      <c r="G183" s="429"/>
      <c r="H183" s="430"/>
      <c r="I183" s="18"/>
    </row>
    <row r="184" spans="2:9" x14ac:dyDescent="0.2">
      <c r="B184" s="18"/>
      <c r="C184" s="18"/>
      <c r="D184" s="288"/>
      <c r="E184" s="297"/>
      <c r="F184" s="298"/>
      <c r="G184" s="429"/>
      <c r="H184" s="430"/>
      <c r="I184" s="18"/>
    </row>
    <row r="185" spans="2:9" x14ac:dyDescent="0.2">
      <c r="B185" s="18"/>
      <c r="C185" s="18"/>
      <c r="D185" s="288"/>
      <c r="E185" s="297"/>
      <c r="F185" s="298"/>
      <c r="G185" s="429"/>
      <c r="H185" s="430"/>
      <c r="I185" s="18"/>
    </row>
    <row r="186" spans="2:9" x14ac:dyDescent="0.2">
      <c r="B186" s="18"/>
      <c r="C186" s="18"/>
      <c r="D186" s="288"/>
      <c r="E186" s="297"/>
      <c r="F186" s="298"/>
      <c r="G186" s="429"/>
      <c r="H186" s="430"/>
      <c r="I186" s="18"/>
    </row>
    <row r="187" spans="2:9" x14ac:dyDescent="0.2">
      <c r="B187" s="18"/>
      <c r="C187" s="18"/>
      <c r="D187" s="288"/>
      <c r="E187" s="297"/>
      <c r="F187" s="298"/>
      <c r="G187" s="429"/>
      <c r="H187" s="430"/>
      <c r="I187" s="18"/>
    </row>
    <row r="188" spans="2:9" x14ac:dyDescent="0.2">
      <c r="B188" s="18"/>
      <c r="C188" s="18"/>
      <c r="D188" s="288"/>
      <c r="E188" s="297"/>
      <c r="F188" s="298"/>
      <c r="G188" s="429"/>
      <c r="H188" s="430"/>
      <c r="I188" s="18"/>
    </row>
    <row r="189" spans="2:9" x14ac:dyDescent="0.2">
      <c r="B189" s="18"/>
      <c r="C189" s="18"/>
      <c r="D189" s="288"/>
      <c r="E189" s="297"/>
      <c r="F189" s="298"/>
      <c r="G189" s="429"/>
      <c r="H189" s="430"/>
      <c r="I189" s="18"/>
    </row>
    <row r="190" spans="2:9" x14ac:dyDescent="0.2">
      <c r="B190" s="18"/>
      <c r="C190" s="18"/>
      <c r="D190" s="288"/>
      <c r="E190" s="297"/>
      <c r="F190" s="298"/>
      <c r="G190" s="429"/>
      <c r="H190" s="430"/>
      <c r="I190" s="18"/>
    </row>
    <row r="191" spans="2:9" x14ac:dyDescent="0.2">
      <c r="B191" s="18"/>
      <c r="C191" s="18"/>
      <c r="D191" s="288"/>
      <c r="E191" s="297"/>
      <c r="F191" s="298"/>
      <c r="G191" s="429"/>
      <c r="H191" s="430"/>
      <c r="I191" s="18"/>
    </row>
    <row r="192" spans="2:9" x14ac:dyDescent="0.2">
      <c r="B192" s="18"/>
      <c r="C192" s="18"/>
      <c r="D192" s="288"/>
      <c r="E192" s="297"/>
      <c r="F192" s="298"/>
      <c r="G192" s="429"/>
      <c r="H192" s="430"/>
      <c r="I192" s="18"/>
    </row>
    <row r="193" spans="2:9" x14ac:dyDescent="0.2">
      <c r="B193" s="18"/>
      <c r="C193" s="18"/>
      <c r="D193" s="288"/>
      <c r="E193" s="297"/>
      <c r="F193" s="298"/>
      <c r="G193" s="429"/>
      <c r="H193" s="430"/>
      <c r="I193" s="18"/>
    </row>
    <row r="194" spans="2:9" x14ac:dyDescent="0.2">
      <c r="B194" s="18"/>
      <c r="C194" s="18"/>
      <c r="D194" s="288"/>
      <c r="E194" s="297"/>
      <c r="F194" s="298"/>
      <c r="G194" s="429"/>
      <c r="H194" s="430"/>
      <c r="I194" s="18"/>
    </row>
    <row r="195" spans="2:9" x14ac:dyDescent="0.2">
      <c r="B195" s="18"/>
      <c r="C195" s="18"/>
      <c r="D195" s="288"/>
      <c r="E195" s="297"/>
      <c r="F195" s="298"/>
      <c r="G195" s="429"/>
      <c r="H195" s="430"/>
      <c r="I195" s="18"/>
    </row>
    <row r="196" spans="2:9" x14ac:dyDescent="0.2">
      <c r="B196" s="18"/>
      <c r="C196" s="18"/>
      <c r="D196" s="288"/>
      <c r="E196" s="297"/>
      <c r="F196" s="298"/>
      <c r="G196" s="429"/>
      <c r="H196" s="430"/>
      <c r="I196" s="18"/>
    </row>
    <row r="197" spans="2:9" x14ac:dyDescent="0.2">
      <c r="B197" s="18"/>
      <c r="C197" s="18"/>
      <c r="D197" s="288"/>
      <c r="E197" s="297"/>
      <c r="F197" s="298"/>
      <c r="G197" s="429"/>
      <c r="H197" s="430"/>
      <c r="I197" s="18"/>
    </row>
    <row r="198" spans="2:9" x14ac:dyDescent="0.2">
      <c r="B198" s="18"/>
      <c r="C198" s="18"/>
      <c r="D198" s="288"/>
      <c r="E198" s="297"/>
      <c r="F198" s="298"/>
      <c r="G198" s="429"/>
      <c r="H198" s="430"/>
      <c r="I198" s="18"/>
    </row>
    <row r="199" spans="2:9" x14ac:dyDescent="0.2">
      <c r="B199" s="18"/>
      <c r="C199" s="18"/>
      <c r="D199" s="288"/>
      <c r="E199" s="297"/>
      <c r="F199" s="298"/>
      <c r="G199" s="429"/>
      <c r="H199" s="430"/>
      <c r="I199" s="18"/>
    </row>
    <row r="200" spans="2:9" x14ac:dyDescent="0.2">
      <c r="B200" s="18"/>
      <c r="C200" s="18"/>
      <c r="D200" s="288"/>
      <c r="E200" s="297"/>
      <c r="F200" s="298"/>
      <c r="G200" s="429"/>
      <c r="H200" s="430"/>
      <c r="I200" s="18"/>
    </row>
    <row r="201" spans="2:9" x14ac:dyDescent="0.2">
      <c r="B201" s="18"/>
      <c r="C201" s="18"/>
      <c r="D201" s="288"/>
      <c r="E201" s="297"/>
      <c r="F201" s="298"/>
      <c r="G201" s="429"/>
      <c r="H201" s="430"/>
      <c r="I201" s="18"/>
    </row>
    <row r="202" spans="2:9" x14ac:dyDescent="0.2">
      <c r="B202" s="18"/>
      <c r="C202" s="18"/>
      <c r="D202" s="288"/>
      <c r="E202" s="297"/>
      <c r="F202" s="298"/>
      <c r="G202" s="429"/>
      <c r="H202" s="430"/>
      <c r="I202" s="18"/>
    </row>
    <row r="203" spans="2:9" x14ac:dyDescent="0.2">
      <c r="B203" s="18"/>
      <c r="C203" s="18"/>
      <c r="D203" s="288"/>
      <c r="E203" s="297"/>
      <c r="F203" s="298"/>
      <c r="G203" s="429"/>
      <c r="H203" s="430"/>
      <c r="I203" s="18"/>
    </row>
    <row r="204" spans="2:9" x14ac:dyDescent="0.2">
      <c r="B204" s="18"/>
      <c r="C204" s="18"/>
      <c r="D204" s="288"/>
      <c r="E204" s="297"/>
      <c r="F204" s="298"/>
      <c r="G204" s="429"/>
      <c r="H204" s="430"/>
      <c r="I204" s="18"/>
    </row>
    <row r="205" spans="2:9" x14ac:dyDescent="0.2">
      <c r="B205" s="18"/>
      <c r="C205" s="18"/>
      <c r="D205" s="288"/>
      <c r="E205" s="297"/>
      <c r="F205" s="298"/>
      <c r="G205" s="429"/>
      <c r="H205" s="430"/>
      <c r="I205" s="18"/>
    </row>
    <row r="206" spans="2:9" x14ac:dyDescent="0.2">
      <c r="B206" s="18"/>
      <c r="C206" s="18"/>
      <c r="D206" s="288"/>
      <c r="E206" s="297"/>
      <c r="F206" s="298"/>
      <c r="G206" s="429"/>
      <c r="H206" s="430"/>
      <c r="I206" s="18"/>
    </row>
    <row r="207" spans="2:9" x14ac:dyDescent="0.2">
      <c r="B207" s="18"/>
      <c r="C207" s="18"/>
      <c r="D207" s="288"/>
      <c r="E207" s="297"/>
      <c r="F207" s="298"/>
      <c r="G207" s="429"/>
      <c r="H207" s="430"/>
      <c r="I207" s="18"/>
    </row>
    <row r="208" spans="2:9" x14ac:dyDescent="0.2">
      <c r="B208" s="18"/>
      <c r="C208" s="18"/>
      <c r="D208" s="288"/>
      <c r="E208" s="297"/>
      <c r="F208" s="298"/>
      <c r="G208" s="429"/>
      <c r="H208" s="430"/>
      <c r="I208" s="18"/>
    </row>
    <row r="209" spans="2:9" x14ac:dyDescent="0.2">
      <c r="B209" s="18"/>
      <c r="C209" s="18"/>
      <c r="D209" s="288"/>
      <c r="E209" s="297"/>
      <c r="F209" s="298"/>
      <c r="G209" s="429"/>
      <c r="H209" s="430"/>
      <c r="I209" s="18"/>
    </row>
    <row r="210" spans="2:9" x14ac:dyDescent="0.2">
      <c r="B210" s="18"/>
      <c r="C210" s="18"/>
      <c r="D210" s="288"/>
      <c r="E210" s="297"/>
      <c r="F210" s="298"/>
      <c r="G210" s="429"/>
      <c r="H210" s="430"/>
      <c r="I210" s="18"/>
    </row>
    <row r="211" spans="2:9" x14ac:dyDescent="0.2">
      <c r="B211" s="18"/>
      <c r="C211" s="18"/>
      <c r="D211" s="288"/>
      <c r="E211" s="297"/>
      <c r="F211" s="298"/>
      <c r="G211" s="429"/>
      <c r="H211" s="430"/>
      <c r="I211" s="18"/>
    </row>
    <row r="212" spans="2:9" x14ac:dyDescent="0.2">
      <c r="B212" s="18"/>
      <c r="C212" s="18"/>
      <c r="D212" s="288"/>
      <c r="E212" s="297"/>
      <c r="F212" s="298"/>
      <c r="G212" s="429"/>
      <c r="H212" s="430"/>
      <c r="I212" s="18"/>
    </row>
    <row r="213" spans="2:9" x14ac:dyDescent="0.2">
      <c r="B213" s="18"/>
      <c r="C213" s="18"/>
      <c r="D213" s="288"/>
      <c r="E213" s="297"/>
      <c r="F213" s="298"/>
      <c r="G213" s="429"/>
      <c r="H213" s="430"/>
      <c r="I213" s="18"/>
    </row>
    <row r="214" spans="2:9" x14ac:dyDescent="0.2">
      <c r="B214" s="18"/>
      <c r="C214" s="18"/>
      <c r="D214" s="288"/>
      <c r="E214" s="297"/>
      <c r="F214" s="298"/>
      <c r="G214" s="429"/>
      <c r="H214" s="430"/>
      <c r="I214" s="18"/>
    </row>
    <row r="215" spans="2:9" x14ac:dyDescent="0.2">
      <c r="B215" s="18"/>
      <c r="C215" s="18"/>
      <c r="D215" s="288"/>
      <c r="E215" s="297"/>
      <c r="F215" s="298"/>
      <c r="G215" s="429"/>
      <c r="H215" s="430"/>
      <c r="I215" s="18"/>
    </row>
    <row r="216" spans="2:9" x14ac:dyDescent="0.2">
      <c r="B216" s="18"/>
      <c r="C216" s="18"/>
      <c r="D216" s="288"/>
      <c r="E216" s="297"/>
      <c r="F216" s="298"/>
      <c r="G216" s="429"/>
      <c r="H216" s="430"/>
      <c r="I216" s="18"/>
    </row>
    <row r="217" spans="2:9" x14ac:dyDescent="0.2">
      <c r="B217" s="18"/>
      <c r="C217" s="18"/>
      <c r="D217" s="288"/>
      <c r="E217" s="297"/>
      <c r="F217" s="298"/>
      <c r="G217" s="429"/>
      <c r="H217" s="430"/>
      <c r="I217" s="18"/>
    </row>
    <row r="218" spans="2:9" x14ac:dyDescent="0.2">
      <c r="B218" s="18"/>
      <c r="C218" s="18"/>
      <c r="D218" s="288"/>
      <c r="E218" s="297"/>
      <c r="F218" s="298"/>
      <c r="G218" s="429"/>
      <c r="H218" s="430"/>
      <c r="I218" s="18"/>
    </row>
    <row r="219" spans="2:9" x14ac:dyDescent="0.2">
      <c r="B219" s="18"/>
      <c r="C219" s="18"/>
      <c r="D219" s="288"/>
      <c r="E219" s="297"/>
      <c r="F219" s="298"/>
      <c r="G219" s="429"/>
      <c r="H219" s="430"/>
      <c r="I219" s="18"/>
    </row>
    <row r="220" spans="2:9" x14ac:dyDescent="0.2">
      <c r="B220" s="18"/>
      <c r="C220" s="18"/>
      <c r="D220" s="288"/>
      <c r="E220" s="297"/>
      <c r="F220" s="298"/>
      <c r="G220" s="429"/>
      <c r="H220" s="430"/>
      <c r="I220" s="18"/>
    </row>
    <row r="221" spans="2:9" x14ac:dyDescent="0.2">
      <c r="B221" s="18"/>
      <c r="C221" s="18"/>
      <c r="D221" s="288"/>
      <c r="E221" s="297"/>
      <c r="F221" s="298"/>
      <c r="G221" s="429"/>
      <c r="H221" s="430"/>
      <c r="I221" s="18"/>
    </row>
    <row r="222" spans="2:9" x14ac:dyDescent="0.2">
      <c r="B222" s="18"/>
      <c r="C222" s="18"/>
      <c r="D222" s="288"/>
      <c r="E222" s="297"/>
      <c r="F222" s="298"/>
      <c r="G222" s="429"/>
      <c r="H222" s="430"/>
      <c r="I222" s="18"/>
    </row>
    <row r="223" spans="2:9" x14ac:dyDescent="0.2">
      <c r="B223" s="18"/>
      <c r="C223" s="18"/>
      <c r="D223" s="288"/>
      <c r="E223" s="297"/>
      <c r="F223" s="298"/>
      <c r="G223" s="429"/>
      <c r="H223" s="430"/>
      <c r="I223" s="18"/>
    </row>
    <row r="224" spans="2:9" x14ac:dyDescent="0.2">
      <c r="B224" s="18"/>
      <c r="C224" s="18"/>
      <c r="D224" s="288"/>
      <c r="E224" s="297"/>
      <c r="F224" s="298"/>
      <c r="G224" s="429"/>
      <c r="H224" s="430"/>
      <c r="I224" s="18"/>
    </row>
    <row r="225" spans="2:9" x14ac:dyDescent="0.2">
      <c r="B225" s="18"/>
      <c r="C225" s="18"/>
      <c r="D225" s="288"/>
      <c r="E225" s="297"/>
      <c r="F225" s="298"/>
      <c r="G225" s="429"/>
      <c r="H225" s="430"/>
      <c r="I225" s="18"/>
    </row>
    <row r="226" spans="2:9" x14ac:dyDescent="0.2">
      <c r="B226" s="18"/>
      <c r="C226" s="18"/>
      <c r="D226" s="288"/>
      <c r="E226" s="297"/>
      <c r="F226" s="298"/>
      <c r="G226" s="429"/>
      <c r="H226" s="430"/>
      <c r="I226" s="18"/>
    </row>
    <row r="227" spans="2:9" x14ac:dyDescent="0.2">
      <c r="B227" s="18"/>
      <c r="C227" s="18"/>
      <c r="D227" s="288"/>
      <c r="E227" s="297"/>
      <c r="F227" s="298"/>
      <c r="G227" s="429"/>
      <c r="H227" s="430"/>
      <c r="I227" s="18"/>
    </row>
    <row r="228" spans="2:9" x14ac:dyDescent="0.2">
      <c r="B228" s="18"/>
      <c r="C228" s="18"/>
      <c r="D228" s="288"/>
      <c r="E228" s="297"/>
      <c r="F228" s="298"/>
      <c r="G228" s="429"/>
      <c r="H228" s="430"/>
      <c r="I228" s="18"/>
    </row>
    <row r="229" spans="2:9" x14ac:dyDescent="0.2">
      <c r="B229" s="18"/>
      <c r="C229" s="18"/>
      <c r="D229" s="288"/>
      <c r="E229" s="297"/>
      <c r="F229" s="298"/>
      <c r="G229" s="429"/>
      <c r="H229" s="430"/>
      <c r="I229" s="18"/>
    </row>
    <row r="230" spans="2:9" x14ac:dyDescent="0.2">
      <c r="B230" s="18"/>
      <c r="C230" s="18"/>
      <c r="D230" s="288"/>
      <c r="E230" s="297"/>
      <c r="F230" s="298"/>
      <c r="G230" s="429"/>
      <c r="H230" s="430"/>
      <c r="I230" s="18"/>
    </row>
    <row r="231" spans="2:9" x14ac:dyDescent="0.2">
      <c r="B231" s="18"/>
      <c r="C231" s="18"/>
      <c r="D231" s="288"/>
      <c r="E231" s="297"/>
      <c r="F231" s="298"/>
      <c r="G231" s="429"/>
      <c r="H231" s="430"/>
      <c r="I231" s="18"/>
    </row>
    <row r="232" spans="2:9" x14ac:dyDescent="0.2">
      <c r="B232" s="18"/>
      <c r="C232" s="18"/>
      <c r="D232" s="288"/>
      <c r="E232" s="297"/>
      <c r="F232" s="298"/>
      <c r="G232" s="429"/>
      <c r="H232" s="430"/>
      <c r="I232" s="18"/>
    </row>
    <row r="233" spans="2:9" x14ac:dyDescent="0.2">
      <c r="B233" s="18"/>
      <c r="C233" s="18"/>
      <c r="D233" s="288"/>
      <c r="E233" s="297"/>
      <c r="F233" s="298"/>
      <c r="G233" s="429"/>
      <c r="H233" s="430"/>
      <c r="I233" s="18"/>
    </row>
    <row r="234" spans="2:9" x14ac:dyDescent="0.2">
      <c r="B234" s="18"/>
      <c r="C234" s="18"/>
      <c r="D234" s="288"/>
      <c r="E234" s="297"/>
      <c r="F234" s="298"/>
      <c r="G234" s="429"/>
      <c r="H234" s="430"/>
      <c r="I234" s="18"/>
    </row>
    <row r="235" spans="2:9" x14ac:dyDescent="0.2">
      <c r="B235" s="18"/>
      <c r="C235" s="18"/>
      <c r="D235" s="288"/>
      <c r="E235" s="297"/>
      <c r="F235" s="298"/>
      <c r="G235" s="429"/>
      <c r="H235" s="430"/>
      <c r="I235" s="18"/>
    </row>
    <row r="236" spans="2:9" x14ac:dyDescent="0.2">
      <c r="B236" s="18"/>
      <c r="C236" s="18"/>
      <c r="D236" s="288"/>
      <c r="E236" s="297"/>
      <c r="F236" s="298"/>
      <c r="G236" s="429"/>
      <c r="H236" s="430"/>
      <c r="I236" s="18"/>
    </row>
    <row r="237" spans="2:9" x14ac:dyDescent="0.2">
      <c r="B237" s="18"/>
      <c r="C237" s="18"/>
      <c r="D237" s="288"/>
      <c r="E237" s="297"/>
      <c r="F237" s="298"/>
      <c r="G237" s="429"/>
      <c r="H237" s="430"/>
      <c r="I237" s="18"/>
    </row>
    <row r="238" spans="2:9" x14ac:dyDescent="0.2">
      <c r="B238" s="18"/>
      <c r="C238" s="18"/>
      <c r="D238" s="288"/>
      <c r="E238" s="297"/>
      <c r="F238" s="298"/>
      <c r="G238" s="429"/>
      <c r="H238" s="430"/>
      <c r="I238" s="18"/>
    </row>
    <row r="239" spans="2:9" x14ac:dyDescent="0.2">
      <c r="B239" s="18"/>
      <c r="C239" s="18"/>
      <c r="D239" s="288"/>
      <c r="E239" s="297"/>
      <c r="F239" s="298"/>
      <c r="G239" s="429"/>
      <c r="H239" s="430"/>
      <c r="I239" s="18"/>
    </row>
    <row r="240" spans="2:9" x14ac:dyDescent="0.2">
      <c r="B240" s="18"/>
      <c r="C240" s="18"/>
      <c r="D240" s="288"/>
      <c r="E240" s="297"/>
      <c r="F240" s="298"/>
      <c r="G240" s="429"/>
      <c r="H240" s="430"/>
      <c r="I240" s="18"/>
    </row>
    <row r="241" spans="2:9" x14ac:dyDescent="0.2">
      <c r="B241" s="18"/>
      <c r="C241" s="18"/>
      <c r="D241" s="288"/>
      <c r="E241" s="297"/>
      <c r="F241" s="298"/>
      <c r="G241" s="429"/>
      <c r="H241" s="430"/>
      <c r="I241" s="18"/>
    </row>
    <row r="242" spans="2:9" x14ac:dyDescent="0.2">
      <c r="B242" s="18"/>
      <c r="C242" s="18"/>
      <c r="D242" s="288"/>
      <c r="E242" s="297"/>
      <c r="F242" s="298"/>
      <c r="G242" s="429"/>
      <c r="H242" s="430"/>
      <c r="I242" s="18"/>
    </row>
    <row r="243" spans="2:9" x14ac:dyDescent="0.2">
      <c r="B243" s="18"/>
      <c r="C243" s="18"/>
      <c r="D243" s="288"/>
      <c r="E243" s="297"/>
      <c r="F243" s="298"/>
      <c r="G243" s="429"/>
      <c r="H243" s="430"/>
      <c r="I243" s="18"/>
    </row>
    <row r="244" spans="2:9" x14ac:dyDescent="0.2">
      <c r="B244" s="18"/>
      <c r="C244" s="18"/>
      <c r="D244" s="288"/>
      <c r="E244" s="297"/>
      <c r="F244" s="298"/>
      <c r="G244" s="429"/>
      <c r="H244" s="430"/>
      <c r="I244" s="18"/>
    </row>
    <row r="245" spans="2:9" x14ac:dyDescent="0.2">
      <c r="B245" s="18"/>
      <c r="C245" s="18"/>
      <c r="D245" s="288"/>
      <c r="E245" s="297"/>
      <c r="F245" s="298"/>
      <c r="G245" s="429"/>
      <c r="H245" s="430"/>
      <c r="I245" s="18"/>
    </row>
    <row r="246" spans="2:9" x14ac:dyDescent="0.2">
      <c r="B246" s="18"/>
      <c r="C246" s="18"/>
      <c r="D246" s="288"/>
      <c r="E246" s="297"/>
      <c r="F246" s="298"/>
      <c r="G246" s="429"/>
      <c r="H246" s="430"/>
      <c r="I246" s="18"/>
    </row>
    <row r="247" spans="2:9" x14ac:dyDescent="0.2">
      <c r="B247" s="18"/>
      <c r="C247" s="18"/>
      <c r="D247" s="288"/>
      <c r="E247" s="297"/>
      <c r="F247" s="298"/>
      <c r="G247" s="429"/>
      <c r="H247" s="430"/>
      <c r="I247" s="18"/>
    </row>
    <row r="248" spans="2:9" x14ac:dyDescent="0.2">
      <c r="B248" s="18"/>
      <c r="C248" s="18"/>
      <c r="D248" s="288"/>
      <c r="E248" s="297"/>
      <c r="F248" s="298"/>
      <c r="G248" s="429"/>
      <c r="H248" s="430"/>
      <c r="I248" s="18"/>
    </row>
    <row r="249" spans="2:9" x14ac:dyDescent="0.2">
      <c r="B249" s="18"/>
      <c r="C249" s="18"/>
      <c r="D249" s="288"/>
      <c r="E249" s="297"/>
      <c r="F249" s="298"/>
      <c r="G249" s="429"/>
      <c r="H249" s="430"/>
      <c r="I249" s="18"/>
    </row>
    <row r="250" spans="2:9" x14ac:dyDescent="0.2">
      <c r="B250" s="18"/>
      <c r="C250" s="18"/>
      <c r="D250" s="288"/>
      <c r="E250" s="297"/>
      <c r="F250" s="298"/>
      <c r="G250" s="429"/>
      <c r="H250" s="430"/>
      <c r="I250" s="18"/>
    </row>
    <row r="251" spans="2:9" x14ac:dyDescent="0.2">
      <c r="B251" s="18"/>
      <c r="C251" s="18"/>
      <c r="D251" s="288"/>
      <c r="E251" s="297"/>
      <c r="F251" s="298"/>
      <c r="G251" s="429"/>
      <c r="H251" s="430"/>
      <c r="I251" s="18"/>
    </row>
    <row r="252" spans="2:9" x14ac:dyDescent="0.2">
      <c r="B252" s="18"/>
      <c r="C252" s="18"/>
      <c r="D252" s="288"/>
      <c r="E252" s="297"/>
      <c r="F252" s="298"/>
      <c r="G252" s="429"/>
      <c r="H252" s="430"/>
      <c r="I252" s="18"/>
    </row>
    <row r="253" spans="2:9" x14ac:dyDescent="0.2">
      <c r="B253" s="18"/>
      <c r="C253" s="18"/>
      <c r="D253" s="288"/>
      <c r="E253" s="297"/>
      <c r="F253" s="298"/>
      <c r="G253" s="429"/>
      <c r="H253" s="430"/>
      <c r="I253" s="18"/>
    </row>
    <row r="254" spans="2:9" x14ac:dyDescent="0.2">
      <c r="B254" s="18"/>
      <c r="C254" s="18"/>
      <c r="D254" s="288"/>
      <c r="E254" s="297"/>
      <c r="F254" s="298"/>
      <c r="G254" s="429"/>
      <c r="H254" s="430"/>
      <c r="I254" s="18"/>
    </row>
    <row r="255" spans="2:9" x14ac:dyDescent="0.2">
      <c r="B255" s="18"/>
      <c r="C255" s="18"/>
      <c r="D255" s="288"/>
      <c r="E255" s="297"/>
      <c r="F255" s="298"/>
      <c r="G255" s="429"/>
      <c r="H255" s="430"/>
      <c r="I255" s="18"/>
    </row>
    <row r="256" spans="2:9" x14ac:dyDescent="0.2">
      <c r="B256" s="18"/>
      <c r="C256" s="18"/>
      <c r="D256" s="288"/>
      <c r="E256" s="297"/>
      <c r="F256" s="298"/>
      <c r="G256" s="429"/>
      <c r="H256" s="430"/>
      <c r="I256" s="18"/>
    </row>
    <row r="257" spans="2:9" x14ac:dyDescent="0.2">
      <c r="B257" s="18"/>
      <c r="C257" s="18"/>
      <c r="D257" s="288"/>
      <c r="E257" s="297"/>
      <c r="F257" s="298"/>
      <c r="G257" s="429"/>
      <c r="H257" s="430"/>
      <c r="I257" s="18"/>
    </row>
    <row r="258" spans="2:9" x14ac:dyDescent="0.2">
      <c r="B258" s="18"/>
      <c r="C258" s="18"/>
      <c r="D258" s="288"/>
      <c r="E258" s="297"/>
      <c r="F258" s="298"/>
      <c r="G258" s="429"/>
      <c r="H258" s="430"/>
      <c r="I258" s="18"/>
    </row>
    <row r="259" spans="2:9" x14ac:dyDescent="0.2">
      <c r="B259" s="18"/>
      <c r="C259" s="18"/>
      <c r="D259" s="288"/>
      <c r="E259" s="297"/>
      <c r="F259" s="298"/>
      <c r="G259" s="429"/>
      <c r="H259" s="430"/>
      <c r="I259" s="18"/>
    </row>
    <row r="260" spans="2:9" x14ac:dyDescent="0.2">
      <c r="B260" s="18"/>
      <c r="C260" s="18"/>
      <c r="D260" s="288"/>
      <c r="E260" s="297"/>
      <c r="F260" s="298"/>
      <c r="G260" s="429"/>
      <c r="H260" s="430"/>
      <c r="I260" s="18"/>
    </row>
    <row r="261" spans="2:9" x14ac:dyDescent="0.2">
      <c r="B261" s="18"/>
      <c r="C261" s="18"/>
      <c r="D261" s="288"/>
      <c r="E261" s="297"/>
      <c r="F261" s="298"/>
      <c r="G261" s="429"/>
      <c r="H261" s="430"/>
      <c r="I261" s="18"/>
    </row>
    <row r="262" spans="2:9" x14ac:dyDescent="0.2">
      <c r="B262" s="18"/>
      <c r="C262" s="18"/>
      <c r="D262" s="288"/>
      <c r="E262" s="297"/>
      <c r="F262" s="298"/>
      <c r="G262" s="429"/>
      <c r="H262" s="430"/>
      <c r="I262" s="18"/>
    </row>
    <row r="263" spans="2:9" x14ac:dyDescent="0.2">
      <c r="B263" s="18"/>
      <c r="C263" s="18"/>
      <c r="D263" s="288"/>
      <c r="E263" s="297"/>
      <c r="F263" s="298"/>
      <c r="G263" s="429"/>
      <c r="H263" s="430"/>
      <c r="I263" s="18"/>
    </row>
    <row r="264" spans="2:9" x14ac:dyDescent="0.2">
      <c r="B264" s="18"/>
      <c r="C264" s="18"/>
      <c r="D264" s="288"/>
      <c r="E264" s="297"/>
      <c r="F264" s="298"/>
      <c r="G264" s="429"/>
      <c r="H264" s="430"/>
      <c r="I264" s="18"/>
    </row>
    <row r="265" spans="2:9" x14ac:dyDescent="0.2">
      <c r="B265" s="18"/>
      <c r="C265" s="18"/>
      <c r="D265" s="288"/>
      <c r="E265" s="297"/>
      <c r="F265" s="298"/>
      <c r="G265" s="429"/>
      <c r="H265" s="430"/>
      <c r="I265" s="18"/>
    </row>
    <row r="266" spans="2:9" x14ac:dyDescent="0.2">
      <c r="B266" s="18"/>
      <c r="C266" s="18"/>
      <c r="D266" s="288"/>
      <c r="E266" s="297"/>
      <c r="F266" s="298"/>
      <c r="G266" s="429"/>
      <c r="H266" s="430"/>
      <c r="I266" s="18"/>
    </row>
    <row r="267" spans="2:9" x14ac:dyDescent="0.2">
      <c r="B267" s="18"/>
      <c r="C267" s="18"/>
      <c r="D267" s="288"/>
      <c r="E267" s="297"/>
      <c r="F267" s="298"/>
      <c r="G267" s="429"/>
      <c r="H267" s="430"/>
      <c r="I267" s="18"/>
    </row>
    <row r="268" spans="2:9" x14ac:dyDescent="0.2">
      <c r="B268" s="18"/>
      <c r="C268" s="18"/>
      <c r="D268" s="288"/>
      <c r="E268" s="297"/>
      <c r="F268" s="298"/>
      <c r="G268" s="429"/>
      <c r="H268" s="430"/>
      <c r="I268" s="18"/>
    </row>
    <row r="269" spans="2:9" x14ac:dyDescent="0.2">
      <c r="B269" s="18"/>
      <c r="C269" s="18"/>
      <c r="D269" s="288"/>
      <c r="E269" s="297"/>
      <c r="F269" s="298"/>
      <c r="G269" s="429"/>
      <c r="H269" s="430"/>
      <c r="I269" s="18"/>
    </row>
    <row r="270" spans="2:9" x14ac:dyDescent="0.2">
      <c r="B270" s="18"/>
      <c r="C270" s="18"/>
      <c r="D270" s="288"/>
      <c r="E270" s="297"/>
      <c r="F270" s="298"/>
      <c r="G270" s="429"/>
      <c r="H270" s="430"/>
      <c r="I270" s="18"/>
    </row>
    <row r="271" spans="2:9" x14ac:dyDescent="0.2">
      <c r="B271" s="18"/>
      <c r="C271" s="18"/>
      <c r="D271" s="288"/>
      <c r="E271" s="297"/>
      <c r="F271" s="298"/>
      <c r="G271" s="429"/>
      <c r="H271" s="430"/>
      <c r="I271" s="18"/>
    </row>
    <row r="272" spans="2:9" x14ac:dyDescent="0.2">
      <c r="B272" s="18"/>
      <c r="C272" s="18"/>
      <c r="D272" s="288"/>
      <c r="E272" s="297"/>
      <c r="F272" s="298"/>
      <c r="G272" s="429"/>
      <c r="H272" s="430"/>
      <c r="I272" s="18"/>
    </row>
    <row r="273" spans="2:9" x14ac:dyDescent="0.2">
      <c r="B273" s="18"/>
      <c r="C273" s="18"/>
      <c r="D273" s="288"/>
      <c r="E273" s="297"/>
      <c r="F273" s="298"/>
      <c r="G273" s="429"/>
      <c r="H273" s="430"/>
      <c r="I273" s="18"/>
    </row>
    <row r="274" spans="2:9" x14ac:dyDescent="0.2">
      <c r="B274" s="18"/>
      <c r="C274" s="18"/>
      <c r="D274" s="288"/>
      <c r="E274" s="297"/>
      <c r="F274" s="298"/>
      <c r="G274" s="429"/>
      <c r="H274" s="430"/>
      <c r="I274" s="18"/>
    </row>
    <row r="275" spans="2:9" x14ac:dyDescent="0.2">
      <c r="B275" s="18"/>
      <c r="C275" s="18"/>
      <c r="D275" s="288"/>
      <c r="E275" s="297"/>
      <c r="F275" s="298"/>
      <c r="G275" s="429"/>
      <c r="H275" s="430"/>
      <c r="I275" s="18"/>
    </row>
    <row r="276" spans="2:9" x14ac:dyDescent="0.2">
      <c r="B276" s="18"/>
      <c r="C276" s="18"/>
      <c r="D276" s="288"/>
      <c r="E276" s="297"/>
      <c r="F276" s="298"/>
      <c r="G276" s="429"/>
      <c r="H276" s="430"/>
      <c r="I276" s="18"/>
    </row>
    <row r="277" spans="2:9" x14ac:dyDescent="0.2">
      <c r="B277" s="18"/>
      <c r="C277" s="18"/>
      <c r="D277" s="288"/>
      <c r="E277" s="297"/>
      <c r="F277" s="298"/>
      <c r="G277" s="429"/>
      <c r="H277" s="430"/>
      <c r="I277" s="18"/>
    </row>
    <row r="278" spans="2:9" x14ac:dyDescent="0.2">
      <c r="B278" s="18"/>
      <c r="C278" s="18"/>
      <c r="D278" s="288"/>
      <c r="E278" s="297"/>
      <c r="F278" s="298"/>
      <c r="G278" s="429"/>
      <c r="H278" s="430"/>
      <c r="I278" s="18"/>
    </row>
    <row r="279" spans="2:9" x14ac:dyDescent="0.2">
      <c r="B279" s="18"/>
      <c r="C279" s="18"/>
      <c r="D279" s="288"/>
      <c r="E279" s="297"/>
      <c r="F279" s="298"/>
      <c r="G279" s="429"/>
      <c r="H279" s="430"/>
      <c r="I279" s="18"/>
    </row>
    <row r="280" spans="2:9" x14ac:dyDescent="0.2">
      <c r="B280" s="18"/>
      <c r="C280" s="18"/>
      <c r="D280" s="288"/>
      <c r="E280" s="297"/>
      <c r="F280" s="298"/>
      <c r="G280" s="429"/>
      <c r="H280" s="430"/>
      <c r="I280" s="18"/>
    </row>
    <row r="281" spans="2:9" x14ac:dyDescent="0.2">
      <c r="B281" s="18"/>
      <c r="C281" s="18"/>
      <c r="D281" s="288"/>
      <c r="E281" s="297"/>
      <c r="F281" s="298"/>
      <c r="G281" s="429"/>
      <c r="H281" s="430"/>
      <c r="I281" s="18"/>
    </row>
    <row r="282" spans="2:9" x14ac:dyDescent="0.2">
      <c r="B282" s="18"/>
      <c r="C282" s="18"/>
      <c r="D282" s="288"/>
      <c r="E282" s="297"/>
      <c r="F282" s="298"/>
      <c r="G282" s="429"/>
      <c r="H282" s="430"/>
      <c r="I282" s="18"/>
    </row>
    <row r="283" spans="2:9" x14ac:dyDescent="0.2">
      <c r="B283" s="18"/>
      <c r="C283" s="18"/>
      <c r="D283" s="288"/>
      <c r="E283" s="297"/>
      <c r="F283" s="298"/>
      <c r="G283" s="429"/>
      <c r="H283" s="430"/>
      <c r="I283" s="18"/>
    </row>
    <row r="284" spans="2:9" x14ac:dyDescent="0.2">
      <c r="B284" s="18"/>
      <c r="C284" s="18"/>
      <c r="D284" s="288"/>
      <c r="E284" s="297"/>
      <c r="F284" s="298"/>
      <c r="G284" s="429"/>
      <c r="H284" s="430"/>
      <c r="I284" s="18"/>
    </row>
    <row r="285" spans="2:9" x14ac:dyDescent="0.2">
      <c r="B285" s="18"/>
      <c r="C285" s="18"/>
      <c r="D285" s="288"/>
      <c r="E285" s="297"/>
      <c r="F285" s="298"/>
      <c r="G285" s="429"/>
      <c r="H285" s="430"/>
      <c r="I285" s="18"/>
    </row>
    <row r="286" spans="2:9" x14ac:dyDescent="0.2">
      <c r="B286" s="18"/>
      <c r="C286" s="18"/>
      <c r="D286" s="288"/>
      <c r="E286" s="297"/>
      <c r="F286" s="298"/>
      <c r="G286" s="429"/>
      <c r="H286" s="430"/>
      <c r="I286" s="18"/>
    </row>
    <row r="287" spans="2:9" x14ac:dyDescent="0.2">
      <c r="B287" s="18"/>
      <c r="C287" s="18"/>
      <c r="D287" s="288"/>
      <c r="E287" s="297"/>
      <c r="F287" s="298"/>
      <c r="G287" s="429"/>
      <c r="H287" s="430"/>
      <c r="I287" s="18"/>
    </row>
    <row r="288" spans="2:9" x14ac:dyDescent="0.2">
      <c r="B288" s="18"/>
      <c r="C288" s="18"/>
      <c r="D288" s="288"/>
      <c r="E288" s="297"/>
      <c r="F288" s="298"/>
      <c r="G288" s="429"/>
      <c r="H288" s="430"/>
      <c r="I288" s="18"/>
    </row>
    <row r="289" spans="2:9" x14ac:dyDescent="0.2">
      <c r="B289" s="18"/>
      <c r="C289" s="18"/>
      <c r="D289" s="288"/>
      <c r="E289" s="297"/>
      <c r="F289" s="298"/>
      <c r="G289" s="429"/>
      <c r="H289" s="430"/>
      <c r="I289" s="18"/>
    </row>
    <row r="290" spans="2:9" x14ac:dyDescent="0.2">
      <c r="B290" s="18"/>
      <c r="C290" s="18"/>
      <c r="D290" s="288"/>
      <c r="E290" s="297"/>
      <c r="F290" s="298"/>
      <c r="G290" s="429"/>
      <c r="H290" s="430"/>
      <c r="I290" s="18"/>
    </row>
    <row r="291" spans="2:9" x14ac:dyDescent="0.2">
      <c r="B291" s="18"/>
      <c r="C291" s="18"/>
      <c r="D291" s="288"/>
      <c r="E291" s="297"/>
      <c r="F291" s="298"/>
      <c r="G291" s="429"/>
      <c r="H291" s="430"/>
      <c r="I291" s="18"/>
    </row>
    <row r="292" spans="2:9" x14ac:dyDescent="0.2">
      <c r="B292" s="18"/>
      <c r="C292" s="18"/>
      <c r="D292" s="288"/>
      <c r="E292" s="297"/>
      <c r="F292" s="298"/>
      <c r="G292" s="429"/>
      <c r="H292" s="430"/>
      <c r="I292" s="18"/>
    </row>
    <row r="293" spans="2:9" x14ac:dyDescent="0.2">
      <c r="B293" s="18"/>
      <c r="C293" s="18"/>
      <c r="D293" s="288"/>
      <c r="E293" s="297"/>
      <c r="F293" s="298"/>
      <c r="G293" s="429"/>
      <c r="H293" s="430"/>
      <c r="I293" s="18"/>
    </row>
    <row r="294" spans="2:9" x14ac:dyDescent="0.2">
      <c r="B294" s="18"/>
      <c r="C294" s="18"/>
      <c r="D294" s="288"/>
      <c r="E294" s="297"/>
      <c r="F294" s="298"/>
      <c r="G294" s="429"/>
      <c r="H294" s="430"/>
      <c r="I294" s="18"/>
    </row>
    <row r="295" spans="2:9" x14ac:dyDescent="0.2">
      <c r="B295" s="18"/>
      <c r="C295" s="18"/>
      <c r="D295" s="288"/>
      <c r="E295" s="297"/>
      <c r="F295" s="298"/>
      <c r="G295" s="429"/>
      <c r="H295" s="430"/>
      <c r="I295" s="18"/>
    </row>
    <row r="296" spans="2:9" x14ac:dyDescent="0.2">
      <c r="B296" s="18"/>
      <c r="C296" s="18"/>
      <c r="D296" s="288"/>
      <c r="E296" s="297"/>
      <c r="F296" s="298"/>
      <c r="G296" s="429"/>
      <c r="H296" s="430"/>
      <c r="I296" s="18"/>
    </row>
    <row r="297" spans="2:9" x14ac:dyDescent="0.2">
      <c r="B297" s="18"/>
      <c r="C297" s="18"/>
      <c r="D297" s="288"/>
      <c r="E297" s="297"/>
      <c r="F297" s="298"/>
      <c r="G297" s="429"/>
      <c r="H297" s="430"/>
      <c r="I297" s="18"/>
    </row>
    <row r="298" spans="2:9" x14ac:dyDescent="0.2">
      <c r="B298" s="18"/>
      <c r="C298" s="18"/>
      <c r="D298" s="288"/>
      <c r="E298" s="297"/>
      <c r="F298" s="298"/>
      <c r="G298" s="429"/>
      <c r="H298" s="430"/>
      <c r="I298" s="18"/>
    </row>
    <row r="299" spans="2:9" x14ac:dyDescent="0.2">
      <c r="B299" s="18"/>
      <c r="C299" s="18"/>
      <c r="D299" s="288"/>
      <c r="E299" s="297"/>
      <c r="F299" s="298"/>
      <c r="G299" s="429"/>
      <c r="H299" s="430"/>
      <c r="I299" s="18"/>
    </row>
    <row r="300" spans="2:9" x14ac:dyDescent="0.2">
      <c r="B300" s="18"/>
      <c r="C300" s="18"/>
      <c r="D300" s="288"/>
      <c r="E300" s="297"/>
      <c r="F300" s="298"/>
      <c r="G300" s="429"/>
      <c r="H300" s="430"/>
      <c r="I300" s="18"/>
    </row>
    <row r="301" spans="2:9" x14ac:dyDescent="0.2">
      <c r="B301" s="18"/>
      <c r="C301" s="18"/>
      <c r="D301" s="288"/>
      <c r="E301" s="297"/>
      <c r="F301" s="298"/>
      <c r="G301" s="429"/>
      <c r="H301" s="430"/>
      <c r="I301" s="18"/>
    </row>
    <row r="302" spans="2:9" x14ac:dyDescent="0.2">
      <c r="B302" s="18"/>
      <c r="C302" s="18"/>
      <c r="D302" s="288"/>
      <c r="E302" s="297"/>
      <c r="F302" s="298"/>
      <c r="G302" s="429"/>
      <c r="H302" s="430"/>
      <c r="I302" s="18"/>
    </row>
    <row r="303" spans="2:9" x14ac:dyDescent="0.2">
      <c r="B303" s="18"/>
      <c r="C303" s="18"/>
      <c r="D303" s="288"/>
      <c r="E303" s="297"/>
      <c r="F303" s="298"/>
      <c r="G303" s="429"/>
      <c r="H303" s="430"/>
      <c r="I303" s="18"/>
    </row>
    <row r="304" spans="2:9" x14ac:dyDescent="0.2">
      <c r="B304" s="18"/>
      <c r="C304" s="18"/>
      <c r="D304" s="288"/>
      <c r="E304" s="297"/>
      <c r="F304" s="298"/>
      <c r="G304" s="429"/>
      <c r="H304" s="430"/>
      <c r="I304" s="18"/>
    </row>
    <row r="305" spans="2:9" x14ac:dyDescent="0.2">
      <c r="B305" s="18"/>
      <c r="C305" s="18"/>
      <c r="D305" s="288"/>
      <c r="E305" s="297"/>
      <c r="F305" s="298"/>
      <c r="G305" s="429"/>
      <c r="H305" s="430"/>
      <c r="I305" s="18"/>
    </row>
    <row r="306" spans="2:9" x14ac:dyDescent="0.2">
      <c r="B306" s="18"/>
      <c r="C306" s="18"/>
      <c r="D306" s="288"/>
      <c r="E306" s="297"/>
      <c r="F306" s="298"/>
      <c r="G306" s="429"/>
      <c r="H306" s="430"/>
      <c r="I306" s="18"/>
    </row>
    <row r="307" spans="2:9" x14ac:dyDescent="0.2">
      <c r="B307" s="18"/>
      <c r="C307" s="18"/>
      <c r="D307" s="288"/>
      <c r="E307" s="297"/>
      <c r="F307" s="298"/>
      <c r="G307" s="429"/>
      <c r="H307" s="430"/>
      <c r="I307" s="18"/>
    </row>
    <row r="308" spans="2:9" x14ac:dyDescent="0.2">
      <c r="B308" s="18"/>
      <c r="C308" s="18"/>
      <c r="D308" s="288"/>
      <c r="E308" s="297"/>
      <c r="F308" s="298"/>
      <c r="G308" s="429"/>
      <c r="H308" s="430"/>
      <c r="I308" s="18"/>
    </row>
    <row r="309" spans="2:9" x14ac:dyDescent="0.2">
      <c r="B309" s="18"/>
      <c r="C309" s="18"/>
      <c r="D309" s="288"/>
      <c r="E309" s="297"/>
      <c r="F309" s="298"/>
      <c r="G309" s="429"/>
      <c r="H309" s="430"/>
      <c r="I309" s="18"/>
    </row>
    <row r="310" spans="2:9" x14ac:dyDescent="0.2">
      <c r="B310" s="18"/>
      <c r="C310" s="18"/>
      <c r="D310" s="288"/>
      <c r="E310" s="297"/>
      <c r="F310" s="298"/>
      <c r="G310" s="429"/>
      <c r="H310" s="430"/>
      <c r="I310" s="18"/>
    </row>
    <row r="311" spans="2:9" x14ac:dyDescent="0.2">
      <c r="B311" s="18"/>
      <c r="C311" s="18"/>
      <c r="D311" s="288"/>
      <c r="E311" s="297"/>
      <c r="F311" s="298"/>
      <c r="G311" s="429"/>
      <c r="H311" s="430"/>
      <c r="I311" s="18"/>
    </row>
    <row r="312" spans="2:9" x14ac:dyDescent="0.2">
      <c r="B312" s="18"/>
      <c r="C312" s="18"/>
      <c r="D312" s="288"/>
      <c r="E312" s="297"/>
      <c r="F312" s="298"/>
      <c r="G312" s="429"/>
      <c r="H312" s="430"/>
      <c r="I312" s="18"/>
    </row>
    <row r="313" spans="2:9" x14ac:dyDescent="0.2">
      <c r="B313" s="18"/>
      <c r="C313" s="18"/>
      <c r="D313" s="288"/>
      <c r="E313" s="297"/>
      <c r="F313" s="298"/>
      <c r="G313" s="429"/>
      <c r="H313" s="430"/>
      <c r="I313" s="18"/>
    </row>
    <row r="314" spans="2:9" x14ac:dyDescent="0.2">
      <c r="B314" s="18"/>
      <c r="C314" s="18"/>
      <c r="D314" s="288"/>
      <c r="E314" s="297"/>
      <c r="F314" s="298"/>
      <c r="G314" s="429"/>
      <c r="H314" s="430"/>
      <c r="I314" s="18"/>
    </row>
    <row r="315" spans="2:9" x14ac:dyDescent="0.2">
      <c r="B315" s="18"/>
      <c r="C315" s="18"/>
      <c r="D315" s="288"/>
      <c r="E315" s="297"/>
      <c r="F315" s="298"/>
      <c r="G315" s="429"/>
      <c r="H315" s="430"/>
      <c r="I315" s="18"/>
    </row>
    <row r="316" spans="2:9" x14ac:dyDescent="0.2">
      <c r="B316" s="18"/>
      <c r="C316" s="18"/>
      <c r="D316" s="288"/>
      <c r="E316" s="297"/>
      <c r="F316" s="298"/>
      <c r="G316" s="429"/>
      <c r="H316" s="430"/>
      <c r="I316" s="18"/>
    </row>
    <row r="317" spans="2:9" x14ac:dyDescent="0.2">
      <c r="B317" s="18"/>
      <c r="C317" s="18"/>
      <c r="D317" s="288"/>
      <c r="E317" s="297"/>
      <c r="F317" s="298"/>
      <c r="G317" s="429"/>
      <c r="H317" s="430"/>
      <c r="I317" s="18"/>
    </row>
    <row r="318" spans="2:9" x14ac:dyDescent="0.2">
      <c r="B318" s="18"/>
      <c r="C318" s="18"/>
      <c r="D318" s="288"/>
      <c r="E318" s="297"/>
      <c r="F318" s="298"/>
      <c r="G318" s="429"/>
      <c r="H318" s="430"/>
      <c r="I318" s="18"/>
    </row>
    <row r="319" spans="2:9" x14ac:dyDescent="0.2">
      <c r="B319" s="18"/>
      <c r="C319" s="18"/>
      <c r="D319" s="288"/>
      <c r="E319" s="297"/>
      <c r="F319" s="298"/>
      <c r="G319" s="429"/>
      <c r="H319" s="430"/>
      <c r="I319" s="18"/>
    </row>
    <row r="320" spans="2:9" x14ac:dyDescent="0.2">
      <c r="B320" s="18"/>
      <c r="C320" s="18"/>
      <c r="D320" s="288"/>
      <c r="E320" s="297"/>
      <c r="F320" s="298"/>
      <c r="G320" s="429"/>
      <c r="H320" s="430"/>
      <c r="I320" s="18"/>
    </row>
    <row r="321" spans="2:9" x14ac:dyDescent="0.2">
      <c r="B321" s="18"/>
      <c r="C321" s="18"/>
      <c r="D321" s="288"/>
      <c r="E321" s="297"/>
      <c r="F321" s="298"/>
      <c r="G321" s="429"/>
      <c r="H321" s="430"/>
      <c r="I321" s="18"/>
    </row>
    <row r="322" spans="2:9" x14ac:dyDescent="0.2">
      <c r="B322" s="18"/>
      <c r="C322" s="18"/>
      <c r="D322" s="288"/>
      <c r="E322" s="297"/>
      <c r="F322" s="298"/>
      <c r="G322" s="429"/>
      <c r="H322" s="430"/>
      <c r="I322" s="18"/>
    </row>
    <row r="323" spans="2:9" x14ac:dyDescent="0.2">
      <c r="B323" s="18"/>
      <c r="C323" s="18"/>
      <c r="D323" s="288"/>
      <c r="E323" s="297"/>
      <c r="F323" s="298"/>
      <c r="G323" s="429"/>
      <c r="H323" s="430"/>
      <c r="I323" s="18"/>
    </row>
    <row r="324" spans="2:9" x14ac:dyDescent="0.2">
      <c r="B324" s="18"/>
      <c r="C324" s="18"/>
      <c r="D324" s="288"/>
      <c r="E324" s="297"/>
      <c r="F324" s="298"/>
      <c r="G324" s="429"/>
      <c r="H324" s="430"/>
      <c r="I324" s="18"/>
    </row>
    <row r="325" spans="2:9" x14ac:dyDescent="0.2">
      <c r="B325" s="18"/>
      <c r="C325" s="18"/>
      <c r="D325" s="288"/>
      <c r="E325" s="297"/>
      <c r="F325" s="298"/>
      <c r="G325" s="429"/>
      <c r="H325" s="430"/>
      <c r="I325" s="18"/>
    </row>
    <row r="326" spans="2:9" x14ac:dyDescent="0.2">
      <c r="B326" s="18"/>
      <c r="C326" s="18"/>
      <c r="D326" s="288"/>
      <c r="E326" s="297"/>
      <c r="F326" s="298"/>
      <c r="G326" s="429"/>
      <c r="H326" s="430"/>
      <c r="I326" s="18"/>
    </row>
    <row r="327" spans="2:9" x14ac:dyDescent="0.2">
      <c r="B327" s="18"/>
      <c r="C327" s="18"/>
      <c r="D327" s="288"/>
      <c r="E327" s="297"/>
      <c r="F327" s="298"/>
      <c r="G327" s="429"/>
      <c r="H327" s="430"/>
      <c r="I327" s="18"/>
    </row>
    <row r="328" spans="2:9" x14ac:dyDescent="0.2">
      <c r="B328" s="18"/>
      <c r="C328" s="18"/>
      <c r="D328" s="288"/>
      <c r="E328" s="297"/>
      <c r="F328" s="298"/>
      <c r="G328" s="429"/>
      <c r="H328" s="430"/>
      <c r="I328" s="18"/>
    </row>
    <row r="329" spans="2:9" x14ac:dyDescent="0.2">
      <c r="B329" s="18"/>
      <c r="C329" s="18"/>
      <c r="D329" s="288"/>
      <c r="E329" s="297"/>
      <c r="F329" s="298"/>
      <c r="G329" s="429"/>
      <c r="H329" s="430"/>
      <c r="I329" s="18"/>
    </row>
    <row r="330" spans="2:9" x14ac:dyDescent="0.2">
      <c r="B330" s="18"/>
      <c r="C330" s="18"/>
      <c r="D330" s="288"/>
      <c r="E330" s="297"/>
      <c r="F330" s="298"/>
      <c r="G330" s="429"/>
      <c r="H330" s="430"/>
      <c r="I330" s="18"/>
    </row>
    <row r="331" spans="2:9" x14ac:dyDescent="0.2">
      <c r="B331" s="18"/>
      <c r="C331" s="18"/>
      <c r="D331" s="288"/>
      <c r="E331" s="297"/>
      <c r="F331" s="298"/>
      <c r="G331" s="429"/>
      <c r="H331" s="430"/>
      <c r="I331" s="18"/>
    </row>
    <row r="332" spans="2:9" x14ac:dyDescent="0.2">
      <c r="B332" s="18"/>
      <c r="C332" s="18"/>
      <c r="D332" s="288"/>
      <c r="E332" s="297"/>
      <c r="F332" s="298"/>
      <c r="G332" s="429"/>
      <c r="H332" s="430"/>
      <c r="I332" s="18"/>
    </row>
    <row r="333" spans="2:9" x14ac:dyDescent="0.2">
      <c r="B333" s="18"/>
      <c r="C333" s="18"/>
      <c r="D333" s="288"/>
      <c r="E333" s="297"/>
      <c r="F333" s="298"/>
      <c r="G333" s="429"/>
      <c r="H333" s="430"/>
      <c r="I333" s="18"/>
    </row>
    <row r="334" spans="2:9" x14ac:dyDescent="0.2">
      <c r="B334" s="18"/>
      <c r="C334" s="18"/>
      <c r="D334" s="288"/>
      <c r="E334" s="297"/>
      <c r="F334" s="298"/>
      <c r="G334" s="429"/>
      <c r="H334" s="430"/>
      <c r="I334" s="18"/>
    </row>
    <row r="335" spans="2:9" x14ac:dyDescent="0.2">
      <c r="B335" s="18"/>
      <c r="C335" s="18"/>
      <c r="D335" s="288"/>
      <c r="E335" s="297"/>
      <c r="F335" s="298"/>
      <c r="G335" s="429"/>
      <c r="H335" s="430"/>
      <c r="I335" s="18"/>
    </row>
    <row r="336" spans="2:9" x14ac:dyDescent="0.2">
      <c r="B336" s="18"/>
      <c r="C336" s="18"/>
      <c r="D336" s="288"/>
      <c r="E336" s="297"/>
      <c r="F336" s="298"/>
      <c r="G336" s="429"/>
      <c r="H336" s="430"/>
      <c r="I336" s="18"/>
    </row>
    <row r="337" spans="2:9" x14ac:dyDescent="0.2">
      <c r="B337" s="18"/>
      <c r="C337" s="18"/>
      <c r="D337" s="288"/>
      <c r="E337" s="297"/>
      <c r="F337" s="298"/>
      <c r="G337" s="429"/>
      <c r="H337" s="430"/>
      <c r="I337" s="18"/>
    </row>
    <row r="338" spans="2:9" x14ac:dyDescent="0.2">
      <c r="B338" s="18"/>
      <c r="C338" s="18"/>
      <c r="D338" s="288"/>
      <c r="E338" s="297"/>
      <c r="F338" s="298"/>
      <c r="G338" s="429"/>
      <c r="H338" s="430"/>
      <c r="I338" s="18"/>
    </row>
    <row r="339" spans="2:9" x14ac:dyDescent="0.2">
      <c r="B339" s="18"/>
      <c r="C339" s="18"/>
      <c r="D339" s="288"/>
      <c r="E339" s="297"/>
      <c r="F339" s="298"/>
      <c r="G339" s="429"/>
      <c r="H339" s="430"/>
      <c r="I339" s="18"/>
    </row>
    <row r="340" spans="2:9" x14ac:dyDescent="0.2">
      <c r="B340" s="18"/>
      <c r="C340" s="18"/>
      <c r="D340" s="288"/>
      <c r="E340" s="297"/>
      <c r="F340" s="298"/>
      <c r="G340" s="429"/>
      <c r="H340" s="430"/>
      <c r="I340" s="18"/>
    </row>
    <row r="341" spans="2:9" x14ac:dyDescent="0.2">
      <c r="B341" s="18"/>
      <c r="C341" s="18"/>
      <c r="D341" s="288"/>
      <c r="E341" s="297"/>
      <c r="F341" s="298"/>
      <c r="G341" s="429"/>
      <c r="H341" s="430"/>
      <c r="I341" s="18"/>
    </row>
    <row r="342" spans="2:9" x14ac:dyDescent="0.2">
      <c r="B342" s="18"/>
      <c r="C342" s="18"/>
      <c r="D342" s="288"/>
      <c r="E342" s="297"/>
      <c r="F342" s="298"/>
      <c r="G342" s="429"/>
      <c r="H342" s="430"/>
      <c r="I342" s="18"/>
    </row>
    <row r="343" spans="2:9" x14ac:dyDescent="0.2">
      <c r="B343" s="18"/>
      <c r="C343" s="18"/>
      <c r="D343" s="288"/>
      <c r="E343" s="297"/>
      <c r="F343" s="298"/>
      <c r="G343" s="429"/>
      <c r="H343" s="430"/>
      <c r="I343" s="18"/>
    </row>
    <row r="344" spans="2:9" x14ac:dyDescent="0.2">
      <c r="B344" s="18"/>
      <c r="C344" s="18"/>
      <c r="D344" s="288"/>
      <c r="E344" s="297"/>
      <c r="F344" s="298"/>
      <c r="G344" s="429"/>
      <c r="H344" s="430"/>
      <c r="I344" s="18"/>
    </row>
    <row r="345" spans="2:9" x14ac:dyDescent="0.2">
      <c r="B345" s="18"/>
      <c r="C345" s="18"/>
      <c r="D345" s="288"/>
      <c r="E345" s="297"/>
      <c r="F345" s="298"/>
      <c r="G345" s="429"/>
      <c r="H345" s="430"/>
      <c r="I345" s="18"/>
    </row>
    <row r="346" spans="2:9" x14ac:dyDescent="0.2">
      <c r="B346" s="18"/>
      <c r="C346" s="18"/>
      <c r="D346" s="288"/>
      <c r="E346" s="297"/>
      <c r="F346" s="298"/>
      <c r="G346" s="429"/>
      <c r="H346" s="430"/>
      <c r="I346" s="18"/>
    </row>
    <row r="347" spans="2:9" x14ac:dyDescent="0.2">
      <c r="B347" s="18"/>
      <c r="C347" s="18"/>
      <c r="D347" s="288"/>
      <c r="E347" s="297"/>
      <c r="F347" s="298"/>
      <c r="G347" s="429"/>
      <c r="H347" s="430"/>
      <c r="I347" s="18"/>
    </row>
    <row r="348" spans="2:9" x14ac:dyDescent="0.2">
      <c r="B348" s="18"/>
      <c r="C348" s="18"/>
      <c r="D348" s="288"/>
      <c r="E348" s="297"/>
      <c r="F348" s="298"/>
      <c r="G348" s="429"/>
      <c r="H348" s="430"/>
      <c r="I348" s="18"/>
    </row>
    <row r="349" spans="2:9" x14ac:dyDescent="0.2">
      <c r="B349" s="18"/>
      <c r="C349" s="18"/>
      <c r="D349" s="288"/>
      <c r="E349" s="297"/>
      <c r="F349" s="298"/>
      <c r="G349" s="429"/>
      <c r="H349" s="430"/>
      <c r="I349" s="18"/>
    </row>
    <row r="350" spans="2:9" x14ac:dyDescent="0.2">
      <c r="B350" s="18"/>
      <c r="C350" s="18"/>
      <c r="D350" s="288"/>
      <c r="E350" s="297"/>
      <c r="F350" s="298"/>
      <c r="G350" s="429"/>
      <c r="H350" s="430"/>
      <c r="I350" s="18"/>
    </row>
    <row r="351" spans="2:9" x14ac:dyDescent="0.2">
      <c r="B351" s="18"/>
      <c r="C351" s="18"/>
      <c r="D351" s="288"/>
      <c r="E351" s="297"/>
      <c r="F351" s="298"/>
      <c r="G351" s="429"/>
      <c r="H351" s="430"/>
      <c r="I351" s="18"/>
    </row>
    <row r="352" spans="2:9" x14ac:dyDescent="0.2">
      <c r="B352" s="18"/>
      <c r="C352" s="18"/>
      <c r="D352" s="288"/>
      <c r="E352" s="297"/>
      <c r="F352" s="298"/>
      <c r="G352" s="429"/>
      <c r="H352" s="430"/>
      <c r="I352" s="18"/>
    </row>
    <row r="353" spans="2:9" x14ac:dyDescent="0.2">
      <c r="B353" s="18"/>
      <c r="C353" s="18"/>
      <c r="D353" s="288"/>
      <c r="E353" s="297"/>
      <c r="F353" s="298"/>
      <c r="G353" s="429"/>
      <c r="H353" s="430"/>
      <c r="I353" s="18"/>
    </row>
    <row r="354" spans="2:9" x14ac:dyDescent="0.2">
      <c r="B354" s="18"/>
      <c r="C354" s="18"/>
      <c r="D354" s="288"/>
      <c r="E354" s="297"/>
      <c r="F354" s="298"/>
      <c r="G354" s="429"/>
      <c r="H354" s="430"/>
      <c r="I354" s="18"/>
    </row>
    <row r="355" spans="2:9" x14ac:dyDescent="0.2">
      <c r="B355" s="18"/>
      <c r="C355" s="18"/>
      <c r="D355" s="288"/>
      <c r="E355" s="297"/>
      <c r="F355" s="298"/>
      <c r="G355" s="429"/>
      <c r="H355" s="430"/>
      <c r="I355" s="18"/>
    </row>
    <row r="356" spans="2:9" x14ac:dyDescent="0.2">
      <c r="B356" s="18"/>
      <c r="C356" s="18"/>
      <c r="D356" s="288"/>
      <c r="E356" s="297"/>
      <c r="F356" s="298"/>
      <c r="G356" s="429"/>
      <c r="H356" s="430"/>
      <c r="I356" s="18"/>
    </row>
    <row r="357" spans="2:9" x14ac:dyDescent="0.2">
      <c r="B357" s="18"/>
      <c r="C357" s="18"/>
      <c r="D357" s="288"/>
      <c r="E357" s="297"/>
      <c r="F357" s="298"/>
      <c r="G357" s="429"/>
      <c r="H357" s="430"/>
      <c r="I357" s="18"/>
    </row>
    <row r="358" spans="2:9" x14ac:dyDescent="0.2">
      <c r="B358" s="18"/>
      <c r="C358" s="18"/>
      <c r="D358" s="288"/>
      <c r="E358" s="297"/>
      <c r="F358" s="298"/>
      <c r="G358" s="429"/>
      <c r="H358" s="430"/>
      <c r="I358" s="18"/>
    </row>
    <row r="359" spans="2:9" x14ac:dyDescent="0.2">
      <c r="B359" s="18"/>
      <c r="C359" s="18"/>
      <c r="D359" s="288"/>
      <c r="E359" s="297"/>
      <c r="F359" s="298"/>
      <c r="G359" s="429"/>
      <c r="H359" s="430"/>
      <c r="I359" s="18"/>
    </row>
    <row r="360" spans="2:9" x14ac:dyDescent="0.2">
      <c r="B360" s="18"/>
      <c r="C360" s="18"/>
      <c r="D360" s="288"/>
      <c r="E360" s="297"/>
      <c r="F360" s="298"/>
      <c r="G360" s="429"/>
      <c r="H360" s="430"/>
      <c r="I360" s="18"/>
    </row>
    <row r="361" spans="2:9" x14ac:dyDescent="0.2">
      <c r="B361" s="18"/>
      <c r="C361" s="18"/>
      <c r="D361" s="288"/>
      <c r="E361" s="297"/>
      <c r="F361" s="298"/>
      <c r="G361" s="429"/>
      <c r="H361" s="430"/>
      <c r="I361" s="18"/>
    </row>
    <row r="362" spans="2:9" x14ac:dyDescent="0.2">
      <c r="B362" s="18"/>
      <c r="C362" s="18"/>
      <c r="D362" s="288"/>
      <c r="E362" s="297"/>
      <c r="F362" s="298"/>
      <c r="G362" s="429"/>
      <c r="H362" s="430"/>
      <c r="I362" s="18"/>
    </row>
    <row r="363" spans="2:9" x14ac:dyDescent="0.2">
      <c r="B363" s="18"/>
      <c r="C363" s="18"/>
      <c r="D363" s="288"/>
      <c r="E363" s="297"/>
      <c r="F363" s="298"/>
      <c r="G363" s="429"/>
      <c r="H363" s="430"/>
      <c r="I363" s="18"/>
    </row>
    <row r="364" spans="2:9" x14ac:dyDescent="0.2">
      <c r="B364" s="18"/>
      <c r="C364" s="18"/>
      <c r="D364" s="288"/>
      <c r="E364" s="297"/>
      <c r="F364" s="298"/>
      <c r="G364" s="429"/>
      <c r="H364" s="430"/>
      <c r="I364" s="18"/>
    </row>
    <row r="365" spans="2:9" x14ac:dyDescent="0.2">
      <c r="B365" s="18"/>
      <c r="C365" s="18"/>
      <c r="D365" s="288"/>
      <c r="E365" s="297"/>
      <c r="F365" s="298"/>
      <c r="G365" s="429"/>
      <c r="H365" s="430"/>
      <c r="I365" s="18"/>
    </row>
    <row r="366" spans="2:9" x14ac:dyDescent="0.2">
      <c r="B366" s="18"/>
      <c r="C366" s="18"/>
      <c r="D366" s="288"/>
      <c r="E366" s="297"/>
      <c r="F366" s="298"/>
      <c r="G366" s="429"/>
      <c r="H366" s="430"/>
      <c r="I366" s="18"/>
    </row>
    <row r="367" spans="2:9" x14ac:dyDescent="0.2">
      <c r="B367" s="18"/>
      <c r="C367" s="18"/>
      <c r="D367" s="288"/>
      <c r="E367" s="297"/>
      <c r="F367" s="298"/>
      <c r="G367" s="429"/>
      <c r="H367" s="430"/>
      <c r="I367" s="18"/>
    </row>
    <row r="368" spans="2:9" x14ac:dyDescent="0.2">
      <c r="B368" s="18"/>
      <c r="C368" s="18"/>
      <c r="D368" s="288"/>
      <c r="E368" s="297"/>
      <c r="F368" s="298"/>
      <c r="G368" s="429"/>
      <c r="H368" s="430"/>
      <c r="I368" s="18"/>
    </row>
    <row r="369" spans="2:9" x14ac:dyDescent="0.2">
      <c r="B369" s="18"/>
      <c r="C369" s="18"/>
      <c r="D369" s="288"/>
      <c r="E369" s="297"/>
      <c r="F369" s="298"/>
      <c r="G369" s="429"/>
      <c r="H369" s="430"/>
      <c r="I369" s="18"/>
    </row>
    <row r="370" spans="2:9" x14ac:dyDescent="0.2">
      <c r="B370" s="18"/>
      <c r="C370" s="18"/>
      <c r="D370" s="288"/>
      <c r="E370" s="297"/>
      <c r="F370" s="298"/>
      <c r="G370" s="429"/>
      <c r="H370" s="430"/>
      <c r="I370" s="18"/>
    </row>
    <row r="371" spans="2:9" x14ac:dyDescent="0.2">
      <c r="B371" s="18"/>
      <c r="C371" s="18"/>
      <c r="D371" s="288"/>
      <c r="E371" s="297"/>
      <c r="F371" s="298"/>
      <c r="G371" s="429"/>
      <c r="H371" s="430"/>
      <c r="I371" s="18"/>
    </row>
    <row r="372" spans="2:9" x14ac:dyDescent="0.2">
      <c r="B372" s="18"/>
      <c r="C372" s="18"/>
      <c r="D372" s="288"/>
      <c r="E372" s="297"/>
      <c r="F372" s="298"/>
      <c r="G372" s="429"/>
      <c r="H372" s="430"/>
      <c r="I372" s="18"/>
    </row>
    <row r="373" spans="2:9" x14ac:dyDescent="0.2">
      <c r="B373" s="18"/>
      <c r="C373" s="18"/>
      <c r="D373" s="288"/>
      <c r="E373" s="297"/>
      <c r="F373" s="298"/>
      <c r="G373" s="429"/>
      <c r="H373" s="430"/>
      <c r="I373" s="18"/>
    </row>
    <row r="374" spans="2:9" x14ac:dyDescent="0.2">
      <c r="B374" s="18"/>
      <c r="C374" s="18"/>
      <c r="D374" s="288"/>
      <c r="E374" s="297"/>
      <c r="F374" s="298"/>
      <c r="G374" s="429"/>
      <c r="H374" s="430"/>
      <c r="I374" s="18"/>
    </row>
    <row r="375" spans="2:9" x14ac:dyDescent="0.2">
      <c r="B375" s="18"/>
      <c r="C375" s="18"/>
      <c r="D375" s="288"/>
      <c r="E375" s="297"/>
      <c r="F375" s="298"/>
      <c r="G375" s="429"/>
      <c r="H375" s="430"/>
      <c r="I375" s="18"/>
    </row>
    <row r="376" spans="2:9" x14ac:dyDescent="0.2">
      <c r="B376" s="18"/>
      <c r="C376" s="18"/>
      <c r="D376" s="288"/>
      <c r="E376" s="297"/>
      <c r="F376" s="298"/>
      <c r="G376" s="429"/>
      <c r="H376" s="430"/>
      <c r="I376" s="18"/>
    </row>
    <row r="377" spans="2:9" x14ac:dyDescent="0.2">
      <c r="B377" s="18"/>
      <c r="C377" s="18"/>
      <c r="D377" s="288"/>
      <c r="E377" s="297"/>
      <c r="F377" s="298"/>
      <c r="G377" s="429"/>
      <c r="H377" s="430"/>
      <c r="I377" s="18"/>
    </row>
    <row r="378" spans="2:9" x14ac:dyDescent="0.2">
      <c r="B378" s="18"/>
      <c r="C378" s="18"/>
      <c r="D378" s="288"/>
      <c r="E378" s="297"/>
      <c r="F378" s="298"/>
      <c r="G378" s="429"/>
      <c r="H378" s="430"/>
      <c r="I378" s="18"/>
    </row>
    <row r="379" spans="2:9" x14ac:dyDescent="0.2">
      <c r="B379" s="18"/>
      <c r="C379" s="18"/>
      <c r="D379" s="288"/>
      <c r="E379" s="297"/>
      <c r="F379" s="298"/>
      <c r="G379" s="429"/>
      <c r="H379" s="430"/>
      <c r="I379" s="18"/>
    </row>
    <row r="380" spans="2:9" x14ac:dyDescent="0.2">
      <c r="B380" s="18"/>
      <c r="C380" s="18"/>
      <c r="D380" s="288"/>
      <c r="E380" s="297"/>
      <c r="F380" s="298"/>
      <c r="G380" s="429"/>
      <c r="H380" s="430"/>
      <c r="I380" s="18"/>
    </row>
    <row r="381" spans="2:9" x14ac:dyDescent="0.2">
      <c r="B381" s="18"/>
      <c r="C381" s="18"/>
      <c r="D381" s="288"/>
      <c r="E381" s="297"/>
      <c r="F381" s="298"/>
      <c r="G381" s="429"/>
      <c r="H381" s="430"/>
      <c r="I381" s="18"/>
    </row>
    <row r="382" spans="2:9" x14ac:dyDescent="0.2">
      <c r="B382" s="18"/>
      <c r="C382" s="18"/>
      <c r="D382" s="288"/>
      <c r="E382" s="297"/>
      <c r="F382" s="298"/>
      <c r="G382" s="429"/>
      <c r="H382" s="430"/>
      <c r="I382" s="18"/>
    </row>
    <row r="383" spans="2:9" x14ac:dyDescent="0.2">
      <c r="B383" s="18"/>
      <c r="C383" s="18"/>
      <c r="D383" s="288"/>
      <c r="E383" s="297"/>
      <c r="F383" s="298"/>
      <c r="G383" s="429"/>
      <c r="H383" s="430"/>
      <c r="I383" s="18"/>
    </row>
    <row r="384" spans="2:9" x14ac:dyDescent="0.2">
      <c r="B384" s="18"/>
      <c r="C384" s="18"/>
      <c r="D384" s="288"/>
      <c r="E384" s="297"/>
      <c r="F384" s="298"/>
      <c r="G384" s="429"/>
      <c r="H384" s="430"/>
      <c r="I384" s="18"/>
    </row>
    <row r="385" spans="2:9" x14ac:dyDescent="0.2">
      <c r="B385" s="18"/>
      <c r="C385" s="18"/>
      <c r="D385" s="288"/>
      <c r="E385" s="297"/>
      <c r="F385" s="298"/>
      <c r="G385" s="429"/>
      <c r="H385" s="430"/>
      <c r="I385" s="18"/>
    </row>
    <row r="386" spans="2:9" x14ac:dyDescent="0.2">
      <c r="B386" s="18"/>
      <c r="C386" s="18"/>
      <c r="D386" s="288"/>
      <c r="E386" s="297"/>
      <c r="F386" s="298"/>
      <c r="G386" s="429"/>
      <c r="H386" s="430"/>
      <c r="I386" s="18"/>
    </row>
    <row r="387" spans="2:9" x14ac:dyDescent="0.2">
      <c r="B387" s="18"/>
      <c r="C387" s="18"/>
      <c r="D387" s="288"/>
      <c r="E387" s="297"/>
      <c r="F387" s="298"/>
      <c r="G387" s="429"/>
      <c r="H387" s="430"/>
      <c r="I387" s="18"/>
    </row>
    <row r="388" spans="2:9" x14ac:dyDescent="0.2">
      <c r="B388" s="18"/>
      <c r="C388" s="18"/>
      <c r="D388" s="288"/>
      <c r="E388" s="297"/>
      <c r="F388" s="298"/>
      <c r="G388" s="429"/>
      <c r="H388" s="430"/>
      <c r="I388" s="18"/>
    </row>
    <row r="389" spans="2:9" x14ac:dyDescent="0.2">
      <c r="B389" s="18"/>
      <c r="C389" s="18"/>
      <c r="D389" s="288"/>
      <c r="E389" s="297"/>
      <c r="F389" s="298"/>
      <c r="G389" s="429"/>
      <c r="H389" s="430"/>
      <c r="I389" s="18"/>
    </row>
    <row r="390" spans="2:9" x14ac:dyDescent="0.2">
      <c r="B390" s="18"/>
      <c r="C390" s="18"/>
      <c r="D390" s="288"/>
      <c r="E390" s="297"/>
      <c r="F390" s="298"/>
      <c r="G390" s="429"/>
      <c r="H390" s="430"/>
      <c r="I390" s="18"/>
    </row>
    <row r="391" spans="2:9" x14ac:dyDescent="0.2">
      <c r="B391" s="18"/>
      <c r="C391" s="18"/>
      <c r="D391" s="288"/>
      <c r="E391" s="297"/>
      <c r="F391" s="298"/>
      <c r="G391" s="429"/>
      <c r="H391" s="430"/>
      <c r="I391" s="18"/>
    </row>
    <row r="392" spans="2:9" x14ac:dyDescent="0.2">
      <c r="B392" s="18"/>
      <c r="C392" s="18"/>
      <c r="D392" s="288"/>
      <c r="E392" s="297"/>
      <c r="F392" s="298"/>
      <c r="G392" s="429"/>
      <c r="H392" s="430"/>
      <c r="I392" s="18"/>
    </row>
    <row r="393" spans="2:9" x14ac:dyDescent="0.2">
      <c r="B393" s="18"/>
      <c r="C393" s="18"/>
      <c r="D393" s="288"/>
      <c r="E393" s="297"/>
      <c r="F393" s="298"/>
      <c r="G393" s="429"/>
      <c r="H393" s="430"/>
      <c r="I393" s="18"/>
    </row>
    <row r="394" spans="2:9" x14ac:dyDescent="0.2">
      <c r="B394" s="18"/>
      <c r="C394" s="18"/>
      <c r="D394" s="288"/>
      <c r="E394" s="297"/>
      <c r="F394" s="298"/>
      <c r="G394" s="429"/>
      <c r="H394" s="430"/>
      <c r="I394" s="18"/>
    </row>
    <row r="395" spans="2:9" x14ac:dyDescent="0.2">
      <c r="B395" s="18"/>
      <c r="C395" s="18"/>
      <c r="D395" s="288"/>
      <c r="E395" s="297"/>
      <c r="F395" s="298"/>
      <c r="G395" s="429"/>
      <c r="H395" s="430"/>
      <c r="I395" s="18"/>
    </row>
    <row r="396" spans="2:9" x14ac:dyDescent="0.2">
      <c r="B396" s="18"/>
      <c r="C396" s="18"/>
      <c r="D396" s="288"/>
      <c r="E396" s="297"/>
      <c r="F396" s="298"/>
      <c r="G396" s="429"/>
      <c r="H396" s="430"/>
      <c r="I396" s="18"/>
    </row>
    <row r="397" spans="2:9" x14ac:dyDescent="0.2">
      <c r="B397" s="18"/>
      <c r="C397" s="18"/>
      <c r="D397" s="288"/>
      <c r="E397" s="297"/>
      <c r="F397" s="298"/>
      <c r="G397" s="429"/>
      <c r="H397" s="430"/>
      <c r="I397" s="18"/>
    </row>
    <row r="398" spans="2:9" x14ac:dyDescent="0.2">
      <c r="B398" s="18"/>
      <c r="C398" s="18"/>
      <c r="D398" s="288"/>
      <c r="E398" s="297"/>
      <c r="F398" s="298"/>
      <c r="G398" s="429"/>
      <c r="H398" s="430"/>
      <c r="I398" s="18"/>
    </row>
    <row r="399" spans="2:9" x14ac:dyDescent="0.2">
      <c r="B399" s="18"/>
      <c r="C399" s="18"/>
      <c r="D399" s="288"/>
      <c r="E399" s="297"/>
      <c r="F399" s="298"/>
      <c r="G399" s="429"/>
      <c r="H399" s="430"/>
      <c r="I399" s="18"/>
    </row>
    <row r="400" spans="2:9" x14ac:dyDescent="0.2">
      <c r="B400" s="18"/>
      <c r="C400" s="18"/>
      <c r="D400" s="288"/>
      <c r="E400" s="297"/>
      <c r="F400" s="298"/>
      <c r="G400" s="429"/>
      <c r="H400" s="430"/>
      <c r="I400" s="18"/>
    </row>
    <row r="401" spans="2:9" x14ac:dyDescent="0.2">
      <c r="B401" s="18"/>
      <c r="C401" s="18"/>
      <c r="D401" s="288"/>
      <c r="E401" s="297"/>
      <c r="F401" s="298"/>
      <c r="G401" s="429"/>
      <c r="H401" s="430"/>
      <c r="I401" s="18"/>
    </row>
    <row r="402" spans="2:9" x14ac:dyDescent="0.2">
      <c r="B402" s="18"/>
      <c r="C402" s="18"/>
      <c r="D402" s="288"/>
      <c r="E402" s="297"/>
      <c r="F402" s="298"/>
      <c r="G402" s="429"/>
      <c r="H402" s="430"/>
      <c r="I402" s="18"/>
    </row>
    <row r="403" spans="2:9" x14ac:dyDescent="0.2">
      <c r="B403" s="18"/>
      <c r="C403" s="18"/>
      <c r="D403" s="288"/>
      <c r="E403" s="297"/>
      <c r="F403" s="298"/>
      <c r="G403" s="429"/>
      <c r="H403" s="430"/>
      <c r="I403" s="18"/>
    </row>
    <row r="404" spans="2:9" x14ac:dyDescent="0.2">
      <c r="B404" s="18"/>
      <c r="C404" s="18"/>
      <c r="D404" s="288"/>
      <c r="E404" s="297"/>
      <c r="F404" s="298"/>
      <c r="G404" s="429"/>
      <c r="H404" s="430"/>
      <c r="I404" s="18"/>
    </row>
    <row r="405" spans="2:9" x14ac:dyDescent="0.2">
      <c r="B405" s="18"/>
      <c r="C405" s="18"/>
      <c r="D405" s="288"/>
      <c r="E405" s="297"/>
      <c r="F405" s="298"/>
      <c r="G405" s="429"/>
      <c r="H405" s="430"/>
      <c r="I405" s="18"/>
    </row>
    <row r="406" spans="2:9" x14ac:dyDescent="0.2">
      <c r="B406" s="18"/>
      <c r="C406" s="18"/>
      <c r="D406" s="288"/>
      <c r="E406" s="297"/>
      <c r="F406" s="298"/>
      <c r="G406" s="429"/>
      <c r="H406" s="430"/>
      <c r="I406" s="18"/>
    </row>
    <row r="407" spans="2:9" x14ac:dyDescent="0.2">
      <c r="B407" s="18"/>
      <c r="C407" s="18"/>
      <c r="D407" s="288"/>
      <c r="E407" s="297"/>
      <c r="F407" s="298"/>
      <c r="G407" s="429"/>
      <c r="H407" s="430"/>
      <c r="I407" s="18"/>
    </row>
    <row r="408" spans="2:9" x14ac:dyDescent="0.2">
      <c r="B408" s="18"/>
      <c r="C408" s="18"/>
      <c r="D408" s="288"/>
      <c r="E408" s="297"/>
      <c r="F408" s="298"/>
      <c r="G408" s="429"/>
      <c r="H408" s="430"/>
      <c r="I408" s="18"/>
    </row>
    <row r="409" spans="2:9" x14ac:dyDescent="0.2">
      <c r="B409" s="18"/>
      <c r="C409" s="18"/>
      <c r="D409" s="288"/>
      <c r="E409" s="297"/>
      <c r="F409" s="298"/>
      <c r="G409" s="429"/>
      <c r="H409" s="430"/>
      <c r="I409" s="18"/>
    </row>
    <row r="410" spans="2:9" x14ac:dyDescent="0.2">
      <c r="B410" s="18"/>
      <c r="C410" s="18"/>
      <c r="D410" s="288"/>
      <c r="E410" s="297"/>
      <c r="F410" s="298"/>
      <c r="G410" s="429"/>
      <c r="H410" s="430"/>
      <c r="I410" s="18"/>
    </row>
    <row r="411" spans="2:9" x14ac:dyDescent="0.2">
      <c r="B411" s="18"/>
      <c r="C411" s="18"/>
      <c r="D411" s="288"/>
      <c r="E411" s="297"/>
      <c r="F411" s="298"/>
      <c r="G411" s="429"/>
      <c r="H411" s="430"/>
      <c r="I411" s="18"/>
    </row>
    <row r="412" spans="2:9" x14ac:dyDescent="0.2">
      <c r="B412" s="18"/>
      <c r="C412" s="18"/>
      <c r="D412" s="288"/>
      <c r="E412" s="297"/>
      <c r="F412" s="298"/>
      <c r="G412" s="429"/>
      <c r="H412" s="430"/>
      <c r="I412" s="18"/>
    </row>
    <row r="413" spans="2:9" x14ac:dyDescent="0.2">
      <c r="B413" s="18"/>
      <c r="C413" s="18"/>
      <c r="D413" s="288"/>
      <c r="E413" s="297"/>
      <c r="F413" s="298"/>
      <c r="G413" s="429"/>
      <c r="H413" s="430"/>
      <c r="I413" s="18"/>
    </row>
    <row r="414" spans="2:9" x14ac:dyDescent="0.2">
      <c r="B414" s="18"/>
      <c r="C414" s="18"/>
      <c r="D414" s="288"/>
      <c r="E414" s="297"/>
      <c r="F414" s="298"/>
      <c r="G414" s="429"/>
      <c r="H414" s="430"/>
      <c r="I414" s="18"/>
    </row>
    <row r="415" spans="2:9" x14ac:dyDescent="0.2">
      <c r="B415" s="18"/>
      <c r="C415" s="18"/>
      <c r="D415" s="288"/>
      <c r="E415" s="297"/>
      <c r="F415" s="298"/>
      <c r="G415" s="429"/>
      <c r="H415" s="430"/>
      <c r="I415" s="18"/>
    </row>
    <row r="416" spans="2:9" x14ac:dyDescent="0.2">
      <c r="B416" s="18"/>
      <c r="C416" s="18"/>
      <c r="D416" s="288"/>
      <c r="E416" s="297"/>
      <c r="F416" s="298"/>
      <c r="G416" s="429"/>
      <c r="H416" s="430"/>
      <c r="I416" s="18"/>
    </row>
    <row r="417" spans="2:9" x14ac:dyDescent="0.2">
      <c r="B417" s="18"/>
      <c r="C417" s="18"/>
      <c r="D417" s="288"/>
      <c r="E417" s="297"/>
      <c r="F417" s="298"/>
      <c r="G417" s="429"/>
      <c r="H417" s="430"/>
      <c r="I417" s="18"/>
    </row>
    <row r="418" spans="2:9" x14ac:dyDescent="0.2">
      <c r="B418" s="18"/>
      <c r="C418" s="18"/>
      <c r="D418" s="288"/>
      <c r="E418" s="297"/>
      <c r="F418" s="298"/>
      <c r="G418" s="429"/>
      <c r="H418" s="430"/>
      <c r="I418" s="18"/>
    </row>
    <row r="419" spans="2:9" x14ac:dyDescent="0.2">
      <c r="B419" s="18"/>
      <c r="C419" s="18"/>
      <c r="D419" s="288"/>
      <c r="E419" s="297"/>
      <c r="F419" s="298"/>
      <c r="G419" s="429"/>
      <c r="H419" s="430"/>
      <c r="I419" s="18"/>
    </row>
    <row r="420" spans="2:9" x14ac:dyDescent="0.2">
      <c r="B420" s="18"/>
      <c r="C420" s="18"/>
      <c r="D420" s="288"/>
      <c r="E420" s="297"/>
      <c r="F420" s="298"/>
      <c r="G420" s="429"/>
      <c r="H420" s="430"/>
      <c r="I420" s="18"/>
    </row>
    <row r="421" spans="2:9" x14ac:dyDescent="0.2">
      <c r="B421" s="18"/>
      <c r="C421" s="18"/>
      <c r="D421" s="288"/>
      <c r="E421" s="297"/>
      <c r="F421" s="298"/>
      <c r="G421" s="429"/>
      <c r="H421" s="430"/>
      <c r="I421" s="18"/>
    </row>
    <row r="422" spans="2:9" x14ac:dyDescent="0.2">
      <c r="B422" s="18"/>
      <c r="C422" s="18"/>
      <c r="D422" s="288"/>
      <c r="E422" s="297"/>
      <c r="F422" s="298"/>
      <c r="G422" s="429"/>
      <c r="H422" s="430"/>
      <c r="I422" s="18"/>
    </row>
    <row r="423" spans="2:9" x14ac:dyDescent="0.2">
      <c r="B423" s="18"/>
      <c r="C423" s="18"/>
      <c r="D423" s="288"/>
      <c r="E423" s="297"/>
      <c r="F423" s="298"/>
      <c r="G423" s="429"/>
      <c r="H423" s="430"/>
      <c r="I423" s="18"/>
    </row>
    <row r="424" spans="2:9" x14ac:dyDescent="0.2">
      <c r="B424" s="18"/>
      <c r="C424" s="18"/>
      <c r="D424" s="288"/>
      <c r="E424" s="297"/>
      <c r="F424" s="298"/>
      <c r="G424" s="429"/>
      <c r="H424" s="430"/>
      <c r="I424" s="18"/>
    </row>
    <row r="425" spans="2:9" x14ac:dyDescent="0.2">
      <c r="B425" s="18"/>
      <c r="C425" s="18"/>
      <c r="D425" s="288"/>
      <c r="E425" s="297"/>
      <c r="F425" s="298"/>
      <c r="G425" s="429"/>
      <c r="H425" s="430"/>
      <c r="I425" s="18"/>
    </row>
    <row r="426" spans="2:9" x14ac:dyDescent="0.2">
      <c r="B426" s="18"/>
      <c r="C426" s="18"/>
      <c r="D426" s="288"/>
      <c r="E426" s="297"/>
      <c r="F426" s="298"/>
      <c r="G426" s="429"/>
      <c r="H426" s="430"/>
      <c r="I426" s="18"/>
    </row>
    <row r="427" spans="2:9" x14ac:dyDescent="0.2">
      <c r="B427" s="18"/>
      <c r="C427" s="18"/>
      <c r="D427" s="288"/>
      <c r="E427" s="297"/>
      <c r="F427" s="298"/>
      <c r="G427" s="429"/>
      <c r="H427" s="430"/>
      <c r="I427" s="18"/>
    </row>
    <row r="428" spans="2:9" x14ac:dyDescent="0.2">
      <c r="B428" s="18"/>
      <c r="C428" s="18"/>
      <c r="D428" s="288"/>
      <c r="E428" s="297"/>
      <c r="F428" s="298"/>
      <c r="G428" s="429"/>
      <c r="H428" s="430"/>
      <c r="I428" s="18"/>
    </row>
    <row r="429" spans="2:9" x14ac:dyDescent="0.2">
      <c r="B429" s="18"/>
      <c r="C429" s="18"/>
      <c r="D429" s="288"/>
      <c r="E429" s="297"/>
      <c r="F429" s="298"/>
      <c r="G429" s="429"/>
      <c r="H429" s="430"/>
      <c r="I429" s="18"/>
    </row>
    <row r="430" spans="2:9" x14ac:dyDescent="0.2">
      <c r="B430" s="18"/>
      <c r="C430" s="18"/>
      <c r="D430" s="288"/>
      <c r="E430" s="297"/>
      <c r="F430" s="298"/>
      <c r="G430" s="429"/>
      <c r="H430" s="430"/>
      <c r="I430" s="18"/>
    </row>
    <row r="431" spans="2:9" x14ac:dyDescent="0.2">
      <c r="B431" s="18"/>
      <c r="C431" s="18"/>
      <c r="D431" s="288"/>
      <c r="E431" s="297"/>
      <c r="F431" s="298"/>
      <c r="G431" s="429"/>
      <c r="H431" s="430"/>
      <c r="I431" s="18"/>
    </row>
    <row r="432" spans="2:9" x14ac:dyDescent="0.2">
      <c r="B432" s="18"/>
      <c r="C432" s="18"/>
      <c r="D432" s="288"/>
      <c r="E432" s="297"/>
      <c r="F432" s="298"/>
      <c r="G432" s="429"/>
      <c r="H432" s="430"/>
      <c r="I432" s="18"/>
    </row>
    <row r="433" spans="2:9" x14ac:dyDescent="0.2">
      <c r="B433" s="18"/>
      <c r="C433" s="18"/>
      <c r="D433" s="288"/>
      <c r="E433" s="297"/>
      <c r="F433" s="298"/>
      <c r="G433" s="429"/>
      <c r="H433" s="430"/>
      <c r="I433" s="18"/>
    </row>
    <row r="434" spans="2:9" x14ac:dyDescent="0.2">
      <c r="B434" s="18"/>
      <c r="C434" s="18"/>
      <c r="D434" s="288"/>
      <c r="E434" s="297"/>
      <c r="F434" s="298"/>
      <c r="G434" s="429"/>
      <c r="H434" s="430"/>
      <c r="I434" s="18"/>
    </row>
    <row r="435" spans="2:9" x14ac:dyDescent="0.2">
      <c r="B435" s="18"/>
      <c r="C435" s="18"/>
      <c r="D435" s="288"/>
      <c r="E435" s="297"/>
      <c r="F435" s="298"/>
      <c r="G435" s="429"/>
      <c r="H435" s="430"/>
      <c r="I435" s="18"/>
    </row>
    <row r="436" spans="2:9" x14ac:dyDescent="0.2">
      <c r="B436" s="18"/>
      <c r="C436" s="18"/>
      <c r="D436" s="288"/>
      <c r="E436" s="297"/>
      <c r="F436" s="298"/>
      <c r="G436" s="429"/>
      <c r="H436" s="430"/>
      <c r="I436" s="18"/>
    </row>
    <row r="437" spans="2:9" x14ac:dyDescent="0.2">
      <c r="B437" s="18"/>
      <c r="C437" s="18"/>
      <c r="D437" s="288"/>
      <c r="E437" s="297"/>
      <c r="F437" s="298"/>
      <c r="G437" s="429"/>
      <c r="H437" s="430"/>
      <c r="I437" s="18"/>
    </row>
    <row r="438" spans="2:9" x14ac:dyDescent="0.2">
      <c r="B438" s="18"/>
      <c r="C438" s="18"/>
      <c r="D438" s="288"/>
      <c r="E438" s="297"/>
      <c r="F438" s="298"/>
      <c r="G438" s="429"/>
      <c r="H438" s="430"/>
      <c r="I438" s="18"/>
    </row>
    <row r="439" spans="2:9" x14ac:dyDescent="0.2">
      <c r="B439" s="18"/>
      <c r="C439" s="18"/>
      <c r="D439" s="288"/>
      <c r="E439" s="297"/>
      <c r="F439" s="298"/>
      <c r="G439" s="429"/>
      <c r="H439" s="430"/>
      <c r="I439" s="18"/>
    </row>
    <row r="440" spans="2:9" x14ac:dyDescent="0.2">
      <c r="B440" s="18"/>
      <c r="C440" s="18"/>
      <c r="D440" s="288"/>
      <c r="E440" s="297"/>
      <c r="F440" s="298"/>
      <c r="G440" s="429"/>
      <c r="H440" s="430"/>
      <c r="I440" s="18"/>
    </row>
    <row r="441" spans="2:9" x14ac:dyDescent="0.2">
      <c r="B441" s="18"/>
      <c r="C441" s="18"/>
      <c r="D441" s="288"/>
      <c r="E441" s="297"/>
      <c r="F441" s="298"/>
      <c r="G441" s="429"/>
      <c r="H441" s="430"/>
      <c r="I441" s="18"/>
    </row>
    <row r="442" spans="2:9" x14ac:dyDescent="0.2">
      <c r="B442" s="18"/>
      <c r="C442" s="18"/>
      <c r="D442" s="288"/>
      <c r="E442" s="297"/>
      <c r="F442" s="298"/>
      <c r="G442" s="429"/>
      <c r="H442" s="430"/>
      <c r="I442" s="18"/>
    </row>
    <row r="443" spans="2:9" x14ac:dyDescent="0.2">
      <c r="B443" s="18"/>
      <c r="C443" s="18"/>
      <c r="D443" s="288"/>
      <c r="E443" s="297"/>
      <c r="F443" s="298"/>
      <c r="G443" s="429"/>
      <c r="H443" s="430"/>
      <c r="I443" s="18"/>
    </row>
    <row r="444" spans="2:9" x14ac:dyDescent="0.2">
      <c r="B444" s="18"/>
      <c r="C444" s="18"/>
      <c r="D444" s="288"/>
      <c r="E444" s="297"/>
      <c r="F444" s="298"/>
      <c r="G444" s="429"/>
      <c r="H444" s="430"/>
      <c r="I444" s="18"/>
    </row>
    <row r="445" spans="2:9" x14ac:dyDescent="0.2">
      <c r="B445" s="18"/>
      <c r="C445" s="18"/>
      <c r="D445" s="288"/>
      <c r="E445" s="297"/>
      <c r="F445" s="298"/>
      <c r="G445" s="429"/>
      <c r="H445" s="430"/>
      <c r="I445" s="18"/>
    </row>
    <row r="446" spans="2:9" x14ac:dyDescent="0.2">
      <c r="B446" s="18"/>
      <c r="C446" s="18"/>
      <c r="D446" s="288"/>
      <c r="E446" s="297"/>
      <c r="F446" s="298"/>
      <c r="G446" s="429"/>
      <c r="H446" s="430"/>
      <c r="I446" s="18"/>
    </row>
    <row r="447" spans="2:9" x14ac:dyDescent="0.2">
      <c r="B447" s="18"/>
      <c r="C447" s="18"/>
      <c r="D447" s="288"/>
      <c r="E447" s="297"/>
      <c r="F447" s="298"/>
      <c r="G447" s="429"/>
      <c r="H447" s="430"/>
      <c r="I447" s="18"/>
    </row>
    <row r="448" spans="2:9" x14ac:dyDescent="0.2">
      <c r="B448" s="18"/>
      <c r="C448" s="18"/>
      <c r="D448" s="288"/>
      <c r="E448" s="297"/>
      <c r="F448" s="298"/>
      <c r="G448" s="429"/>
      <c r="H448" s="430"/>
      <c r="I448" s="18"/>
    </row>
    <row r="449" spans="2:9" x14ac:dyDescent="0.2">
      <c r="B449" s="18"/>
      <c r="C449" s="18"/>
      <c r="D449" s="288"/>
      <c r="E449" s="297"/>
      <c r="F449" s="298"/>
      <c r="G449" s="429"/>
      <c r="H449" s="430"/>
      <c r="I449" s="18"/>
    </row>
    <row r="450" spans="2:9" x14ac:dyDescent="0.2">
      <c r="B450" s="18"/>
      <c r="C450" s="18"/>
      <c r="D450" s="288"/>
      <c r="E450" s="297"/>
      <c r="F450" s="298"/>
      <c r="G450" s="429"/>
      <c r="H450" s="430"/>
      <c r="I450" s="18"/>
    </row>
    <row r="451" spans="2:9" x14ac:dyDescent="0.2">
      <c r="B451" s="18"/>
      <c r="C451" s="18"/>
      <c r="D451" s="288"/>
      <c r="E451" s="297"/>
      <c r="F451" s="298"/>
      <c r="G451" s="429"/>
      <c r="H451" s="430"/>
      <c r="I451" s="18"/>
    </row>
    <row r="452" spans="2:9" x14ac:dyDescent="0.2">
      <c r="B452" s="18"/>
      <c r="C452" s="18"/>
      <c r="D452" s="288"/>
      <c r="E452" s="297"/>
      <c r="F452" s="298"/>
      <c r="G452" s="429"/>
      <c r="H452" s="430"/>
      <c r="I452" s="18"/>
    </row>
    <row r="453" spans="2:9" x14ac:dyDescent="0.2">
      <c r="B453" s="18"/>
      <c r="C453" s="18"/>
      <c r="D453" s="288"/>
      <c r="E453" s="297"/>
      <c r="F453" s="298"/>
      <c r="G453" s="429"/>
      <c r="H453" s="430"/>
      <c r="I453" s="18"/>
    </row>
    <row r="454" spans="2:9" x14ac:dyDescent="0.2">
      <c r="B454" s="18"/>
      <c r="C454" s="18"/>
      <c r="D454" s="288"/>
      <c r="E454" s="297"/>
      <c r="F454" s="298"/>
      <c r="G454" s="429"/>
      <c r="H454" s="430"/>
      <c r="I454" s="18"/>
    </row>
    <row r="455" spans="2:9" x14ac:dyDescent="0.2">
      <c r="B455" s="18"/>
      <c r="C455" s="18"/>
      <c r="D455" s="288"/>
      <c r="E455" s="297"/>
      <c r="F455" s="298"/>
      <c r="G455" s="429"/>
      <c r="H455" s="430"/>
      <c r="I455" s="18"/>
    </row>
    <row r="456" spans="2:9" x14ac:dyDescent="0.2">
      <c r="B456" s="18"/>
      <c r="C456" s="18"/>
      <c r="D456" s="288"/>
      <c r="E456" s="297"/>
      <c r="F456" s="298"/>
      <c r="G456" s="429"/>
      <c r="H456" s="430"/>
      <c r="I456" s="18"/>
    </row>
    <row r="457" spans="2:9" x14ac:dyDescent="0.2">
      <c r="B457" s="18"/>
      <c r="C457" s="18"/>
      <c r="D457" s="288"/>
      <c r="E457" s="297"/>
      <c r="F457" s="298"/>
      <c r="G457" s="429"/>
      <c r="H457" s="430"/>
      <c r="I457" s="18"/>
    </row>
    <row r="458" spans="2:9" x14ac:dyDescent="0.2">
      <c r="B458" s="18"/>
      <c r="C458" s="18"/>
      <c r="D458" s="288"/>
      <c r="E458" s="297"/>
      <c r="F458" s="298"/>
      <c r="G458" s="429"/>
      <c r="H458" s="430"/>
      <c r="I458" s="18"/>
    </row>
    <row r="459" spans="2:9" x14ac:dyDescent="0.2">
      <c r="B459" s="18"/>
      <c r="C459" s="18"/>
      <c r="D459" s="288"/>
      <c r="E459" s="297"/>
      <c r="F459" s="298"/>
      <c r="G459" s="429"/>
      <c r="H459" s="430"/>
      <c r="I459" s="18"/>
    </row>
    <row r="460" spans="2:9" x14ac:dyDescent="0.2">
      <c r="B460" s="18"/>
      <c r="C460" s="18"/>
      <c r="D460" s="288"/>
      <c r="E460" s="297"/>
      <c r="F460" s="298"/>
      <c r="G460" s="429"/>
      <c r="H460" s="430"/>
      <c r="I460" s="18"/>
    </row>
    <row r="461" spans="2:9" x14ac:dyDescent="0.2">
      <c r="B461" s="18"/>
      <c r="C461" s="18"/>
      <c r="D461" s="288"/>
      <c r="E461" s="297"/>
      <c r="F461" s="298"/>
      <c r="G461" s="429"/>
      <c r="H461" s="430"/>
      <c r="I461" s="18"/>
    </row>
    <row r="462" spans="2:9" x14ac:dyDescent="0.2">
      <c r="B462" s="18"/>
      <c r="C462" s="18"/>
      <c r="D462" s="288"/>
      <c r="E462" s="297"/>
      <c r="F462" s="298"/>
      <c r="G462" s="429"/>
      <c r="H462" s="430"/>
      <c r="I462" s="18"/>
    </row>
    <row r="463" spans="2:9" x14ac:dyDescent="0.2">
      <c r="B463" s="18"/>
      <c r="C463" s="18"/>
      <c r="D463" s="288"/>
      <c r="E463" s="297"/>
      <c r="F463" s="298"/>
      <c r="G463" s="429"/>
      <c r="H463" s="430"/>
      <c r="I463" s="18"/>
    </row>
    <row r="464" spans="2:9" x14ac:dyDescent="0.2">
      <c r="B464" s="18"/>
      <c r="C464" s="18"/>
      <c r="D464" s="288"/>
      <c r="E464" s="297"/>
      <c r="F464" s="298"/>
      <c r="G464" s="429"/>
      <c r="H464" s="430"/>
      <c r="I464" s="18"/>
    </row>
    <row r="465" spans="2:9" x14ac:dyDescent="0.2">
      <c r="B465" s="18"/>
      <c r="C465" s="18"/>
      <c r="D465" s="288"/>
      <c r="E465" s="297"/>
      <c r="F465" s="298"/>
      <c r="G465" s="429"/>
      <c r="H465" s="430"/>
      <c r="I465" s="18"/>
    </row>
    <row r="466" spans="2:9" x14ac:dyDescent="0.2">
      <c r="B466" s="18"/>
      <c r="C466" s="18"/>
      <c r="D466" s="288"/>
      <c r="E466" s="297"/>
      <c r="F466" s="298"/>
      <c r="G466" s="429"/>
      <c r="H466" s="430"/>
      <c r="I466" s="18"/>
    </row>
    <row r="467" spans="2:9" x14ac:dyDescent="0.2">
      <c r="B467" s="18"/>
      <c r="C467" s="18"/>
      <c r="D467" s="288"/>
      <c r="E467" s="297"/>
      <c r="F467" s="298"/>
      <c r="G467" s="429"/>
      <c r="H467" s="430"/>
      <c r="I467" s="18"/>
    </row>
    <row r="468" spans="2:9" x14ac:dyDescent="0.2">
      <c r="B468" s="18"/>
      <c r="C468" s="18"/>
      <c r="D468" s="288"/>
      <c r="E468" s="297"/>
      <c r="F468" s="298"/>
      <c r="G468" s="429"/>
      <c r="H468" s="430"/>
      <c r="I468" s="18"/>
    </row>
    <row r="469" spans="2:9" x14ac:dyDescent="0.2">
      <c r="B469" s="18"/>
      <c r="C469" s="18"/>
      <c r="D469" s="288"/>
      <c r="E469" s="297"/>
      <c r="F469" s="298"/>
      <c r="G469" s="429"/>
      <c r="H469" s="430"/>
      <c r="I469" s="18"/>
    </row>
    <row r="470" spans="2:9" x14ac:dyDescent="0.2">
      <c r="B470" s="18"/>
      <c r="C470" s="18"/>
      <c r="D470" s="288"/>
      <c r="E470" s="297"/>
      <c r="F470" s="298"/>
      <c r="G470" s="429"/>
      <c r="H470" s="430"/>
      <c r="I470" s="18"/>
    </row>
    <row r="471" spans="2:9" x14ac:dyDescent="0.2">
      <c r="B471" s="18"/>
      <c r="C471" s="18"/>
      <c r="D471" s="288"/>
      <c r="E471" s="297"/>
      <c r="F471" s="298"/>
      <c r="G471" s="429"/>
      <c r="H471" s="430"/>
      <c r="I471" s="18"/>
    </row>
    <row r="472" spans="2:9" x14ac:dyDescent="0.2">
      <c r="B472" s="18"/>
      <c r="C472" s="18"/>
      <c r="D472" s="288"/>
      <c r="E472" s="297"/>
      <c r="F472" s="298"/>
      <c r="G472" s="429"/>
      <c r="H472" s="430"/>
      <c r="I472" s="18"/>
    </row>
    <row r="473" spans="2:9" x14ac:dyDescent="0.2">
      <c r="B473" s="18"/>
      <c r="C473" s="18"/>
      <c r="D473" s="288"/>
      <c r="E473" s="297"/>
      <c r="F473" s="298"/>
      <c r="G473" s="429"/>
      <c r="H473" s="430"/>
      <c r="I473" s="18"/>
    </row>
    <row r="474" spans="2:9" x14ac:dyDescent="0.2">
      <c r="B474" s="18"/>
      <c r="C474" s="18"/>
      <c r="D474" s="288"/>
      <c r="E474" s="297"/>
      <c r="F474" s="298"/>
      <c r="G474" s="429"/>
      <c r="H474" s="430"/>
      <c r="I474" s="18"/>
    </row>
    <row r="475" spans="2:9" x14ac:dyDescent="0.2">
      <c r="B475" s="18"/>
      <c r="C475" s="18"/>
      <c r="D475" s="288"/>
      <c r="E475" s="297"/>
      <c r="F475" s="298"/>
      <c r="G475" s="429"/>
      <c r="H475" s="430"/>
      <c r="I475" s="18"/>
    </row>
    <row r="476" spans="2:9" x14ac:dyDescent="0.2">
      <c r="B476" s="18"/>
      <c r="C476" s="18"/>
      <c r="D476" s="288"/>
      <c r="E476" s="297"/>
      <c r="F476" s="298"/>
      <c r="G476" s="429"/>
      <c r="H476" s="430"/>
      <c r="I476" s="18"/>
    </row>
    <row r="477" spans="2:9" x14ac:dyDescent="0.2">
      <c r="B477" s="18"/>
      <c r="C477" s="18"/>
      <c r="D477" s="288"/>
      <c r="E477" s="297"/>
      <c r="F477" s="298"/>
      <c r="G477" s="429"/>
      <c r="H477" s="430"/>
      <c r="I477" s="18"/>
    </row>
    <row r="478" spans="2:9" x14ac:dyDescent="0.2">
      <c r="B478" s="18"/>
      <c r="C478" s="18"/>
      <c r="D478" s="288"/>
      <c r="E478" s="297"/>
      <c r="F478" s="298"/>
      <c r="G478" s="429"/>
      <c r="H478" s="430"/>
      <c r="I478" s="18"/>
    </row>
    <row r="479" spans="2:9" x14ac:dyDescent="0.2">
      <c r="B479" s="18"/>
      <c r="C479" s="18"/>
      <c r="D479" s="288"/>
      <c r="E479" s="297"/>
      <c r="F479" s="298"/>
      <c r="G479" s="429"/>
      <c r="H479" s="430"/>
      <c r="I479" s="18"/>
    </row>
    <row r="480" spans="2:9" x14ac:dyDescent="0.2">
      <c r="B480" s="18"/>
      <c r="C480" s="18"/>
      <c r="D480" s="288"/>
      <c r="E480" s="297"/>
      <c r="F480" s="298"/>
      <c r="G480" s="429"/>
      <c r="H480" s="430"/>
      <c r="I480" s="18"/>
    </row>
    <row r="481" spans="2:9" x14ac:dyDescent="0.2">
      <c r="B481" s="18"/>
      <c r="C481" s="18"/>
      <c r="D481" s="288"/>
      <c r="E481" s="297"/>
      <c r="F481" s="298"/>
      <c r="G481" s="429"/>
      <c r="H481" s="430"/>
      <c r="I481" s="18"/>
    </row>
    <row r="482" spans="2:9" x14ac:dyDescent="0.2">
      <c r="B482" s="18"/>
      <c r="C482" s="18"/>
      <c r="D482" s="288"/>
      <c r="E482" s="297"/>
      <c r="F482" s="298"/>
      <c r="G482" s="429"/>
      <c r="H482" s="430"/>
      <c r="I482" s="18"/>
    </row>
    <row r="483" spans="2:9" x14ac:dyDescent="0.2">
      <c r="B483" s="18"/>
      <c r="C483" s="18"/>
      <c r="D483" s="288"/>
      <c r="E483" s="297"/>
      <c r="F483" s="298"/>
      <c r="G483" s="429"/>
      <c r="H483" s="430"/>
      <c r="I483" s="18"/>
    </row>
    <row r="484" spans="2:9" x14ac:dyDescent="0.2">
      <c r="B484" s="18"/>
      <c r="C484" s="18"/>
      <c r="D484" s="288"/>
      <c r="E484" s="297"/>
      <c r="F484" s="298"/>
      <c r="G484" s="429"/>
      <c r="H484" s="430"/>
      <c r="I484" s="18"/>
    </row>
    <row r="485" spans="2:9" x14ac:dyDescent="0.2">
      <c r="B485" s="18"/>
      <c r="C485" s="18"/>
      <c r="D485" s="288"/>
      <c r="E485" s="297"/>
      <c r="F485" s="298"/>
      <c r="G485" s="429"/>
      <c r="H485" s="430"/>
      <c r="I485" s="18"/>
    </row>
    <row r="486" spans="2:9" x14ac:dyDescent="0.2">
      <c r="B486" s="18"/>
      <c r="C486" s="18"/>
      <c r="D486" s="288"/>
      <c r="E486" s="297"/>
      <c r="F486" s="298"/>
      <c r="G486" s="429"/>
      <c r="H486" s="430"/>
      <c r="I486" s="18"/>
    </row>
    <row r="487" spans="2:9" x14ac:dyDescent="0.2">
      <c r="B487" s="18"/>
      <c r="C487" s="18"/>
      <c r="D487" s="288"/>
      <c r="E487" s="297"/>
      <c r="F487" s="298"/>
      <c r="G487" s="429"/>
      <c r="H487" s="430"/>
      <c r="I487" s="18"/>
    </row>
    <row r="488" spans="2:9" x14ac:dyDescent="0.2">
      <c r="B488" s="18"/>
      <c r="C488" s="18"/>
      <c r="D488" s="288"/>
      <c r="E488" s="297"/>
      <c r="F488" s="298"/>
      <c r="G488" s="429"/>
      <c r="H488" s="430"/>
      <c r="I488" s="18"/>
    </row>
    <row r="489" spans="2:9" x14ac:dyDescent="0.2">
      <c r="B489" s="18"/>
      <c r="C489" s="18"/>
      <c r="D489" s="288"/>
      <c r="E489" s="297"/>
      <c r="F489" s="298"/>
      <c r="G489" s="429"/>
      <c r="H489" s="430"/>
      <c r="I489" s="18"/>
    </row>
    <row r="490" spans="2:9" x14ac:dyDescent="0.2">
      <c r="B490" s="18"/>
      <c r="C490" s="18"/>
      <c r="D490" s="288"/>
      <c r="E490" s="297"/>
      <c r="F490" s="298"/>
      <c r="G490" s="429"/>
      <c r="H490" s="430"/>
      <c r="I490" s="18"/>
    </row>
    <row r="491" spans="2:9" x14ac:dyDescent="0.2">
      <c r="B491" s="18"/>
      <c r="C491" s="18"/>
      <c r="D491" s="288"/>
      <c r="E491" s="297"/>
      <c r="F491" s="298"/>
      <c r="G491" s="429"/>
      <c r="H491" s="430"/>
      <c r="I491" s="18"/>
    </row>
    <row r="492" spans="2:9" x14ac:dyDescent="0.2">
      <c r="B492" s="18"/>
      <c r="C492" s="18"/>
      <c r="D492" s="288"/>
      <c r="E492" s="297"/>
      <c r="F492" s="298"/>
      <c r="G492" s="429"/>
      <c r="H492" s="430"/>
      <c r="I492" s="18"/>
    </row>
    <row r="493" spans="2:9" x14ac:dyDescent="0.2">
      <c r="B493" s="18"/>
      <c r="C493" s="18"/>
      <c r="D493" s="288"/>
      <c r="E493" s="297"/>
      <c r="F493" s="298"/>
      <c r="G493" s="429"/>
      <c r="H493" s="430"/>
      <c r="I493" s="18"/>
    </row>
    <row r="494" spans="2:9" x14ac:dyDescent="0.2">
      <c r="B494" s="18"/>
      <c r="C494" s="18"/>
      <c r="D494" s="288"/>
      <c r="E494" s="297"/>
      <c r="F494" s="298"/>
      <c r="G494" s="429"/>
      <c r="H494" s="430"/>
      <c r="I494" s="18"/>
    </row>
    <row r="495" spans="2:9" x14ac:dyDescent="0.2">
      <c r="B495" s="18"/>
      <c r="C495" s="18"/>
      <c r="D495" s="288"/>
      <c r="E495" s="297"/>
      <c r="F495" s="298"/>
      <c r="G495" s="429"/>
      <c r="H495" s="430"/>
      <c r="I495" s="18"/>
    </row>
    <row r="496" spans="2:9" x14ac:dyDescent="0.2">
      <c r="B496" s="18"/>
      <c r="C496" s="18"/>
      <c r="D496" s="288"/>
      <c r="E496" s="297"/>
      <c r="F496" s="298"/>
      <c r="G496" s="429"/>
      <c r="H496" s="430"/>
      <c r="I496" s="18"/>
    </row>
    <row r="497" spans="2:9" x14ac:dyDescent="0.2">
      <c r="B497" s="18"/>
      <c r="C497" s="18"/>
      <c r="D497" s="288"/>
      <c r="E497" s="297"/>
      <c r="F497" s="298"/>
      <c r="G497" s="429"/>
      <c r="H497" s="430"/>
      <c r="I497" s="18"/>
    </row>
    <row r="498" spans="2:9" x14ac:dyDescent="0.2">
      <c r="B498" s="18"/>
      <c r="C498" s="18"/>
      <c r="D498" s="288"/>
      <c r="E498" s="297"/>
      <c r="F498" s="298"/>
      <c r="G498" s="429"/>
      <c r="H498" s="430"/>
      <c r="I498" s="18"/>
    </row>
    <row r="499" spans="2:9" x14ac:dyDescent="0.2">
      <c r="B499" s="18"/>
      <c r="C499" s="18"/>
      <c r="D499" s="288"/>
      <c r="E499" s="297"/>
      <c r="F499" s="298"/>
      <c r="G499" s="429"/>
      <c r="H499" s="430"/>
      <c r="I499" s="18"/>
    </row>
    <row r="500" spans="2:9" x14ac:dyDescent="0.2">
      <c r="B500" s="18"/>
      <c r="C500" s="18"/>
      <c r="D500" s="288"/>
      <c r="E500" s="297"/>
      <c r="F500" s="298"/>
      <c r="G500" s="429"/>
      <c r="H500" s="430"/>
      <c r="I500" s="18"/>
    </row>
    <row r="501" spans="2:9" x14ac:dyDescent="0.2">
      <c r="B501" s="18"/>
      <c r="C501" s="18"/>
      <c r="D501" s="288"/>
      <c r="E501" s="297"/>
      <c r="F501" s="298"/>
      <c r="G501" s="429"/>
      <c r="H501" s="430"/>
      <c r="I501" s="18"/>
    </row>
    <row r="502" spans="2:9" x14ac:dyDescent="0.2">
      <c r="B502" s="18"/>
      <c r="C502" s="18"/>
      <c r="D502" s="288"/>
      <c r="E502" s="297"/>
      <c r="F502" s="298"/>
      <c r="G502" s="429"/>
      <c r="H502" s="430"/>
      <c r="I502" s="18"/>
    </row>
    <row r="503" spans="2:9" x14ac:dyDescent="0.2">
      <c r="B503" s="18"/>
      <c r="C503" s="18"/>
      <c r="D503" s="288"/>
      <c r="E503" s="297"/>
      <c r="F503" s="298"/>
      <c r="G503" s="429"/>
      <c r="H503" s="430"/>
      <c r="I503" s="18"/>
    </row>
    <row r="504" spans="2:9" x14ac:dyDescent="0.2">
      <c r="B504" s="18"/>
      <c r="C504" s="18"/>
      <c r="D504" s="288"/>
      <c r="E504" s="297"/>
      <c r="F504" s="298"/>
      <c r="G504" s="429"/>
      <c r="H504" s="430"/>
      <c r="I504" s="18"/>
    </row>
    <row r="505" spans="2:9" x14ac:dyDescent="0.2">
      <c r="B505" s="18"/>
      <c r="C505" s="18"/>
      <c r="D505" s="288"/>
      <c r="E505" s="297"/>
      <c r="F505" s="298"/>
      <c r="G505" s="429"/>
      <c r="H505" s="430"/>
      <c r="I505" s="18"/>
    </row>
    <row r="506" spans="2:9" x14ac:dyDescent="0.2">
      <c r="B506" s="18"/>
      <c r="C506" s="18"/>
      <c r="D506" s="288"/>
      <c r="E506" s="297"/>
      <c r="F506" s="298"/>
      <c r="G506" s="429"/>
      <c r="H506" s="430"/>
      <c r="I506" s="18"/>
    </row>
    <row r="507" spans="2:9" x14ac:dyDescent="0.2">
      <c r="B507" s="18"/>
      <c r="C507" s="18"/>
      <c r="D507" s="288"/>
      <c r="E507" s="297"/>
      <c r="F507" s="298"/>
      <c r="G507" s="429"/>
      <c r="H507" s="430"/>
      <c r="I507" s="18"/>
    </row>
    <row r="508" spans="2:9" x14ac:dyDescent="0.2">
      <c r="B508" s="18"/>
      <c r="C508" s="18"/>
      <c r="D508" s="288"/>
      <c r="E508" s="297"/>
      <c r="F508" s="298"/>
      <c r="G508" s="429"/>
      <c r="H508" s="430"/>
      <c r="I508" s="18"/>
    </row>
    <row r="509" spans="2:9" x14ac:dyDescent="0.2">
      <c r="B509" s="18"/>
      <c r="C509" s="18"/>
      <c r="D509" s="288"/>
      <c r="E509" s="297"/>
      <c r="F509" s="298"/>
      <c r="G509" s="429"/>
      <c r="H509" s="430"/>
      <c r="I509" s="18"/>
    </row>
    <row r="510" spans="2:9" x14ac:dyDescent="0.2">
      <c r="B510" s="18"/>
      <c r="C510" s="18"/>
      <c r="D510" s="288"/>
      <c r="E510" s="297"/>
      <c r="F510" s="298"/>
      <c r="G510" s="429"/>
      <c r="H510" s="430"/>
      <c r="I510" s="18"/>
    </row>
    <row r="511" spans="2:9" x14ac:dyDescent="0.2">
      <c r="B511" s="18"/>
      <c r="C511" s="18"/>
      <c r="D511" s="288"/>
      <c r="E511" s="297"/>
      <c r="F511" s="298"/>
      <c r="G511" s="429"/>
      <c r="H511" s="430"/>
      <c r="I511" s="18"/>
    </row>
    <row r="512" spans="2:9" x14ac:dyDescent="0.2">
      <c r="B512" s="18"/>
      <c r="C512" s="18"/>
      <c r="D512" s="288"/>
      <c r="E512" s="297"/>
      <c r="F512" s="298"/>
      <c r="G512" s="429"/>
      <c r="H512" s="430"/>
      <c r="I512" s="18"/>
    </row>
    <row r="513" spans="2:9" x14ac:dyDescent="0.2">
      <c r="B513" s="18"/>
      <c r="C513" s="18"/>
      <c r="D513" s="288"/>
      <c r="E513" s="297"/>
      <c r="F513" s="298"/>
      <c r="G513" s="429"/>
      <c r="H513" s="430"/>
      <c r="I513" s="18"/>
    </row>
    <row r="514" spans="2:9" x14ac:dyDescent="0.2">
      <c r="B514" s="18"/>
      <c r="C514" s="18"/>
      <c r="D514" s="288"/>
      <c r="E514" s="297"/>
      <c r="F514" s="298"/>
      <c r="G514" s="429"/>
      <c r="H514" s="430"/>
      <c r="I514" s="18"/>
    </row>
    <row r="515" spans="2:9" x14ac:dyDescent="0.2">
      <c r="B515" s="18"/>
      <c r="C515" s="18"/>
      <c r="D515" s="288"/>
      <c r="E515" s="297"/>
      <c r="F515" s="298"/>
      <c r="G515" s="429"/>
      <c r="H515" s="430"/>
      <c r="I515" s="18"/>
    </row>
    <row r="516" spans="2:9" x14ac:dyDescent="0.2">
      <c r="B516" s="18"/>
      <c r="C516" s="18"/>
      <c r="D516" s="288"/>
      <c r="E516" s="297"/>
      <c r="F516" s="298"/>
      <c r="G516" s="429"/>
      <c r="H516" s="430"/>
      <c r="I516" s="18"/>
    </row>
    <row r="517" spans="2:9" x14ac:dyDescent="0.2">
      <c r="B517" s="18"/>
      <c r="C517" s="18"/>
      <c r="D517" s="288"/>
      <c r="E517" s="297"/>
      <c r="F517" s="298"/>
      <c r="G517" s="429"/>
      <c r="H517" s="430"/>
      <c r="I517" s="18"/>
    </row>
    <row r="518" spans="2:9" x14ac:dyDescent="0.2">
      <c r="B518" s="18"/>
      <c r="C518" s="18"/>
      <c r="D518" s="288"/>
      <c r="E518" s="297"/>
      <c r="F518" s="298"/>
      <c r="G518" s="429"/>
      <c r="H518" s="430"/>
      <c r="I518" s="18"/>
    </row>
    <row r="519" spans="2:9" x14ac:dyDescent="0.2">
      <c r="B519" s="18"/>
      <c r="C519" s="18"/>
      <c r="D519" s="288"/>
      <c r="E519" s="297"/>
      <c r="F519" s="298"/>
      <c r="G519" s="429"/>
      <c r="H519" s="430"/>
      <c r="I519" s="18"/>
    </row>
    <row r="520" spans="2:9" x14ac:dyDescent="0.2">
      <c r="B520" s="18"/>
      <c r="C520" s="18"/>
      <c r="D520" s="288"/>
      <c r="E520" s="297"/>
      <c r="F520" s="298"/>
      <c r="G520" s="429"/>
      <c r="H520" s="430"/>
      <c r="I520" s="18"/>
    </row>
    <row r="521" spans="2:9" x14ac:dyDescent="0.2">
      <c r="B521" s="18"/>
      <c r="C521" s="18"/>
      <c r="D521" s="288"/>
      <c r="E521" s="297"/>
      <c r="F521" s="298"/>
      <c r="G521" s="429"/>
      <c r="H521" s="430"/>
      <c r="I521" s="18"/>
    </row>
    <row r="522" spans="2:9" x14ac:dyDescent="0.2">
      <c r="B522" s="18"/>
      <c r="C522" s="18"/>
      <c r="D522" s="288"/>
      <c r="E522" s="297"/>
      <c r="F522" s="298"/>
      <c r="G522" s="429"/>
      <c r="H522" s="430"/>
      <c r="I522" s="18"/>
    </row>
    <row r="523" spans="2:9" x14ac:dyDescent="0.2">
      <c r="B523" s="18"/>
      <c r="C523" s="18"/>
      <c r="D523" s="288"/>
      <c r="E523" s="297"/>
      <c r="F523" s="298"/>
      <c r="G523" s="429"/>
      <c r="H523" s="430"/>
      <c r="I523" s="18"/>
    </row>
    <row r="524" spans="2:9" x14ac:dyDescent="0.2">
      <c r="B524" s="18"/>
      <c r="C524" s="18"/>
      <c r="D524" s="288"/>
      <c r="E524" s="297"/>
      <c r="F524" s="298"/>
      <c r="G524" s="429"/>
      <c r="H524" s="430"/>
      <c r="I524" s="18"/>
    </row>
    <row r="525" spans="2:9" x14ac:dyDescent="0.2">
      <c r="B525" s="18"/>
      <c r="C525" s="18"/>
      <c r="D525" s="288"/>
      <c r="E525" s="297"/>
      <c r="F525" s="298"/>
      <c r="G525" s="429"/>
      <c r="H525" s="430"/>
      <c r="I525" s="18"/>
    </row>
    <row r="526" spans="2:9" x14ac:dyDescent="0.2">
      <c r="B526" s="18"/>
      <c r="C526" s="18"/>
      <c r="D526" s="288"/>
      <c r="E526" s="297"/>
      <c r="F526" s="298"/>
      <c r="G526" s="429"/>
      <c r="H526" s="430"/>
      <c r="I526" s="18"/>
    </row>
    <row r="527" spans="2:9" x14ac:dyDescent="0.2">
      <c r="B527" s="18"/>
      <c r="C527" s="18"/>
      <c r="D527" s="288"/>
      <c r="E527" s="297"/>
      <c r="F527" s="298"/>
      <c r="G527" s="429"/>
      <c r="H527" s="430"/>
      <c r="I527" s="18"/>
    </row>
    <row r="528" spans="2:9" x14ac:dyDescent="0.2">
      <c r="B528" s="18"/>
      <c r="C528" s="18"/>
      <c r="D528" s="288"/>
      <c r="E528" s="297"/>
      <c r="F528" s="298"/>
      <c r="G528" s="429"/>
      <c r="H528" s="430"/>
      <c r="I528" s="18"/>
    </row>
    <row r="529" spans="2:9" x14ac:dyDescent="0.2">
      <c r="B529" s="18"/>
      <c r="C529" s="18"/>
      <c r="D529" s="288"/>
      <c r="E529" s="297"/>
      <c r="F529" s="298"/>
      <c r="G529" s="429"/>
      <c r="H529" s="430"/>
      <c r="I529" s="18"/>
    </row>
    <row r="530" spans="2:9" x14ac:dyDescent="0.2">
      <c r="B530" s="18"/>
      <c r="C530" s="18"/>
      <c r="D530" s="288"/>
      <c r="E530" s="297"/>
      <c r="F530" s="298"/>
      <c r="G530" s="429"/>
      <c r="H530" s="430"/>
      <c r="I530" s="18"/>
    </row>
    <row r="531" spans="2:9" x14ac:dyDescent="0.2">
      <c r="B531" s="18"/>
      <c r="C531" s="18"/>
      <c r="D531" s="288"/>
      <c r="E531" s="297"/>
      <c r="F531" s="298"/>
      <c r="G531" s="429"/>
      <c r="H531" s="430"/>
      <c r="I531" s="18"/>
    </row>
    <row r="532" spans="2:9" x14ac:dyDescent="0.2">
      <c r="B532" s="18"/>
      <c r="C532" s="18"/>
      <c r="D532" s="288"/>
      <c r="E532" s="297"/>
      <c r="F532" s="298"/>
      <c r="G532" s="429"/>
      <c r="H532" s="430"/>
      <c r="I532" s="18"/>
    </row>
    <row r="533" spans="2:9" x14ac:dyDescent="0.2">
      <c r="B533" s="18"/>
      <c r="C533" s="18"/>
      <c r="D533" s="288"/>
      <c r="E533" s="297"/>
      <c r="F533" s="298"/>
      <c r="G533" s="429"/>
      <c r="H533" s="430"/>
      <c r="I533" s="18"/>
    </row>
    <row r="534" spans="2:9" x14ac:dyDescent="0.2">
      <c r="B534" s="18"/>
      <c r="C534" s="18"/>
      <c r="D534" s="288"/>
      <c r="E534" s="297"/>
      <c r="F534" s="298"/>
      <c r="G534" s="429"/>
      <c r="H534" s="430"/>
      <c r="I534" s="18"/>
    </row>
    <row r="535" spans="2:9" x14ac:dyDescent="0.2">
      <c r="B535" s="18"/>
      <c r="C535" s="18"/>
      <c r="D535" s="288"/>
      <c r="E535" s="297"/>
      <c r="F535" s="298"/>
      <c r="G535" s="429"/>
      <c r="H535" s="430"/>
      <c r="I535" s="18"/>
    </row>
    <row r="536" spans="2:9" x14ac:dyDescent="0.2">
      <c r="B536" s="18"/>
      <c r="C536" s="18"/>
      <c r="D536" s="288"/>
      <c r="E536" s="297"/>
      <c r="F536" s="298"/>
      <c r="G536" s="429"/>
      <c r="H536" s="430"/>
      <c r="I536" s="18"/>
    </row>
    <row r="537" spans="2:9" x14ac:dyDescent="0.2">
      <c r="B537" s="18"/>
      <c r="C537" s="18"/>
      <c r="D537" s="288"/>
      <c r="E537" s="297"/>
      <c r="F537" s="298"/>
      <c r="G537" s="429"/>
      <c r="H537" s="430"/>
      <c r="I537" s="18"/>
    </row>
    <row r="538" spans="2:9" x14ac:dyDescent="0.2">
      <c r="B538" s="18"/>
      <c r="C538" s="18"/>
      <c r="D538" s="288"/>
      <c r="E538" s="297"/>
      <c r="F538" s="298"/>
      <c r="G538" s="429"/>
      <c r="H538" s="430"/>
      <c r="I538" s="18"/>
    </row>
    <row r="539" spans="2:9" x14ac:dyDescent="0.2">
      <c r="B539" s="18"/>
      <c r="C539" s="18"/>
      <c r="D539" s="288"/>
      <c r="E539" s="297"/>
      <c r="F539" s="298"/>
      <c r="G539" s="429"/>
      <c r="H539" s="430"/>
      <c r="I539" s="18"/>
    </row>
    <row r="540" spans="2:9" x14ac:dyDescent="0.2">
      <c r="B540" s="18"/>
      <c r="C540" s="18"/>
      <c r="D540" s="288"/>
      <c r="E540" s="297"/>
      <c r="F540" s="298"/>
      <c r="G540" s="429"/>
      <c r="H540" s="430"/>
      <c r="I540" s="18"/>
    </row>
    <row r="541" spans="2:9" x14ac:dyDescent="0.2">
      <c r="B541" s="18"/>
      <c r="C541" s="18"/>
      <c r="D541" s="288"/>
      <c r="E541" s="297"/>
      <c r="F541" s="298"/>
      <c r="G541" s="429"/>
      <c r="H541" s="430"/>
      <c r="I541" s="18"/>
    </row>
    <row r="542" spans="2:9" x14ac:dyDescent="0.2">
      <c r="B542" s="18"/>
      <c r="C542" s="18"/>
      <c r="D542" s="288"/>
      <c r="E542" s="297"/>
      <c r="F542" s="298"/>
      <c r="G542" s="429"/>
      <c r="H542" s="430"/>
      <c r="I542" s="18"/>
    </row>
    <row r="543" spans="2:9" x14ac:dyDescent="0.2">
      <c r="B543" s="18"/>
      <c r="C543" s="18"/>
      <c r="D543" s="288"/>
      <c r="E543" s="297"/>
      <c r="F543" s="298"/>
      <c r="G543" s="429"/>
      <c r="H543" s="430"/>
      <c r="I543" s="18"/>
    </row>
    <row r="544" spans="2:9" x14ac:dyDescent="0.2">
      <c r="B544" s="18"/>
      <c r="C544" s="18"/>
      <c r="D544" s="288"/>
      <c r="E544" s="297"/>
      <c r="F544" s="298"/>
      <c r="G544" s="429"/>
      <c r="H544" s="430"/>
      <c r="I544" s="18"/>
    </row>
    <row r="545" spans="2:9" x14ac:dyDescent="0.2">
      <c r="B545" s="18"/>
      <c r="C545" s="18"/>
      <c r="D545" s="288"/>
      <c r="E545" s="297"/>
      <c r="F545" s="298"/>
      <c r="G545" s="429"/>
      <c r="H545" s="430"/>
      <c r="I545" s="18"/>
    </row>
    <row r="546" spans="2:9" x14ac:dyDescent="0.2">
      <c r="B546" s="18"/>
      <c r="C546" s="18"/>
      <c r="D546" s="288"/>
      <c r="E546" s="297"/>
      <c r="F546" s="298"/>
      <c r="G546" s="429"/>
      <c r="H546" s="430"/>
      <c r="I546" s="18"/>
    </row>
    <row r="547" spans="2:9" x14ac:dyDescent="0.2">
      <c r="B547" s="18"/>
      <c r="C547" s="18"/>
      <c r="D547" s="288"/>
      <c r="E547" s="297"/>
      <c r="F547" s="298"/>
      <c r="G547" s="429"/>
      <c r="H547" s="430"/>
      <c r="I547" s="18"/>
    </row>
    <row r="548" spans="2:9" x14ac:dyDescent="0.2">
      <c r="B548" s="18"/>
      <c r="C548" s="18"/>
      <c r="D548" s="288"/>
      <c r="E548" s="297"/>
      <c r="F548" s="298"/>
      <c r="G548" s="429"/>
      <c r="H548" s="430"/>
      <c r="I548" s="18"/>
    </row>
    <row r="549" spans="2:9" x14ac:dyDescent="0.2">
      <c r="B549" s="18"/>
      <c r="C549" s="18"/>
      <c r="D549" s="288"/>
      <c r="E549" s="297"/>
      <c r="F549" s="298"/>
      <c r="G549" s="429"/>
      <c r="H549" s="430"/>
      <c r="I549" s="18"/>
    </row>
    <row r="550" spans="2:9" x14ac:dyDescent="0.2">
      <c r="B550" s="18"/>
      <c r="C550" s="18"/>
      <c r="D550" s="288"/>
      <c r="E550" s="297"/>
      <c r="F550" s="298"/>
      <c r="G550" s="429"/>
      <c r="H550" s="430"/>
      <c r="I550" s="18"/>
    </row>
    <row r="551" spans="2:9" x14ac:dyDescent="0.2">
      <c r="B551" s="18"/>
      <c r="C551" s="18"/>
      <c r="D551" s="288"/>
      <c r="E551" s="297"/>
      <c r="F551" s="298"/>
      <c r="G551" s="429"/>
      <c r="H551" s="430"/>
      <c r="I551" s="18"/>
    </row>
    <row r="552" spans="2:9" x14ac:dyDescent="0.2">
      <c r="B552" s="18"/>
      <c r="C552" s="18"/>
      <c r="D552" s="288"/>
      <c r="E552" s="297"/>
      <c r="F552" s="298"/>
      <c r="G552" s="429"/>
      <c r="H552" s="430"/>
      <c r="I552" s="18"/>
    </row>
    <row r="553" spans="2:9" x14ac:dyDescent="0.2">
      <c r="B553" s="18"/>
      <c r="C553" s="18"/>
      <c r="D553" s="288"/>
      <c r="E553" s="297"/>
      <c r="F553" s="298"/>
      <c r="G553" s="429"/>
      <c r="H553" s="430"/>
      <c r="I553" s="18"/>
    </row>
    <row r="554" spans="2:9" x14ac:dyDescent="0.2">
      <c r="B554" s="18"/>
      <c r="C554" s="18"/>
      <c r="D554" s="288"/>
      <c r="E554" s="297"/>
      <c r="F554" s="298"/>
      <c r="G554" s="429"/>
      <c r="H554" s="430"/>
      <c r="I554" s="18"/>
    </row>
    <row r="555" spans="2:9" x14ac:dyDescent="0.2">
      <c r="B555" s="18"/>
      <c r="C555" s="18"/>
      <c r="D555" s="288"/>
      <c r="E555" s="297"/>
      <c r="F555" s="298"/>
      <c r="G555" s="429"/>
      <c r="H555" s="430"/>
      <c r="I555" s="18"/>
    </row>
    <row r="556" spans="2:9" x14ac:dyDescent="0.2">
      <c r="B556" s="18"/>
      <c r="C556" s="18"/>
      <c r="D556" s="288"/>
      <c r="E556" s="297"/>
      <c r="F556" s="298"/>
      <c r="G556" s="429"/>
      <c r="H556" s="430"/>
      <c r="I556" s="18"/>
    </row>
    <row r="557" spans="2:9" x14ac:dyDescent="0.2">
      <c r="B557" s="18"/>
      <c r="C557" s="18"/>
      <c r="D557" s="288"/>
      <c r="E557" s="297"/>
      <c r="F557" s="298"/>
      <c r="G557" s="429"/>
      <c r="H557" s="430"/>
      <c r="I557" s="18"/>
    </row>
    <row r="558" spans="2:9" x14ac:dyDescent="0.2">
      <c r="B558" s="18"/>
      <c r="C558" s="18"/>
      <c r="D558" s="288"/>
      <c r="E558" s="297"/>
      <c r="F558" s="298"/>
      <c r="G558" s="429"/>
      <c r="H558" s="430"/>
      <c r="I558" s="18"/>
    </row>
    <row r="559" spans="2:9" x14ac:dyDescent="0.2">
      <c r="B559" s="18"/>
      <c r="C559" s="18"/>
      <c r="D559" s="288"/>
      <c r="E559" s="297"/>
      <c r="F559" s="298"/>
      <c r="G559" s="429"/>
      <c r="H559" s="430"/>
      <c r="I559" s="18"/>
    </row>
    <row r="560" spans="2:9" x14ac:dyDescent="0.2">
      <c r="B560" s="18"/>
      <c r="C560" s="18"/>
      <c r="D560" s="288"/>
      <c r="E560" s="297"/>
      <c r="F560" s="298"/>
      <c r="G560" s="429"/>
      <c r="H560" s="430"/>
      <c r="I560" s="18"/>
    </row>
    <row r="561" spans="2:9" x14ac:dyDescent="0.2">
      <c r="B561" s="18"/>
      <c r="C561" s="18"/>
      <c r="D561" s="288"/>
      <c r="E561" s="297"/>
      <c r="F561" s="298"/>
      <c r="G561" s="429"/>
      <c r="H561" s="430"/>
      <c r="I561" s="18"/>
    </row>
    <row r="562" spans="2:9" x14ac:dyDescent="0.2">
      <c r="B562" s="18"/>
      <c r="C562" s="18"/>
      <c r="D562" s="288"/>
      <c r="E562" s="297"/>
      <c r="F562" s="298"/>
      <c r="G562" s="429"/>
      <c r="H562" s="430"/>
      <c r="I562" s="18"/>
    </row>
    <row r="563" spans="2:9" x14ac:dyDescent="0.2">
      <c r="B563" s="18"/>
      <c r="C563" s="18"/>
      <c r="D563" s="288"/>
      <c r="E563" s="297"/>
      <c r="F563" s="298"/>
      <c r="G563" s="429"/>
      <c r="H563" s="430"/>
      <c r="I563" s="18"/>
    </row>
    <row r="564" spans="2:9" x14ac:dyDescent="0.2">
      <c r="B564" s="18"/>
      <c r="C564" s="18"/>
      <c r="D564" s="288"/>
      <c r="E564" s="297"/>
      <c r="F564" s="298"/>
      <c r="G564" s="429"/>
      <c r="H564" s="430"/>
      <c r="I564" s="18"/>
    </row>
    <row r="565" spans="2:9" x14ac:dyDescent="0.2">
      <c r="B565" s="18"/>
      <c r="C565" s="18"/>
      <c r="D565" s="288"/>
      <c r="E565" s="297"/>
      <c r="F565" s="298"/>
      <c r="G565" s="429"/>
      <c r="H565" s="430"/>
      <c r="I565" s="18"/>
    </row>
    <row r="566" spans="2:9" x14ac:dyDescent="0.2">
      <c r="B566" s="18"/>
      <c r="C566" s="18"/>
      <c r="D566" s="288"/>
      <c r="E566" s="297"/>
      <c r="F566" s="298"/>
      <c r="G566" s="429"/>
      <c r="H566" s="430"/>
      <c r="I566" s="18"/>
    </row>
    <row r="567" spans="2:9" x14ac:dyDescent="0.2">
      <c r="B567" s="18"/>
      <c r="C567" s="18"/>
      <c r="D567" s="288"/>
      <c r="E567" s="297"/>
      <c r="F567" s="298"/>
      <c r="G567" s="429"/>
      <c r="H567" s="430"/>
      <c r="I567" s="18"/>
    </row>
    <row r="568" spans="2:9" x14ac:dyDescent="0.2">
      <c r="B568" s="18"/>
      <c r="C568" s="18"/>
      <c r="D568" s="288"/>
      <c r="E568" s="297"/>
      <c r="F568" s="298"/>
      <c r="G568" s="429"/>
      <c r="H568" s="430"/>
      <c r="I568" s="18"/>
    </row>
    <row r="569" spans="2:9" x14ac:dyDescent="0.2">
      <c r="B569" s="18"/>
      <c r="C569" s="18"/>
      <c r="D569" s="288"/>
      <c r="E569" s="297"/>
      <c r="F569" s="298"/>
      <c r="G569" s="429"/>
      <c r="H569" s="430"/>
      <c r="I569" s="18"/>
    </row>
    <row r="570" spans="2:9" x14ac:dyDescent="0.2">
      <c r="B570" s="18"/>
      <c r="C570" s="18"/>
      <c r="D570" s="288"/>
      <c r="E570" s="297"/>
      <c r="F570" s="298"/>
      <c r="G570" s="429"/>
      <c r="H570" s="430"/>
      <c r="I570" s="18"/>
    </row>
    <row r="571" spans="2:9" x14ac:dyDescent="0.2">
      <c r="B571" s="18"/>
      <c r="C571" s="18"/>
      <c r="D571" s="288"/>
      <c r="E571" s="297"/>
      <c r="F571" s="298"/>
      <c r="G571" s="429"/>
      <c r="H571" s="430"/>
      <c r="I571" s="18"/>
    </row>
    <row r="572" spans="2:9" x14ac:dyDescent="0.2">
      <c r="B572" s="18"/>
      <c r="C572" s="18"/>
      <c r="D572" s="288"/>
      <c r="E572" s="297"/>
      <c r="F572" s="298"/>
      <c r="G572" s="429"/>
      <c r="H572" s="430"/>
      <c r="I572" s="18"/>
    </row>
    <row r="573" spans="2:9" x14ac:dyDescent="0.2">
      <c r="B573" s="18"/>
      <c r="C573" s="18"/>
      <c r="D573" s="288"/>
      <c r="E573" s="297"/>
      <c r="F573" s="298"/>
      <c r="G573" s="429"/>
      <c r="H573" s="430"/>
      <c r="I573" s="18"/>
    </row>
    <row r="574" spans="2:9" x14ac:dyDescent="0.2">
      <c r="B574" s="18"/>
      <c r="C574" s="18"/>
      <c r="D574" s="288"/>
      <c r="E574" s="297"/>
      <c r="F574" s="298"/>
      <c r="G574" s="429"/>
      <c r="H574" s="430"/>
      <c r="I574" s="18"/>
    </row>
    <row r="575" spans="2:9" x14ac:dyDescent="0.2">
      <c r="B575" s="18"/>
      <c r="C575" s="18"/>
      <c r="D575" s="288"/>
      <c r="E575" s="297"/>
      <c r="F575" s="298"/>
      <c r="G575" s="429"/>
      <c r="H575" s="430"/>
      <c r="I575" s="18"/>
    </row>
    <row r="576" spans="2:9" x14ac:dyDescent="0.2">
      <c r="B576" s="18"/>
      <c r="C576" s="18"/>
      <c r="D576" s="288"/>
      <c r="E576" s="297"/>
      <c r="F576" s="298"/>
      <c r="G576" s="429"/>
      <c r="H576" s="430"/>
      <c r="I576" s="18"/>
    </row>
    <row r="577" spans="2:9" x14ac:dyDescent="0.2">
      <c r="B577" s="18"/>
      <c r="C577" s="18"/>
      <c r="D577" s="288"/>
      <c r="E577" s="297"/>
      <c r="F577" s="298"/>
      <c r="G577" s="429"/>
      <c r="H577" s="430"/>
      <c r="I577" s="18"/>
    </row>
    <row r="578" spans="2:9" x14ac:dyDescent="0.2">
      <c r="B578" s="18"/>
      <c r="C578" s="18"/>
      <c r="D578" s="288"/>
      <c r="E578" s="297"/>
      <c r="F578" s="298"/>
      <c r="G578" s="429"/>
      <c r="H578" s="430"/>
      <c r="I578" s="18"/>
    </row>
    <row r="579" spans="2:9" x14ac:dyDescent="0.2">
      <c r="B579" s="18"/>
      <c r="C579" s="18"/>
      <c r="D579" s="288"/>
      <c r="E579" s="297"/>
      <c r="F579" s="298"/>
      <c r="G579" s="429"/>
      <c r="H579" s="430"/>
      <c r="I579" s="18"/>
    </row>
    <row r="580" spans="2:9" x14ac:dyDescent="0.2">
      <c r="B580" s="18"/>
      <c r="C580" s="18"/>
      <c r="D580" s="288"/>
      <c r="E580" s="297"/>
      <c r="F580" s="298"/>
      <c r="G580" s="429"/>
      <c r="H580" s="430"/>
      <c r="I580" s="18"/>
    </row>
    <row r="581" spans="2:9" x14ac:dyDescent="0.2">
      <c r="B581" s="18"/>
      <c r="C581" s="18"/>
      <c r="D581" s="288"/>
      <c r="E581" s="297"/>
      <c r="F581" s="298"/>
      <c r="G581" s="429"/>
      <c r="H581" s="430"/>
      <c r="I581" s="18"/>
    </row>
    <row r="582" spans="2:9" x14ac:dyDescent="0.2">
      <c r="B582" s="18"/>
      <c r="C582" s="18"/>
      <c r="D582" s="288"/>
      <c r="E582" s="297"/>
      <c r="F582" s="298"/>
      <c r="G582" s="429"/>
      <c r="H582" s="430"/>
      <c r="I582" s="18"/>
    </row>
    <row r="583" spans="2:9" x14ac:dyDescent="0.2">
      <c r="B583" s="18"/>
      <c r="C583" s="18"/>
      <c r="D583" s="288"/>
      <c r="E583" s="297"/>
      <c r="F583" s="298"/>
      <c r="G583" s="429"/>
      <c r="H583" s="430"/>
      <c r="I583" s="18"/>
    </row>
    <row r="584" spans="2:9" x14ac:dyDescent="0.2">
      <c r="B584" s="18"/>
      <c r="C584" s="18"/>
      <c r="D584" s="288"/>
      <c r="E584" s="297"/>
      <c r="F584" s="298"/>
      <c r="G584" s="429"/>
      <c r="H584" s="430"/>
      <c r="I584" s="18"/>
    </row>
    <row r="585" spans="2:9" x14ac:dyDescent="0.2">
      <c r="B585" s="18"/>
      <c r="C585" s="18"/>
      <c r="D585" s="288"/>
      <c r="E585" s="297"/>
      <c r="F585" s="298"/>
      <c r="G585" s="429"/>
      <c r="H585" s="430"/>
      <c r="I585" s="18"/>
    </row>
    <row r="586" spans="2:9" x14ac:dyDescent="0.2">
      <c r="B586" s="18"/>
      <c r="C586" s="18"/>
      <c r="D586" s="288"/>
      <c r="E586" s="297"/>
      <c r="F586" s="298"/>
      <c r="G586" s="429"/>
      <c r="H586" s="430"/>
      <c r="I586" s="18"/>
    </row>
    <row r="587" spans="2:9" x14ac:dyDescent="0.2">
      <c r="B587" s="18"/>
      <c r="C587" s="18"/>
      <c r="D587" s="288"/>
      <c r="E587" s="297"/>
      <c r="F587" s="298"/>
      <c r="G587" s="429"/>
      <c r="H587" s="430"/>
      <c r="I587" s="18"/>
    </row>
    <row r="588" spans="2:9" x14ac:dyDescent="0.2">
      <c r="B588" s="18"/>
      <c r="C588" s="18"/>
      <c r="D588" s="288"/>
      <c r="E588" s="297"/>
      <c r="F588" s="298"/>
      <c r="G588" s="429"/>
      <c r="H588" s="430"/>
      <c r="I588" s="18"/>
    </row>
    <row r="589" spans="2:9" x14ac:dyDescent="0.2">
      <c r="B589" s="18"/>
      <c r="C589" s="18"/>
      <c r="D589" s="288"/>
      <c r="E589" s="297"/>
      <c r="F589" s="298"/>
      <c r="G589" s="429"/>
      <c r="H589" s="430"/>
      <c r="I589" s="18"/>
    </row>
    <row r="590" spans="2:9" x14ac:dyDescent="0.2">
      <c r="B590" s="18"/>
      <c r="C590" s="18"/>
      <c r="D590" s="288"/>
      <c r="E590" s="297"/>
      <c r="F590" s="298"/>
      <c r="G590" s="429"/>
      <c r="H590" s="430"/>
      <c r="I590" s="18"/>
    </row>
    <row r="591" spans="2:9" x14ac:dyDescent="0.2">
      <c r="B591" s="18"/>
      <c r="C591" s="18"/>
      <c r="D591" s="288"/>
      <c r="E591" s="297"/>
      <c r="F591" s="298"/>
      <c r="G591" s="429"/>
      <c r="H591" s="430"/>
      <c r="I591" s="18"/>
    </row>
    <row r="592" spans="2:9" x14ac:dyDescent="0.2">
      <c r="B592" s="18"/>
      <c r="C592" s="18"/>
      <c r="D592" s="288"/>
      <c r="E592" s="297"/>
      <c r="F592" s="298"/>
      <c r="G592" s="429"/>
      <c r="H592" s="430"/>
      <c r="I592" s="18"/>
    </row>
    <row r="593" spans="2:9" x14ac:dyDescent="0.2">
      <c r="B593" s="18"/>
      <c r="C593" s="18"/>
      <c r="D593" s="288"/>
      <c r="E593" s="297"/>
      <c r="F593" s="298"/>
      <c r="G593" s="429"/>
      <c r="H593" s="430"/>
      <c r="I593" s="18"/>
    </row>
    <row r="594" spans="2:9" x14ac:dyDescent="0.2">
      <c r="B594" s="18"/>
      <c r="C594" s="18"/>
      <c r="D594" s="288"/>
      <c r="E594" s="297"/>
      <c r="F594" s="298"/>
      <c r="G594" s="429"/>
      <c r="H594" s="430"/>
      <c r="I594" s="18"/>
    </row>
    <row r="595" spans="2:9" x14ac:dyDescent="0.2">
      <c r="B595" s="18"/>
      <c r="C595" s="18"/>
      <c r="D595" s="288"/>
      <c r="E595" s="297"/>
      <c r="F595" s="298"/>
      <c r="G595" s="429"/>
      <c r="H595" s="430"/>
      <c r="I595" s="18"/>
    </row>
    <row r="596" spans="2:9" x14ac:dyDescent="0.2">
      <c r="B596" s="18"/>
      <c r="C596" s="18"/>
      <c r="D596" s="288"/>
      <c r="E596" s="297"/>
      <c r="F596" s="298"/>
      <c r="G596" s="429"/>
      <c r="H596" s="430"/>
      <c r="I596" s="18"/>
    </row>
    <row r="597" spans="2:9" x14ac:dyDescent="0.2">
      <c r="B597" s="18"/>
      <c r="C597" s="18"/>
      <c r="D597" s="288"/>
      <c r="E597" s="297"/>
      <c r="F597" s="298"/>
      <c r="G597" s="429"/>
      <c r="H597" s="430"/>
      <c r="I597" s="18"/>
    </row>
    <row r="598" spans="2:9" x14ac:dyDescent="0.2">
      <c r="B598" s="18"/>
      <c r="C598" s="18"/>
      <c r="D598" s="288"/>
      <c r="E598" s="297"/>
      <c r="F598" s="298"/>
      <c r="G598" s="429"/>
      <c r="H598" s="430"/>
      <c r="I598" s="18"/>
    </row>
    <row r="599" spans="2:9" x14ac:dyDescent="0.2">
      <c r="B599" s="18"/>
      <c r="C599" s="18"/>
      <c r="D599" s="288"/>
      <c r="E599" s="297"/>
      <c r="F599" s="298"/>
      <c r="G599" s="429"/>
      <c r="H599" s="430"/>
      <c r="I599" s="18"/>
    </row>
    <row r="600" spans="2:9" x14ac:dyDescent="0.2">
      <c r="B600" s="18"/>
      <c r="C600" s="18"/>
      <c r="D600" s="288"/>
      <c r="E600" s="297"/>
      <c r="F600" s="298"/>
      <c r="G600" s="429"/>
      <c r="H600" s="430"/>
      <c r="I600" s="18"/>
    </row>
    <row r="601" spans="2:9" x14ac:dyDescent="0.2">
      <c r="B601" s="18"/>
      <c r="C601" s="18"/>
      <c r="D601" s="288"/>
      <c r="E601" s="297"/>
      <c r="F601" s="298"/>
      <c r="G601" s="429"/>
      <c r="H601" s="430"/>
      <c r="I601" s="18"/>
    </row>
    <row r="602" spans="2:9" x14ac:dyDescent="0.2">
      <c r="B602" s="18"/>
      <c r="C602" s="18"/>
      <c r="D602" s="288"/>
      <c r="E602" s="297"/>
      <c r="F602" s="298"/>
      <c r="G602" s="429"/>
      <c r="H602" s="430"/>
      <c r="I602" s="18"/>
    </row>
    <row r="603" spans="2:9" x14ac:dyDescent="0.2">
      <c r="B603" s="18"/>
      <c r="C603" s="18"/>
      <c r="D603" s="288"/>
      <c r="E603" s="297"/>
      <c r="F603" s="298"/>
      <c r="G603" s="429"/>
      <c r="H603" s="430"/>
      <c r="I603" s="18"/>
    </row>
    <row r="604" spans="2:9" x14ac:dyDescent="0.2">
      <c r="B604" s="18"/>
      <c r="C604" s="18"/>
      <c r="D604" s="288"/>
      <c r="E604" s="297"/>
      <c r="F604" s="298"/>
      <c r="G604" s="429"/>
      <c r="H604" s="430"/>
      <c r="I604" s="18"/>
    </row>
    <row r="605" spans="2:9" x14ac:dyDescent="0.2">
      <c r="B605" s="18"/>
      <c r="C605" s="18"/>
      <c r="D605" s="288"/>
      <c r="E605" s="297"/>
      <c r="F605" s="298"/>
      <c r="G605" s="429"/>
      <c r="H605" s="430"/>
      <c r="I605" s="18"/>
    </row>
    <row r="606" spans="2:9" x14ac:dyDescent="0.2">
      <c r="B606" s="18"/>
      <c r="C606" s="18"/>
      <c r="D606" s="288"/>
      <c r="E606" s="297"/>
      <c r="F606" s="298"/>
      <c r="G606" s="429"/>
      <c r="H606" s="430"/>
      <c r="I606" s="18"/>
    </row>
    <row r="607" spans="2:9" x14ac:dyDescent="0.2">
      <c r="B607" s="18"/>
      <c r="C607" s="18"/>
      <c r="D607" s="288"/>
      <c r="E607" s="297"/>
      <c r="F607" s="298"/>
      <c r="G607" s="429"/>
      <c r="H607" s="430"/>
      <c r="I607" s="18"/>
    </row>
    <row r="608" spans="2:9" x14ac:dyDescent="0.2">
      <c r="B608" s="18"/>
      <c r="C608" s="18"/>
      <c r="D608" s="288"/>
      <c r="E608" s="297"/>
      <c r="F608" s="298"/>
      <c r="G608" s="429"/>
      <c r="H608" s="430"/>
      <c r="I608" s="18"/>
    </row>
    <row r="609" spans="2:9" x14ac:dyDescent="0.2">
      <c r="B609" s="18"/>
      <c r="C609" s="18"/>
      <c r="D609" s="288"/>
      <c r="E609" s="297"/>
      <c r="F609" s="298"/>
      <c r="G609" s="429"/>
      <c r="H609" s="430"/>
      <c r="I609" s="18"/>
    </row>
    <row r="610" spans="2:9" x14ac:dyDescent="0.2">
      <c r="B610" s="18"/>
      <c r="C610" s="18"/>
      <c r="D610" s="288"/>
      <c r="E610" s="297"/>
      <c r="F610" s="298"/>
      <c r="G610" s="429"/>
      <c r="H610" s="430"/>
      <c r="I610" s="18"/>
    </row>
    <row r="611" spans="2:9" x14ac:dyDescent="0.2">
      <c r="B611" s="18"/>
      <c r="C611" s="18"/>
      <c r="D611" s="288"/>
      <c r="E611" s="297"/>
      <c r="F611" s="298"/>
      <c r="G611" s="429"/>
      <c r="H611" s="430"/>
      <c r="I611" s="18"/>
    </row>
    <row r="612" spans="2:9" x14ac:dyDescent="0.2">
      <c r="B612" s="18"/>
      <c r="C612" s="18"/>
      <c r="D612" s="288"/>
      <c r="E612" s="297"/>
      <c r="F612" s="298"/>
      <c r="G612" s="429"/>
      <c r="H612" s="430"/>
      <c r="I612" s="18"/>
    </row>
    <row r="613" spans="2:9" x14ac:dyDescent="0.2">
      <c r="B613" s="18"/>
      <c r="C613" s="18"/>
      <c r="D613" s="288"/>
      <c r="E613" s="297"/>
      <c r="F613" s="298"/>
      <c r="G613" s="429"/>
      <c r="H613" s="430"/>
      <c r="I613" s="18"/>
    </row>
    <row r="614" spans="2:9" x14ac:dyDescent="0.2">
      <c r="B614" s="18"/>
      <c r="C614" s="18"/>
      <c r="D614" s="288"/>
      <c r="E614" s="297"/>
      <c r="F614" s="298"/>
      <c r="G614" s="429"/>
      <c r="H614" s="430"/>
      <c r="I614" s="18"/>
    </row>
    <row r="615" spans="2:9" x14ac:dyDescent="0.2">
      <c r="B615" s="18"/>
      <c r="C615" s="18"/>
      <c r="D615" s="288"/>
      <c r="E615" s="297"/>
      <c r="F615" s="298"/>
      <c r="G615" s="429"/>
      <c r="H615" s="430"/>
      <c r="I615" s="18"/>
    </row>
    <row r="616" spans="2:9" x14ac:dyDescent="0.2">
      <c r="B616" s="18"/>
      <c r="C616" s="18"/>
      <c r="D616" s="288"/>
      <c r="E616" s="297"/>
      <c r="F616" s="298"/>
      <c r="G616" s="429"/>
      <c r="H616" s="430"/>
      <c r="I616" s="18"/>
    </row>
    <row r="617" spans="2:9" x14ac:dyDescent="0.2">
      <c r="B617" s="18"/>
      <c r="C617" s="18"/>
      <c r="D617" s="288"/>
      <c r="E617" s="297"/>
      <c r="F617" s="298"/>
      <c r="G617" s="429"/>
      <c r="H617" s="430"/>
      <c r="I617" s="18"/>
    </row>
    <row r="618" spans="2:9" x14ac:dyDescent="0.2">
      <c r="B618" s="18"/>
      <c r="C618" s="18"/>
      <c r="D618" s="288"/>
      <c r="E618" s="297"/>
      <c r="F618" s="298"/>
      <c r="G618" s="429"/>
      <c r="H618" s="430"/>
      <c r="I618" s="18"/>
    </row>
    <row r="619" spans="2:9" x14ac:dyDescent="0.2">
      <c r="B619" s="18"/>
      <c r="C619" s="18"/>
      <c r="D619" s="288"/>
      <c r="E619" s="297"/>
      <c r="F619" s="298"/>
      <c r="G619" s="429"/>
      <c r="H619" s="430"/>
      <c r="I619" s="18"/>
    </row>
    <row r="620" spans="2:9" x14ac:dyDescent="0.2">
      <c r="B620" s="18"/>
      <c r="C620" s="18"/>
      <c r="D620" s="288"/>
      <c r="E620" s="297"/>
      <c r="F620" s="298"/>
      <c r="G620" s="429"/>
      <c r="H620" s="430"/>
      <c r="I620" s="18"/>
    </row>
    <row r="621" spans="2:9" x14ac:dyDescent="0.2">
      <c r="B621" s="18"/>
      <c r="C621" s="18"/>
      <c r="D621" s="288"/>
      <c r="E621" s="297"/>
      <c r="F621" s="298"/>
      <c r="G621" s="429"/>
      <c r="H621" s="430"/>
      <c r="I621" s="18"/>
    </row>
    <row r="622" spans="2:9" x14ac:dyDescent="0.2">
      <c r="B622" s="18"/>
      <c r="C622" s="18"/>
      <c r="D622" s="288"/>
      <c r="E622" s="297"/>
      <c r="F622" s="298"/>
      <c r="G622" s="429"/>
      <c r="H622" s="430"/>
      <c r="I622" s="18"/>
    </row>
    <row r="623" spans="2:9" x14ac:dyDescent="0.2">
      <c r="B623" s="18"/>
      <c r="C623" s="18"/>
      <c r="D623" s="288"/>
      <c r="E623" s="297"/>
      <c r="F623" s="298"/>
      <c r="G623" s="429"/>
      <c r="H623" s="430"/>
      <c r="I623" s="18"/>
    </row>
    <row r="624" spans="2:9" x14ac:dyDescent="0.2">
      <c r="B624" s="18"/>
      <c r="C624" s="18"/>
      <c r="D624" s="288"/>
      <c r="E624" s="297"/>
      <c r="F624" s="298"/>
      <c r="G624" s="429"/>
      <c r="H624" s="430"/>
      <c r="I624" s="18"/>
    </row>
    <row r="625" spans="2:9" x14ac:dyDescent="0.2">
      <c r="B625" s="18"/>
      <c r="C625" s="18"/>
      <c r="D625" s="288"/>
      <c r="E625" s="297"/>
      <c r="F625" s="298"/>
      <c r="G625" s="429"/>
      <c r="H625" s="430"/>
      <c r="I625" s="18"/>
    </row>
    <row r="626" spans="2:9" x14ac:dyDescent="0.2">
      <c r="B626" s="18"/>
      <c r="C626" s="18"/>
      <c r="D626" s="288"/>
      <c r="E626" s="297"/>
      <c r="F626" s="298"/>
      <c r="G626" s="429"/>
      <c r="H626" s="430"/>
      <c r="I626" s="18"/>
    </row>
    <row r="627" spans="2:9" x14ac:dyDescent="0.2">
      <c r="B627" s="18"/>
      <c r="C627" s="18"/>
      <c r="D627" s="288"/>
      <c r="E627" s="297"/>
      <c r="F627" s="298"/>
      <c r="G627" s="429"/>
      <c r="H627" s="430"/>
      <c r="I627" s="18"/>
    </row>
    <row r="628" spans="2:9" x14ac:dyDescent="0.2">
      <c r="B628" s="18"/>
      <c r="C628" s="18"/>
      <c r="D628" s="288"/>
      <c r="E628" s="297"/>
      <c r="F628" s="298"/>
      <c r="G628" s="429"/>
      <c r="H628" s="430"/>
      <c r="I628" s="18"/>
    </row>
    <row r="629" spans="2:9" x14ac:dyDescent="0.2">
      <c r="B629" s="18"/>
      <c r="C629" s="18"/>
      <c r="D629" s="288"/>
      <c r="E629" s="297"/>
      <c r="F629" s="298"/>
      <c r="G629" s="429"/>
      <c r="H629" s="430"/>
      <c r="I629" s="18"/>
    </row>
    <row r="630" spans="2:9" x14ac:dyDescent="0.2">
      <c r="B630" s="18"/>
      <c r="C630" s="18"/>
      <c r="D630" s="288"/>
      <c r="E630" s="297"/>
      <c r="F630" s="298"/>
      <c r="G630" s="429"/>
      <c r="H630" s="430"/>
      <c r="I630" s="18"/>
    </row>
    <row r="631" spans="2:9" x14ac:dyDescent="0.2">
      <c r="B631" s="18"/>
      <c r="C631" s="18"/>
      <c r="D631" s="288"/>
      <c r="E631" s="297"/>
      <c r="F631" s="298"/>
      <c r="G631" s="429"/>
      <c r="H631" s="430"/>
      <c r="I631" s="18"/>
    </row>
    <row r="632" spans="2:9" x14ac:dyDescent="0.2">
      <c r="B632" s="18"/>
      <c r="C632" s="18"/>
      <c r="D632" s="288"/>
      <c r="E632" s="297"/>
      <c r="F632" s="298"/>
      <c r="G632" s="429"/>
      <c r="H632" s="430"/>
      <c r="I632" s="18"/>
    </row>
    <row r="633" spans="2:9" x14ac:dyDescent="0.2">
      <c r="B633" s="18"/>
      <c r="C633" s="18"/>
      <c r="D633" s="288"/>
      <c r="E633" s="297"/>
      <c r="F633" s="298"/>
      <c r="G633" s="429"/>
      <c r="H633" s="430"/>
      <c r="I633" s="18"/>
    </row>
    <row r="634" spans="2:9" x14ac:dyDescent="0.2">
      <c r="B634" s="18"/>
      <c r="C634" s="18"/>
      <c r="D634" s="288"/>
      <c r="E634" s="297"/>
      <c r="F634" s="298"/>
      <c r="G634" s="429"/>
      <c r="H634" s="430"/>
      <c r="I634" s="18"/>
    </row>
    <row r="635" spans="2:9" x14ac:dyDescent="0.2">
      <c r="B635" s="18"/>
      <c r="C635" s="18"/>
      <c r="D635" s="288"/>
      <c r="E635" s="297"/>
      <c r="F635" s="298"/>
      <c r="G635" s="429"/>
      <c r="H635" s="430"/>
      <c r="I635" s="18"/>
    </row>
    <row r="636" spans="2:9" x14ac:dyDescent="0.2">
      <c r="B636" s="18"/>
      <c r="C636" s="18"/>
      <c r="D636" s="288"/>
      <c r="E636" s="297"/>
      <c r="F636" s="298"/>
      <c r="G636" s="429"/>
      <c r="H636" s="430"/>
      <c r="I636" s="18"/>
    </row>
    <row r="637" spans="2:9" x14ac:dyDescent="0.2">
      <c r="B637" s="18"/>
      <c r="C637" s="18"/>
      <c r="D637" s="288"/>
      <c r="E637" s="297"/>
      <c r="F637" s="298"/>
      <c r="G637" s="429"/>
      <c r="H637" s="430"/>
      <c r="I637" s="18"/>
    </row>
    <row r="638" spans="2:9" x14ac:dyDescent="0.2">
      <c r="B638" s="18"/>
      <c r="C638" s="18"/>
      <c r="D638" s="288"/>
      <c r="E638" s="297"/>
      <c r="F638" s="298"/>
      <c r="G638" s="429"/>
      <c r="H638" s="430"/>
      <c r="I638" s="18"/>
    </row>
    <row r="639" spans="2:9" x14ac:dyDescent="0.2">
      <c r="B639" s="18"/>
      <c r="C639" s="18"/>
      <c r="D639" s="288"/>
      <c r="E639" s="297"/>
      <c r="F639" s="298"/>
      <c r="G639" s="429"/>
      <c r="H639" s="430"/>
      <c r="I639" s="18"/>
    </row>
    <row r="640" spans="2:9" x14ac:dyDescent="0.2">
      <c r="B640" s="18"/>
      <c r="C640" s="18"/>
      <c r="D640" s="288"/>
      <c r="E640" s="297"/>
      <c r="F640" s="298"/>
      <c r="G640" s="429"/>
      <c r="H640" s="430"/>
      <c r="I640" s="18"/>
    </row>
    <row r="641" spans="2:9" x14ac:dyDescent="0.2">
      <c r="B641" s="18"/>
      <c r="C641" s="18"/>
      <c r="D641" s="288"/>
      <c r="E641" s="297"/>
      <c r="F641" s="298"/>
      <c r="G641" s="429"/>
      <c r="H641" s="430"/>
      <c r="I641" s="18"/>
    </row>
    <row r="642" spans="2:9" x14ac:dyDescent="0.2">
      <c r="B642" s="18"/>
      <c r="C642" s="18"/>
      <c r="D642" s="288"/>
      <c r="E642" s="297"/>
      <c r="F642" s="298"/>
      <c r="G642" s="429"/>
      <c r="H642" s="430"/>
      <c r="I642" s="18"/>
    </row>
    <row r="643" spans="2:9" x14ac:dyDescent="0.2">
      <c r="B643" s="18"/>
      <c r="C643" s="18"/>
      <c r="D643" s="288"/>
      <c r="E643" s="297"/>
      <c r="F643" s="298"/>
      <c r="G643" s="429"/>
      <c r="H643" s="430"/>
      <c r="I643" s="18"/>
    </row>
    <row r="644" spans="2:9" x14ac:dyDescent="0.2">
      <c r="B644" s="18"/>
      <c r="C644" s="18"/>
      <c r="D644" s="288"/>
      <c r="E644" s="297"/>
      <c r="F644" s="298"/>
      <c r="G644" s="429"/>
      <c r="H644" s="430"/>
      <c r="I644" s="18"/>
    </row>
    <row r="645" spans="2:9" x14ac:dyDescent="0.2">
      <c r="B645" s="18"/>
      <c r="C645" s="18"/>
      <c r="D645" s="288"/>
      <c r="E645" s="297"/>
      <c r="F645" s="298"/>
      <c r="G645" s="429"/>
      <c r="H645" s="430"/>
      <c r="I645" s="18"/>
    </row>
    <row r="646" spans="2:9" x14ac:dyDescent="0.2">
      <c r="B646" s="18"/>
      <c r="C646" s="18"/>
      <c r="D646" s="288"/>
      <c r="E646" s="297"/>
      <c r="F646" s="298"/>
      <c r="G646" s="429"/>
      <c r="H646" s="430"/>
      <c r="I646" s="18"/>
    </row>
    <row r="647" spans="2:9" x14ac:dyDescent="0.2">
      <c r="B647" s="18"/>
      <c r="C647" s="18"/>
      <c r="D647" s="288"/>
      <c r="E647" s="297"/>
      <c r="F647" s="298"/>
      <c r="G647" s="429"/>
      <c r="H647" s="430"/>
      <c r="I647" s="18"/>
    </row>
    <row r="648" spans="2:9" x14ac:dyDescent="0.2">
      <c r="B648" s="18"/>
      <c r="C648" s="18"/>
      <c r="D648" s="288"/>
      <c r="E648" s="297"/>
      <c r="F648" s="298"/>
      <c r="G648" s="429"/>
      <c r="H648" s="430"/>
      <c r="I648" s="18"/>
    </row>
    <row r="649" spans="2:9" x14ac:dyDescent="0.2">
      <c r="B649" s="18"/>
      <c r="C649" s="18"/>
      <c r="D649" s="288"/>
      <c r="E649" s="297"/>
      <c r="F649" s="298"/>
      <c r="G649" s="429"/>
      <c r="H649" s="430"/>
      <c r="I649" s="18"/>
    </row>
    <row r="650" spans="2:9" x14ac:dyDescent="0.2">
      <c r="B650" s="18"/>
      <c r="C650" s="18"/>
      <c r="D650" s="288"/>
      <c r="E650" s="297"/>
      <c r="F650" s="298"/>
      <c r="G650" s="429"/>
      <c r="H650" s="430"/>
      <c r="I650" s="18"/>
    </row>
    <row r="651" spans="2:9" x14ac:dyDescent="0.2">
      <c r="B651" s="18"/>
      <c r="C651" s="18"/>
      <c r="D651" s="288"/>
      <c r="E651" s="297"/>
      <c r="F651" s="298"/>
      <c r="G651" s="429"/>
      <c r="H651" s="430"/>
      <c r="I651" s="18"/>
    </row>
    <row r="652" spans="2:9" x14ac:dyDescent="0.2">
      <c r="B652" s="18"/>
      <c r="C652" s="18"/>
      <c r="D652" s="288"/>
      <c r="E652" s="297"/>
      <c r="F652" s="298"/>
      <c r="G652" s="429"/>
      <c r="H652" s="430"/>
      <c r="I652" s="18"/>
    </row>
    <row r="653" spans="2:9" x14ac:dyDescent="0.2">
      <c r="B653" s="18"/>
      <c r="C653" s="18"/>
      <c r="D653" s="288"/>
      <c r="E653" s="297"/>
      <c r="F653" s="298"/>
      <c r="G653" s="429"/>
      <c r="H653" s="430"/>
      <c r="I653" s="18"/>
    </row>
    <row r="654" spans="2:9" x14ac:dyDescent="0.2">
      <c r="B654" s="18"/>
      <c r="C654" s="18"/>
      <c r="D654" s="288"/>
      <c r="E654" s="297"/>
      <c r="F654" s="298"/>
      <c r="G654" s="429"/>
      <c r="H654" s="430"/>
      <c r="I654" s="18"/>
    </row>
    <row r="655" spans="2:9" x14ac:dyDescent="0.2">
      <c r="B655" s="18"/>
      <c r="C655" s="18"/>
      <c r="D655" s="288"/>
      <c r="E655" s="297"/>
      <c r="F655" s="298"/>
      <c r="G655" s="429"/>
      <c r="H655" s="430"/>
      <c r="I655" s="18"/>
    </row>
    <row r="656" spans="2:9" x14ac:dyDescent="0.2">
      <c r="B656" s="18"/>
      <c r="C656" s="18"/>
      <c r="D656" s="288"/>
      <c r="E656" s="297"/>
      <c r="F656" s="298"/>
      <c r="G656" s="429"/>
      <c r="H656" s="430"/>
      <c r="I656" s="18"/>
    </row>
    <row r="657" spans="2:9" x14ac:dyDescent="0.2">
      <c r="B657" s="18"/>
      <c r="C657" s="18"/>
      <c r="D657" s="288"/>
      <c r="E657" s="297"/>
      <c r="F657" s="298"/>
      <c r="G657" s="429"/>
      <c r="H657" s="430"/>
      <c r="I657" s="18"/>
    </row>
    <row r="658" spans="2:9" x14ac:dyDescent="0.2">
      <c r="B658" s="18"/>
      <c r="C658" s="18"/>
      <c r="D658" s="288"/>
      <c r="E658" s="297"/>
      <c r="F658" s="298"/>
      <c r="G658" s="429"/>
      <c r="H658" s="430"/>
      <c r="I658" s="18"/>
    </row>
    <row r="659" spans="2:9" x14ac:dyDescent="0.2">
      <c r="B659" s="18"/>
      <c r="C659" s="18"/>
      <c r="D659" s="288"/>
      <c r="E659" s="297"/>
      <c r="F659" s="298"/>
      <c r="G659" s="429"/>
      <c r="H659" s="430"/>
      <c r="I659" s="18"/>
    </row>
    <row r="660" spans="2:9" x14ac:dyDescent="0.2">
      <c r="B660" s="18"/>
      <c r="C660" s="18"/>
      <c r="D660" s="288"/>
      <c r="E660" s="297"/>
      <c r="F660" s="298"/>
      <c r="G660" s="429"/>
      <c r="H660" s="430"/>
      <c r="I660" s="18"/>
    </row>
    <row r="661" spans="2:9" x14ac:dyDescent="0.2">
      <c r="B661" s="18"/>
      <c r="C661" s="18"/>
      <c r="D661" s="288"/>
      <c r="E661" s="297"/>
      <c r="F661" s="298"/>
      <c r="G661" s="429"/>
      <c r="H661" s="430"/>
      <c r="I661" s="18"/>
    </row>
    <row r="662" spans="2:9" x14ac:dyDescent="0.2">
      <c r="B662" s="18"/>
      <c r="C662" s="18"/>
      <c r="D662" s="288"/>
      <c r="E662" s="297"/>
      <c r="F662" s="298"/>
      <c r="G662" s="429"/>
      <c r="H662" s="430"/>
      <c r="I662" s="18"/>
    </row>
    <row r="663" spans="2:9" x14ac:dyDescent="0.2">
      <c r="B663" s="18"/>
      <c r="C663" s="18"/>
      <c r="D663" s="288"/>
      <c r="E663" s="297"/>
      <c r="F663" s="298"/>
      <c r="G663" s="429"/>
      <c r="H663" s="430"/>
      <c r="I663" s="18"/>
    </row>
    <row r="664" spans="2:9" x14ac:dyDescent="0.2">
      <c r="B664" s="18"/>
      <c r="C664" s="18"/>
      <c r="D664" s="288"/>
      <c r="E664" s="297"/>
      <c r="F664" s="298"/>
      <c r="G664" s="429"/>
      <c r="H664" s="430"/>
      <c r="I664" s="18"/>
    </row>
    <row r="665" spans="2:9" x14ac:dyDescent="0.2">
      <c r="B665" s="18"/>
      <c r="C665" s="18"/>
      <c r="D665" s="288"/>
      <c r="E665" s="297"/>
      <c r="F665" s="298"/>
      <c r="G665" s="429"/>
      <c r="H665" s="430"/>
      <c r="I665" s="18"/>
    </row>
    <row r="666" spans="2:9" x14ac:dyDescent="0.2">
      <c r="B666" s="18"/>
      <c r="C666" s="18"/>
      <c r="D666" s="288"/>
      <c r="E666" s="297"/>
      <c r="F666" s="298"/>
      <c r="G666" s="429"/>
      <c r="H666" s="430"/>
      <c r="I666" s="18"/>
    </row>
    <row r="667" spans="2:9" x14ac:dyDescent="0.2">
      <c r="B667" s="18"/>
      <c r="C667" s="18"/>
      <c r="D667" s="288"/>
      <c r="E667" s="297"/>
      <c r="F667" s="298"/>
      <c r="G667" s="429"/>
      <c r="H667" s="430"/>
      <c r="I667" s="18"/>
    </row>
    <row r="668" spans="2:9" x14ac:dyDescent="0.2">
      <c r="B668" s="18"/>
      <c r="C668" s="18"/>
      <c r="D668" s="288"/>
      <c r="E668" s="297"/>
      <c r="F668" s="298"/>
      <c r="G668" s="429"/>
      <c r="H668" s="430"/>
      <c r="I668" s="18"/>
    </row>
    <row r="669" spans="2:9" x14ac:dyDescent="0.2">
      <c r="B669" s="18"/>
      <c r="C669" s="18"/>
      <c r="D669" s="288"/>
      <c r="E669" s="297"/>
      <c r="F669" s="298"/>
      <c r="G669" s="429"/>
      <c r="H669" s="430"/>
      <c r="I669" s="18"/>
    </row>
    <row r="670" spans="2:9" x14ac:dyDescent="0.2">
      <c r="B670" s="18"/>
      <c r="C670" s="18"/>
      <c r="D670" s="288"/>
      <c r="E670" s="297"/>
      <c r="F670" s="298"/>
      <c r="G670" s="429"/>
      <c r="H670" s="430"/>
      <c r="I670" s="18"/>
    </row>
    <row r="671" spans="2:9" x14ac:dyDescent="0.2">
      <c r="B671" s="18"/>
      <c r="C671" s="18"/>
      <c r="D671" s="288"/>
      <c r="E671" s="297"/>
      <c r="F671" s="298"/>
      <c r="G671" s="429"/>
      <c r="H671" s="430"/>
      <c r="I671" s="18"/>
    </row>
    <row r="672" spans="2:9" x14ac:dyDescent="0.2">
      <c r="B672" s="18"/>
      <c r="C672" s="18"/>
      <c r="D672" s="288"/>
      <c r="E672" s="297"/>
      <c r="F672" s="298"/>
      <c r="G672" s="429"/>
      <c r="H672" s="430"/>
      <c r="I672" s="18"/>
    </row>
    <row r="673" spans="2:9" x14ac:dyDescent="0.2">
      <c r="B673" s="18"/>
      <c r="C673" s="18"/>
      <c r="D673" s="288"/>
      <c r="E673" s="297"/>
      <c r="F673" s="298"/>
      <c r="G673" s="429"/>
      <c r="H673" s="430"/>
      <c r="I673" s="18"/>
    </row>
    <row r="674" spans="2:9" x14ac:dyDescent="0.2">
      <c r="B674" s="18"/>
      <c r="C674" s="18"/>
      <c r="D674" s="288"/>
      <c r="E674" s="297"/>
      <c r="F674" s="298"/>
      <c r="G674" s="429"/>
      <c r="H674" s="430"/>
      <c r="I674" s="18"/>
    </row>
    <row r="675" spans="2:9" x14ac:dyDescent="0.2">
      <c r="B675" s="18"/>
      <c r="C675" s="18"/>
      <c r="D675" s="288"/>
      <c r="E675" s="297"/>
      <c r="F675" s="298"/>
      <c r="G675" s="429"/>
      <c r="H675" s="430"/>
      <c r="I675" s="18"/>
    </row>
    <row r="676" spans="2:9" x14ac:dyDescent="0.2">
      <c r="B676" s="18"/>
      <c r="C676" s="18"/>
      <c r="D676" s="288"/>
      <c r="E676" s="297"/>
      <c r="F676" s="298"/>
      <c r="G676" s="429"/>
      <c r="H676" s="430"/>
      <c r="I676" s="18"/>
    </row>
    <row r="677" spans="2:9" x14ac:dyDescent="0.2">
      <c r="B677" s="18"/>
      <c r="C677" s="18"/>
      <c r="D677" s="288"/>
      <c r="E677" s="297"/>
      <c r="F677" s="298"/>
      <c r="G677" s="429"/>
      <c r="H677" s="430"/>
      <c r="I677" s="18"/>
    </row>
    <row r="678" spans="2:9" x14ac:dyDescent="0.2">
      <c r="B678" s="18"/>
      <c r="C678" s="18"/>
      <c r="D678" s="288"/>
      <c r="E678" s="297"/>
      <c r="F678" s="298"/>
      <c r="G678" s="429"/>
      <c r="H678" s="430"/>
      <c r="I678" s="18"/>
    </row>
    <row r="679" spans="2:9" x14ac:dyDescent="0.2">
      <c r="B679" s="18"/>
      <c r="C679" s="18"/>
      <c r="D679" s="288"/>
      <c r="E679" s="297"/>
      <c r="F679" s="298"/>
      <c r="G679" s="429"/>
      <c r="H679" s="430"/>
      <c r="I679" s="18"/>
    </row>
    <row r="680" spans="2:9" x14ac:dyDescent="0.2">
      <c r="B680" s="18"/>
      <c r="C680" s="18"/>
      <c r="D680" s="288"/>
      <c r="E680" s="297"/>
      <c r="F680" s="298"/>
      <c r="G680" s="429"/>
      <c r="H680" s="430"/>
      <c r="I680" s="18"/>
    </row>
    <row r="681" spans="2:9" x14ac:dyDescent="0.2">
      <c r="B681" s="18"/>
      <c r="C681" s="18"/>
      <c r="D681" s="288"/>
      <c r="E681" s="297"/>
      <c r="F681" s="298"/>
      <c r="G681" s="429"/>
      <c r="H681" s="430"/>
      <c r="I681" s="18"/>
    </row>
    <row r="682" spans="2:9" x14ac:dyDescent="0.2">
      <c r="B682" s="18"/>
      <c r="C682" s="18"/>
      <c r="D682" s="288"/>
      <c r="E682" s="297"/>
      <c r="F682" s="298"/>
      <c r="G682" s="429"/>
      <c r="H682" s="430"/>
      <c r="I682" s="18"/>
    </row>
    <row r="683" spans="2:9" x14ac:dyDescent="0.2">
      <c r="B683" s="18"/>
      <c r="C683" s="18"/>
      <c r="D683" s="288"/>
      <c r="E683" s="297"/>
      <c r="F683" s="298"/>
      <c r="G683" s="429"/>
      <c r="H683" s="430"/>
      <c r="I683" s="18"/>
    </row>
    <row r="684" spans="2:9" x14ac:dyDescent="0.2">
      <c r="B684" s="18"/>
      <c r="C684" s="18"/>
      <c r="D684" s="288"/>
      <c r="E684" s="297"/>
      <c r="F684" s="298"/>
      <c r="G684" s="429"/>
      <c r="H684" s="430"/>
      <c r="I684" s="18"/>
    </row>
    <row r="685" spans="2:9" x14ac:dyDescent="0.2">
      <c r="B685" s="18"/>
      <c r="C685" s="18"/>
      <c r="D685" s="288"/>
      <c r="E685" s="297"/>
      <c r="F685" s="298"/>
      <c r="G685" s="429"/>
      <c r="H685" s="430"/>
      <c r="I685" s="18"/>
    </row>
    <row r="686" spans="2:9" x14ac:dyDescent="0.2">
      <c r="B686" s="18"/>
      <c r="C686" s="18"/>
      <c r="D686" s="288"/>
      <c r="E686" s="297"/>
      <c r="F686" s="298"/>
      <c r="G686" s="429"/>
      <c r="H686" s="430"/>
      <c r="I686" s="18"/>
    </row>
    <row r="687" spans="2:9" x14ac:dyDescent="0.2">
      <c r="B687" s="18"/>
      <c r="C687" s="18"/>
      <c r="D687" s="288"/>
      <c r="E687" s="297"/>
      <c r="F687" s="298"/>
      <c r="G687" s="429"/>
      <c r="H687" s="430"/>
      <c r="I687" s="18"/>
    </row>
    <row r="688" spans="2:9" x14ac:dyDescent="0.2">
      <c r="B688" s="18"/>
      <c r="C688" s="18"/>
      <c r="D688" s="288"/>
      <c r="E688" s="297"/>
      <c r="F688" s="298"/>
      <c r="G688" s="429"/>
      <c r="H688" s="430"/>
      <c r="I688" s="18"/>
    </row>
    <row r="689" spans="2:9" x14ac:dyDescent="0.2">
      <c r="B689" s="18"/>
      <c r="C689" s="18"/>
      <c r="D689" s="288"/>
      <c r="E689" s="297"/>
      <c r="F689" s="298"/>
      <c r="G689" s="429"/>
      <c r="H689" s="430"/>
      <c r="I689" s="18"/>
    </row>
    <row r="690" spans="2:9" x14ac:dyDescent="0.2">
      <c r="B690" s="18"/>
      <c r="C690" s="18"/>
      <c r="D690" s="288"/>
      <c r="E690" s="297"/>
      <c r="F690" s="298"/>
      <c r="G690" s="429"/>
      <c r="H690" s="430"/>
      <c r="I690" s="18"/>
    </row>
    <row r="691" spans="2:9" x14ac:dyDescent="0.2">
      <c r="B691" s="18"/>
      <c r="C691" s="18"/>
      <c r="D691" s="288"/>
      <c r="E691" s="297"/>
      <c r="F691" s="298"/>
      <c r="G691" s="429"/>
      <c r="H691" s="430"/>
      <c r="I691" s="18"/>
    </row>
    <row r="692" spans="2:9" x14ac:dyDescent="0.2">
      <c r="B692" s="18"/>
      <c r="C692" s="18"/>
      <c r="D692" s="288"/>
      <c r="E692" s="297"/>
      <c r="F692" s="298"/>
      <c r="G692" s="429"/>
      <c r="H692" s="430"/>
      <c r="I692" s="18"/>
    </row>
    <row r="693" spans="2:9" x14ac:dyDescent="0.2">
      <c r="B693" s="18"/>
      <c r="C693" s="18"/>
      <c r="D693" s="288"/>
      <c r="E693" s="297"/>
      <c r="F693" s="298"/>
      <c r="G693" s="429"/>
      <c r="H693" s="430"/>
      <c r="I693" s="18"/>
    </row>
    <row r="694" spans="2:9" x14ac:dyDescent="0.2">
      <c r="B694" s="18"/>
      <c r="C694" s="18"/>
      <c r="D694" s="288"/>
      <c r="E694" s="297"/>
      <c r="F694" s="298"/>
      <c r="G694" s="429"/>
      <c r="H694" s="430"/>
      <c r="I694" s="18"/>
    </row>
    <row r="695" spans="2:9" x14ac:dyDescent="0.2">
      <c r="B695" s="18"/>
      <c r="C695" s="18"/>
      <c r="D695" s="288"/>
      <c r="E695" s="297"/>
      <c r="F695" s="298"/>
      <c r="G695" s="429"/>
      <c r="H695" s="430"/>
      <c r="I695" s="18"/>
    </row>
    <row r="696" spans="2:9" x14ac:dyDescent="0.2">
      <c r="B696" s="18"/>
      <c r="C696" s="18"/>
      <c r="D696" s="288"/>
      <c r="E696" s="297"/>
      <c r="F696" s="298"/>
      <c r="G696" s="429"/>
      <c r="H696" s="430"/>
      <c r="I696" s="18"/>
    </row>
    <row r="697" spans="2:9" x14ac:dyDescent="0.2">
      <c r="B697" s="18"/>
      <c r="C697" s="18"/>
      <c r="D697" s="288"/>
      <c r="E697" s="297"/>
      <c r="F697" s="298"/>
      <c r="G697" s="429"/>
      <c r="H697" s="430"/>
      <c r="I697" s="18"/>
    </row>
    <row r="698" spans="2:9" x14ac:dyDescent="0.2">
      <c r="B698" s="18"/>
      <c r="C698" s="18"/>
      <c r="D698" s="288"/>
      <c r="E698" s="297"/>
      <c r="F698" s="298"/>
      <c r="G698" s="429"/>
      <c r="H698" s="430"/>
      <c r="I698" s="18"/>
    </row>
    <row r="699" spans="2:9" x14ac:dyDescent="0.2">
      <c r="B699" s="18"/>
      <c r="C699" s="18"/>
      <c r="D699" s="288"/>
      <c r="E699" s="297"/>
      <c r="F699" s="298"/>
      <c r="G699" s="429"/>
      <c r="H699" s="430"/>
      <c r="I699" s="18"/>
    </row>
    <row r="700" spans="2:9" x14ac:dyDescent="0.2">
      <c r="B700" s="18"/>
      <c r="C700" s="18"/>
      <c r="D700" s="288"/>
      <c r="E700" s="297"/>
      <c r="F700" s="298"/>
      <c r="G700" s="429"/>
      <c r="H700" s="430"/>
      <c r="I700" s="18"/>
    </row>
    <row r="701" spans="2:9" x14ac:dyDescent="0.2">
      <c r="B701" s="18"/>
      <c r="C701" s="18"/>
      <c r="D701" s="288"/>
      <c r="E701" s="297"/>
      <c r="F701" s="298"/>
      <c r="G701" s="429"/>
      <c r="H701" s="430"/>
      <c r="I701" s="18"/>
    </row>
    <row r="702" spans="2:9" x14ac:dyDescent="0.2">
      <c r="B702" s="18"/>
      <c r="C702" s="18"/>
      <c r="D702" s="288"/>
      <c r="E702" s="297"/>
      <c r="F702" s="298"/>
      <c r="G702" s="429"/>
      <c r="H702" s="430"/>
      <c r="I702" s="18"/>
    </row>
    <row r="703" spans="2:9" x14ac:dyDescent="0.2">
      <c r="B703" s="18"/>
      <c r="C703" s="18"/>
      <c r="D703" s="288"/>
      <c r="E703" s="297"/>
      <c r="F703" s="298"/>
      <c r="G703" s="429"/>
      <c r="H703" s="430"/>
      <c r="I703" s="18"/>
    </row>
    <row r="704" spans="2:9" x14ac:dyDescent="0.2">
      <c r="B704" s="18"/>
      <c r="C704" s="18"/>
      <c r="D704" s="288"/>
      <c r="E704" s="297"/>
      <c r="F704" s="298"/>
      <c r="G704" s="429"/>
      <c r="H704" s="430"/>
      <c r="I704" s="18"/>
    </row>
    <row r="705" spans="2:9" x14ac:dyDescent="0.2">
      <c r="B705" s="18"/>
      <c r="C705" s="18"/>
      <c r="D705" s="288"/>
      <c r="E705" s="297"/>
      <c r="F705" s="298"/>
      <c r="G705" s="429"/>
      <c r="H705" s="430"/>
      <c r="I705" s="18"/>
    </row>
    <row r="706" spans="2:9" x14ac:dyDescent="0.2">
      <c r="B706" s="18"/>
      <c r="C706" s="18"/>
      <c r="D706" s="288"/>
      <c r="E706" s="297"/>
      <c r="F706" s="298"/>
      <c r="G706" s="429"/>
      <c r="H706" s="430"/>
      <c r="I706" s="18"/>
    </row>
    <row r="707" spans="2:9" x14ac:dyDescent="0.2">
      <c r="B707" s="18"/>
      <c r="C707" s="18"/>
      <c r="D707" s="288"/>
      <c r="E707" s="297"/>
      <c r="F707" s="298"/>
      <c r="G707" s="429"/>
      <c r="H707" s="430"/>
      <c r="I707" s="18"/>
    </row>
    <row r="708" spans="2:9" x14ac:dyDescent="0.2">
      <c r="B708" s="18"/>
      <c r="C708" s="18"/>
      <c r="D708" s="288"/>
      <c r="E708" s="297"/>
      <c r="F708" s="298"/>
      <c r="G708" s="429"/>
      <c r="H708" s="430"/>
      <c r="I708" s="18"/>
    </row>
    <row r="709" spans="2:9" x14ac:dyDescent="0.2">
      <c r="B709" s="18"/>
      <c r="C709" s="18"/>
      <c r="D709" s="288"/>
      <c r="E709" s="297"/>
      <c r="F709" s="298"/>
      <c r="G709" s="429"/>
      <c r="H709" s="430"/>
      <c r="I709" s="18"/>
    </row>
    <row r="710" spans="2:9" x14ac:dyDescent="0.2">
      <c r="B710" s="18"/>
      <c r="C710" s="18"/>
      <c r="D710" s="288"/>
      <c r="E710" s="297"/>
      <c r="F710" s="298"/>
      <c r="G710" s="429"/>
      <c r="H710" s="430"/>
      <c r="I710" s="18"/>
    </row>
    <row r="711" spans="2:9" x14ac:dyDescent="0.2">
      <c r="B711" s="18"/>
      <c r="C711" s="18"/>
      <c r="D711" s="288"/>
      <c r="E711" s="297"/>
      <c r="F711" s="298"/>
      <c r="G711" s="429"/>
      <c r="H711" s="430"/>
      <c r="I711" s="18"/>
    </row>
    <row r="712" spans="2:9" x14ac:dyDescent="0.2">
      <c r="B712" s="18"/>
      <c r="C712" s="18"/>
      <c r="D712" s="288"/>
      <c r="E712" s="297"/>
      <c r="F712" s="298"/>
      <c r="G712" s="429"/>
      <c r="H712" s="430"/>
      <c r="I712" s="18"/>
    </row>
    <row r="713" spans="2:9" x14ac:dyDescent="0.2">
      <c r="B713" s="18"/>
      <c r="C713" s="18"/>
      <c r="D713" s="288"/>
      <c r="E713" s="297"/>
      <c r="F713" s="298"/>
      <c r="G713" s="429"/>
      <c r="H713" s="430"/>
      <c r="I713" s="18"/>
    </row>
    <row r="714" spans="2:9" x14ac:dyDescent="0.2">
      <c r="B714" s="18"/>
      <c r="C714" s="18"/>
      <c r="D714" s="288"/>
      <c r="E714" s="297"/>
      <c r="F714" s="298"/>
      <c r="G714" s="429"/>
      <c r="H714" s="430"/>
      <c r="I714" s="18"/>
    </row>
    <row r="715" spans="2:9" x14ac:dyDescent="0.2">
      <c r="B715" s="18"/>
      <c r="C715" s="18"/>
      <c r="D715" s="288"/>
      <c r="E715" s="297"/>
      <c r="F715" s="298"/>
      <c r="G715" s="429"/>
      <c r="H715" s="430"/>
      <c r="I715" s="18"/>
    </row>
    <row r="716" spans="2:9" x14ac:dyDescent="0.2">
      <c r="B716" s="18"/>
      <c r="C716" s="18"/>
      <c r="D716" s="288"/>
      <c r="E716" s="297"/>
      <c r="F716" s="298"/>
      <c r="G716" s="429"/>
      <c r="H716" s="430"/>
      <c r="I716" s="18"/>
    </row>
    <row r="717" spans="2:9" x14ac:dyDescent="0.2">
      <c r="B717" s="18"/>
      <c r="C717" s="18"/>
      <c r="D717" s="288"/>
      <c r="E717" s="297"/>
      <c r="F717" s="298"/>
      <c r="G717" s="429"/>
      <c r="H717" s="430"/>
      <c r="I717" s="18"/>
    </row>
    <row r="718" spans="2:9" x14ac:dyDescent="0.2">
      <c r="B718" s="18"/>
      <c r="C718" s="18"/>
      <c r="D718" s="288"/>
      <c r="E718" s="297"/>
      <c r="F718" s="298"/>
      <c r="G718" s="429"/>
      <c r="H718" s="430"/>
      <c r="I718" s="18"/>
    </row>
    <row r="719" spans="2:9" x14ac:dyDescent="0.2">
      <c r="B719" s="18"/>
      <c r="C719" s="18"/>
      <c r="D719" s="288"/>
      <c r="E719" s="297"/>
      <c r="F719" s="298"/>
      <c r="G719" s="429"/>
      <c r="H719" s="430"/>
      <c r="I719" s="18"/>
    </row>
    <row r="720" spans="2:9" x14ac:dyDescent="0.2">
      <c r="B720" s="18"/>
      <c r="C720" s="18"/>
      <c r="D720" s="288"/>
      <c r="E720" s="297"/>
      <c r="F720" s="298"/>
      <c r="G720" s="429"/>
      <c r="H720" s="430"/>
      <c r="I720" s="18"/>
    </row>
    <row r="721" spans="2:9" x14ac:dyDescent="0.2">
      <c r="B721" s="18"/>
      <c r="C721" s="18"/>
      <c r="D721" s="288"/>
      <c r="E721" s="297"/>
      <c r="F721" s="298"/>
      <c r="G721" s="429"/>
      <c r="H721" s="430"/>
      <c r="I721" s="18"/>
    </row>
    <row r="722" spans="2:9" x14ac:dyDescent="0.2">
      <c r="B722" s="18"/>
      <c r="C722" s="18"/>
      <c r="D722" s="288"/>
      <c r="E722" s="297"/>
      <c r="F722" s="298"/>
      <c r="G722" s="429"/>
      <c r="H722" s="430"/>
      <c r="I722" s="18"/>
    </row>
    <row r="723" spans="2:9" x14ac:dyDescent="0.2">
      <c r="B723" s="18"/>
      <c r="C723" s="18"/>
      <c r="D723" s="288"/>
      <c r="E723" s="297"/>
      <c r="F723" s="298"/>
      <c r="G723" s="429"/>
      <c r="H723" s="430"/>
      <c r="I723" s="18"/>
    </row>
    <row r="724" spans="2:9" x14ac:dyDescent="0.2">
      <c r="B724" s="18"/>
      <c r="C724" s="18"/>
      <c r="D724" s="288"/>
      <c r="E724" s="297"/>
      <c r="F724" s="298"/>
      <c r="G724" s="429"/>
      <c r="H724" s="430"/>
      <c r="I724" s="18"/>
    </row>
    <row r="725" spans="2:9" x14ac:dyDescent="0.2">
      <c r="B725" s="18"/>
      <c r="C725" s="18"/>
      <c r="D725" s="288"/>
      <c r="E725" s="297"/>
      <c r="F725" s="298"/>
      <c r="G725" s="429"/>
      <c r="H725" s="430"/>
      <c r="I725" s="18"/>
    </row>
    <row r="726" spans="2:9" x14ac:dyDescent="0.2">
      <c r="B726" s="18"/>
      <c r="C726" s="18"/>
      <c r="D726" s="288"/>
      <c r="E726" s="297"/>
      <c r="F726" s="298"/>
      <c r="G726" s="429"/>
      <c r="H726" s="430"/>
      <c r="I726" s="18"/>
    </row>
    <row r="727" spans="2:9" x14ac:dyDescent="0.2">
      <c r="B727" s="18"/>
      <c r="C727" s="18"/>
      <c r="D727" s="288"/>
      <c r="E727" s="297"/>
      <c r="F727" s="298"/>
      <c r="G727" s="429"/>
      <c r="H727" s="430"/>
      <c r="I727" s="18"/>
    </row>
    <row r="728" spans="2:9" x14ac:dyDescent="0.2">
      <c r="B728" s="18"/>
      <c r="C728" s="18"/>
      <c r="D728" s="288"/>
      <c r="E728" s="297"/>
      <c r="F728" s="298"/>
      <c r="G728" s="429"/>
      <c r="H728" s="430"/>
      <c r="I728" s="18"/>
    </row>
    <row r="729" spans="2:9" x14ac:dyDescent="0.2">
      <c r="B729" s="18"/>
      <c r="C729" s="18"/>
      <c r="D729" s="288"/>
      <c r="E729" s="297"/>
      <c r="F729" s="298"/>
      <c r="G729" s="429"/>
      <c r="H729" s="430"/>
      <c r="I729" s="18"/>
    </row>
    <row r="730" spans="2:9" x14ac:dyDescent="0.2">
      <c r="B730" s="18"/>
      <c r="C730" s="18"/>
      <c r="D730" s="288"/>
      <c r="E730" s="297"/>
      <c r="F730" s="298"/>
      <c r="G730" s="429"/>
      <c r="H730" s="430"/>
      <c r="I730" s="18"/>
    </row>
    <row r="731" spans="2:9" x14ac:dyDescent="0.2">
      <c r="B731" s="18"/>
      <c r="C731" s="18"/>
      <c r="D731" s="288"/>
      <c r="E731" s="297"/>
      <c r="F731" s="298"/>
      <c r="G731" s="429"/>
      <c r="H731" s="430"/>
      <c r="I731" s="18"/>
    </row>
    <row r="732" spans="2:9" x14ac:dyDescent="0.2">
      <c r="B732" s="18"/>
      <c r="C732" s="18"/>
      <c r="D732" s="288"/>
      <c r="E732" s="297"/>
      <c r="F732" s="298"/>
      <c r="G732" s="429"/>
      <c r="H732" s="430"/>
      <c r="I732" s="18"/>
    </row>
    <row r="733" spans="2:9" x14ac:dyDescent="0.2">
      <c r="B733" s="18"/>
      <c r="C733" s="18"/>
      <c r="D733" s="288"/>
      <c r="E733" s="297"/>
      <c r="F733" s="298"/>
      <c r="G733" s="429"/>
      <c r="H733" s="430"/>
      <c r="I733" s="18"/>
    </row>
    <row r="734" spans="2:9" x14ac:dyDescent="0.2">
      <c r="B734" s="18"/>
      <c r="C734" s="18"/>
      <c r="D734" s="288"/>
      <c r="E734" s="297"/>
      <c r="F734" s="298"/>
      <c r="G734" s="429"/>
      <c r="H734" s="430"/>
      <c r="I734" s="18"/>
    </row>
    <row r="735" spans="2:9" x14ac:dyDescent="0.2">
      <c r="B735" s="18"/>
      <c r="C735" s="18"/>
      <c r="D735" s="288"/>
      <c r="E735" s="297"/>
      <c r="F735" s="298"/>
      <c r="G735" s="429"/>
      <c r="H735" s="430"/>
      <c r="I735" s="18"/>
    </row>
    <row r="736" spans="2:9" x14ac:dyDescent="0.2">
      <c r="B736" s="18"/>
      <c r="C736" s="18"/>
      <c r="D736" s="288"/>
      <c r="E736" s="297"/>
      <c r="F736" s="298"/>
      <c r="G736" s="429"/>
      <c r="H736" s="430"/>
      <c r="I736" s="18"/>
    </row>
    <row r="737" spans="2:9" x14ac:dyDescent="0.2">
      <c r="B737" s="18"/>
      <c r="C737" s="18"/>
      <c r="D737" s="288"/>
      <c r="E737" s="297"/>
      <c r="F737" s="298"/>
      <c r="G737" s="429"/>
      <c r="H737" s="430"/>
      <c r="I737" s="18"/>
    </row>
    <row r="738" spans="2:9" x14ac:dyDescent="0.2">
      <c r="B738" s="18"/>
      <c r="C738" s="18"/>
      <c r="D738" s="288"/>
      <c r="E738" s="297"/>
      <c r="F738" s="298"/>
      <c r="G738" s="429"/>
      <c r="H738" s="430"/>
      <c r="I738" s="18"/>
    </row>
    <row r="739" spans="2:9" x14ac:dyDescent="0.2">
      <c r="B739" s="18"/>
      <c r="C739" s="18"/>
      <c r="D739" s="288"/>
      <c r="E739" s="297"/>
      <c r="F739" s="298"/>
      <c r="G739" s="429"/>
      <c r="H739" s="430"/>
      <c r="I739" s="18"/>
    </row>
    <row r="740" spans="2:9" x14ac:dyDescent="0.2">
      <c r="B740" s="18"/>
      <c r="C740" s="18"/>
      <c r="D740" s="288"/>
      <c r="E740" s="297"/>
      <c r="F740" s="298"/>
      <c r="G740" s="429"/>
      <c r="H740" s="430"/>
      <c r="I740" s="18"/>
    </row>
    <row r="741" spans="2:9" x14ac:dyDescent="0.2">
      <c r="B741" s="18"/>
      <c r="C741" s="18"/>
      <c r="D741" s="288"/>
      <c r="E741" s="297"/>
      <c r="F741" s="298"/>
      <c r="G741" s="429"/>
      <c r="H741" s="430"/>
      <c r="I741" s="18"/>
    </row>
    <row r="742" spans="2:9" x14ac:dyDescent="0.2">
      <c r="B742" s="18"/>
      <c r="C742" s="18"/>
      <c r="D742" s="288"/>
      <c r="E742" s="297"/>
      <c r="F742" s="298"/>
      <c r="G742" s="429"/>
      <c r="H742" s="430"/>
      <c r="I742" s="18"/>
    </row>
    <row r="743" spans="2:9" x14ac:dyDescent="0.2">
      <c r="B743" s="18"/>
      <c r="C743" s="18"/>
      <c r="D743" s="288"/>
      <c r="E743" s="297"/>
      <c r="F743" s="298"/>
      <c r="G743" s="429"/>
      <c r="H743" s="430"/>
      <c r="I743" s="18"/>
    </row>
    <row r="744" spans="2:9" x14ac:dyDescent="0.2">
      <c r="B744" s="18"/>
      <c r="C744" s="18"/>
      <c r="D744" s="288"/>
      <c r="E744" s="297"/>
      <c r="F744" s="298"/>
      <c r="G744" s="429"/>
      <c r="H744" s="430"/>
      <c r="I744" s="18"/>
    </row>
    <row r="745" spans="2:9" x14ac:dyDescent="0.2">
      <c r="B745" s="18"/>
      <c r="C745" s="18"/>
      <c r="D745" s="288"/>
      <c r="E745" s="297"/>
      <c r="F745" s="298"/>
      <c r="G745" s="429"/>
      <c r="H745" s="430"/>
      <c r="I745" s="18"/>
    </row>
    <row r="746" spans="2:9" x14ac:dyDescent="0.2">
      <c r="B746" s="18"/>
      <c r="C746" s="18"/>
      <c r="D746" s="288"/>
      <c r="E746" s="297"/>
      <c r="F746" s="298"/>
      <c r="G746" s="429"/>
      <c r="H746" s="430"/>
      <c r="I746" s="18"/>
    </row>
    <row r="747" spans="2:9" x14ac:dyDescent="0.2">
      <c r="B747" s="18"/>
      <c r="C747" s="18"/>
      <c r="D747" s="288"/>
      <c r="E747" s="297"/>
      <c r="F747" s="298"/>
      <c r="G747" s="429"/>
      <c r="H747" s="430"/>
      <c r="I747" s="18"/>
    </row>
    <row r="748" spans="2:9" x14ac:dyDescent="0.2">
      <c r="B748" s="18"/>
      <c r="C748" s="18"/>
      <c r="D748" s="288"/>
      <c r="E748" s="297"/>
      <c r="F748" s="298"/>
      <c r="G748" s="429"/>
      <c r="H748" s="430"/>
      <c r="I748" s="18"/>
    </row>
    <row r="749" spans="2:9" x14ac:dyDescent="0.2">
      <c r="B749" s="18"/>
      <c r="C749" s="18"/>
      <c r="D749" s="288"/>
      <c r="E749" s="297"/>
      <c r="F749" s="298"/>
      <c r="G749" s="429"/>
      <c r="H749" s="430"/>
      <c r="I749" s="18"/>
    </row>
    <row r="750" spans="2:9" x14ac:dyDescent="0.2">
      <c r="B750" s="18"/>
      <c r="C750" s="18"/>
      <c r="D750" s="288"/>
      <c r="E750" s="297"/>
      <c r="F750" s="298"/>
      <c r="G750" s="429"/>
      <c r="H750" s="430"/>
      <c r="I750" s="18"/>
    </row>
    <row r="751" spans="2:9" x14ac:dyDescent="0.2">
      <c r="B751" s="18"/>
      <c r="C751" s="18"/>
      <c r="D751" s="288"/>
      <c r="E751" s="297"/>
      <c r="F751" s="298"/>
      <c r="G751" s="429"/>
      <c r="H751" s="430"/>
      <c r="I751" s="18"/>
    </row>
    <row r="752" spans="2:9" x14ac:dyDescent="0.2">
      <c r="B752" s="18"/>
      <c r="C752" s="18"/>
      <c r="D752" s="288"/>
      <c r="E752" s="297"/>
      <c r="F752" s="298"/>
      <c r="G752" s="429"/>
      <c r="H752" s="430"/>
      <c r="I752" s="18"/>
    </row>
    <row r="753" spans="2:9" x14ac:dyDescent="0.2">
      <c r="B753" s="18"/>
      <c r="C753" s="18"/>
      <c r="D753" s="288"/>
      <c r="E753" s="297"/>
      <c r="F753" s="298"/>
      <c r="G753" s="429"/>
      <c r="H753" s="430"/>
      <c r="I753" s="18"/>
    </row>
    <row r="754" spans="2:9" x14ac:dyDescent="0.2">
      <c r="B754" s="18"/>
      <c r="C754" s="18"/>
      <c r="D754" s="288"/>
      <c r="E754" s="297"/>
      <c r="F754" s="298"/>
      <c r="G754" s="429"/>
      <c r="H754" s="430"/>
      <c r="I754" s="18"/>
    </row>
    <row r="755" spans="2:9" x14ac:dyDescent="0.2">
      <c r="B755" s="18"/>
      <c r="C755" s="18"/>
      <c r="D755" s="288"/>
      <c r="E755" s="297"/>
      <c r="F755" s="298"/>
      <c r="G755" s="429"/>
      <c r="H755" s="430"/>
      <c r="I755" s="18"/>
    </row>
    <row r="756" spans="2:9" x14ac:dyDescent="0.2">
      <c r="B756" s="18"/>
      <c r="C756" s="18"/>
      <c r="D756" s="288"/>
      <c r="E756" s="297"/>
      <c r="F756" s="298"/>
      <c r="G756" s="429"/>
      <c r="H756" s="430"/>
      <c r="I756" s="18"/>
    </row>
    <row r="757" spans="2:9" x14ac:dyDescent="0.2">
      <c r="B757" s="18"/>
      <c r="C757" s="18"/>
      <c r="D757" s="288"/>
      <c r="E757" s="297"/>
      <c r="F757" s="298"/>
      <c r="G757" s="429"/>
      <c r="H757" s="430"/>
      <c r="I757" s="18"/>
    </row>
    <row r="758" spans="2:9" x14ac:dyDescent="0.2">
      <c r="B758" s="18"/>
      <c r="C758" s="18"/>
      <c r="D758" s="288"/>
      <c r="E758" s="297"/>
      <c r="F758" s="298"/>
      <c r="G758" s="429"/>
      <c r="H758" s="430"/>
      <c r="I758" s="18"/>
    </row>
    <row r="759" spans="2:9" x14ac:dyDescent="0.2">
      <c r="B759" s="18"/>
      <c r="C759" s="18"/>
      <c r="D759" s="288"/>
      <c r="E759" s="297"/>
      <c r="F759" s="298"/>
      <c r="G759" s="429"/>
      <c r="H759" s="430"/>
      <c r="I759" s="18"/>
    </row>
    <row r="760" spans="2:9" x14ac:dyDescent="0.2">
      <c r="B760" s="18"/>
      <c r="C760" s="18"/>
      <c r="D760" s="288"/>
      <c r="E760" s="297"/>
      <c r="F760" s="298"/>
      <c r="G760" s="429"/>
      <c r="H760" s="430"/>
      <c r="I760" s="18"/>
    </row>
    <row r="761" spans="2:9" x14ac:dyDescent="0.2">
      <c r="B761" s="18"/>
      <c r="C761" s="18"/>
      <c r="D761" s="288"/>
      <c r="E761" s="297"/>
      <c r="F761" s="298"/>
      <c r="G761" s="429"/>
      <c r="H761" s="430"/>
      <c r="I761" s="18"/>
    </row>
    <row r="762" spans="2:9" x14ac:dyDescent="0.2">
      <c r="B762" s="18"/>
      <c r="C762" s="18"/>
      <c r="D762" s="288"/>
      <c r="E762" s="297"/>
      <c r="F762" s="298"/>
      <c r="G762" s="429"/>
      <c r="H762" s="430"/>
      <c r="I762" s="18"/>
    </row>
    <row r="763" spans="2:9" x14ac:dyDescent="0.2">
      <c r="B763" s="18"/>
      <c r="C763" s="18"/>
      <c r="D763" s="288"/>
      <c r="E763" s="297"/>
      <c r="F763" s="298"/>
      <c r="G763" s="429"/>
      <c r="H763" s="430"/>
      <c r="I763" s="18"/>
    </row>
    <row r="764" spans="2:9" x14ac:dyDescent="0.2">
      <c r="B764" s="18"/>
      <c r="C764" s="18"/>
      <c r="D764" s="288"/>
      <c r="E764" s="297"/>
      <c r="F764" s="298"/>
      <c r="G764" s="429"/>
      <c r="H764" s="430"/>
      <c r="I764" s="18"/>
    </row>
    <row r="765" spans="2:9" x14ac:dyDescent="0.2">
      <c r="B765" s="18"/>
      <c r="C765" s="18"/>
      <c r="D765" s="288"/>
      <c r="E765" s="297"/>
      <c r="F765" s="298"/>
      <c r="G765" s="429"/>
      <c r="H765" s="430"/>
      <c r="I765" s="18"/>
    </row>
    <row r="766" spans="2:9" x14ac:dyDescent="0.2">
      <c r="B766" s="18"/>
      <c r="C766" s="18"/>
      <c r="D766" s="288"/>
      <c r="E766" s="297"/>
      <c r="F766" s="298"/>
      <c r="G766" s="429"/>
      <c r="H766" s="430"/>
      <c r="I766" s="18"/>
    </row>
    <row r="767" spans="2:9" x14ac:dyDescent="0.2">
      <c r="B767" s="18"/>
      <c r="C767" s="18"/>
      <c r="D767" s="288"/>
      <c r="E767" s="297"/>
      <c r="F767" s="298"/>
      <c r="G767" s="429"/>
      <c r="H767" s="430"/>
      <c r="I767" s="18"/>
    </row>
    <row r="768" spans="2:9" x14ac:dyDescent="0.2">
      <c r="B768" s="18"/>
      <c r="C768" s="18"/>
      <c r="D768" s="288"/>
      <c r="E768" s="297"/>
      <c r="F768" s="298"/>
      <c r="G768" s="429"/>
      <c r="H768" s="430"/>
      <c r="I768" s="18"/>
    </row>
    <row r="769" spans="2:9" x14ac:dyDescent="0.2">
      <c r="B769" s="18"/>
      <c r="C769" s="18"/>
      <c r="D769" s="288"/>
      <c r="E769" s="297"/>
      <c r="F769" s="298"/>
      <c r="G769" s="429"/>
      <c r="H769" s="430"/>
      <c r="I769" s="18"/>
    </row>
    <row r="770" spans="2:9" x14ac:dyDescent="0.2">
      <c r="B770" s="18"/>
      <c r="C770" s="18"/>
      <c r="D770" s="288"/>
      <c r="E770" s="297"/>
      <c r="F770" s="298"/>
      <c r="G770" s="429"/>
      <c r="H770" s="430"/>
      <c r="I770" s="18"/>
    </row>
    <row r="771" spans="2:9" x14ac:dyDescent="0.2">
      <c r="B771" s="18"/>
      <c r="C771" s="18"/>
      <c r="D771" s="288"/>
      <c r="E771" s="297"/>
      <c r="F771" s="298"/>
      <c r="G771" s="429"/>
      <c r="H771" s="430"/>
      <c r="I771" s="18"/>
    </row>
    <row r="772" spans="2:9" x14ac:dyDescent="0.2">
      <c r="B772" s="18"/>
      <c r="C772" s="18"/>
      <c r="D772" s="288"/>
      <c r="E772" s="297"/>
      <c r="F772" s="298"/>
      <c r="G772" s="429"/>
      <c r="H772" s="430"/>
      <c r="I772" s="18"/>
    </row>
    <row r="773" spans="2:9" x14ac:dyDescent="0.2">
      <c r="B773" s="18"/>
      <c r="C773" s="18"/>
      <c r="D773" s="288"/>
      <c r="E773" s="297"/>
      <c r="F773" s="298"/>
      <c r="G773" s="429"/>
      <c r="H773" s="430"/>
      <c r="I773" s="18"/>
    </row>
    <row r="774" spans="2:9" x14ac:dyDescent="0.2">
      <c r="B774" s="18"/>
      <c r="C774" s="18"/>
      <c r="D774" s="288"/>
      <c r="E774" s="297"/>
      <c r="F774" s="298"/>
      <c r="G774" s="429"/>
      <c r="H774" s="430"/>
      <c r="I774" s="18"/>
    </row>
    <row r="775" spans="2:9" x14ac:dyDescent="0.2">
      <c r="B775" s="18"/>
      <c r="C775" s="18"/>
      <c r="D775" s="288"/>
      <c r="E775" s="297"/>
      <c r="F775" s="298"/>
      <c r="G775" s="429"/>
      <c r="H775" s="430"/>
      <c r="I775" s="18"/>
    </row>
    <row r="776" spans="2:9" x14ac:dyDescent="0.2">
      <c r="B776" s="18"/>
      <c r="C776" s="18"/>
      <c r="D776" s="288"/>
      <c r="E776" s="297"/>
      <c r="F776" s="298"/>
      <c r="G776" s="429"/>
      <c r="H776" s="430"/>
      <c r="I776" s="18"/>
    </row>
    <row r="777" spans="2:9" x14ac:dyDescent="0.2">
      <c r="B777" s="18"/>
      <c r="C777" s="18"/>
      <c r="D777" s="288"/>
      <c r="E777" s="297"/>
      <c r="F777" s="298"/>
      <c r="G777" s="429"/>
      <c r="H777" s="430"/>
      <c r="I777" s="18"/>
    </row>
    <row r="778" spans="2:9" x14ac:dyDescent="0.2">
      <c r="B778" s="18"/>
      <c r="C778" s="18"/>
      <c r="D778" s="288"/>
      <c r="E778" s="297"/>
      <c r="F778" s="298"/>
      <c r="G778" s="429"/>
      <c r="H778" s="430"/>
      <c r="I778" s="18"/>
    </row>
    <row r="779" spans="2:9" x14ac:dyDescent="0.2">
      <c r="B779" s="18"/>
      <c r="C779" s="18"/>
      <c r="D779" s="288"/>
      <c r="E779" s="297"/>
      <c r="F779" s="298"/>
      <c r="G779" s="429"/>
      <c r="H779" s="430"/>
      <c r="I779" s="18"/>
    </row>
    <row r="780" spans="2:9" x14ac:dyDescent="0.2">
      <c r="B780" s="18"/>
      <c r="C780" s="18"/>
      <c r="D780" s="288"/>
      <c r="E780" s="297"/>
      <c r="F780" s="298"/>
      <c r="G780" s="429"/>
      <c r="H780" s="430"/>
      <c r="I780" s="18"/>
    </row>
    <row r="781" spans="2:9" x14ac:dyDescent="0.2">
      <c r="B781" s="18"/>
      <c r="C781" s="18"/>
      <c r="D781" s="288"/>
      <c r="E781" s="297"/>
      <c r="F781" s="298"/>
      <c r="G781" s="429"/>
      <c r="H781" s="430"/>
      <c r="I781" s="18"/>
    </row>
    <row r="782" spans="2:9" x14ac:dyDescent="0.2">
      <c r="B782" s="18"/>
      <c r="C782" s="18"/>
      <c r="D782" s="288"/>
      <c r="E782" s="297"/>
      <c r="F782" s="298"/>
      <c r="G782" s="429"/>
      <c r="H782" s="430"/>
      <c r="I782" s="18"/>
    </row>
    <row r="783" spans="2:9" x14ac:dyDescent="0.2">
      <c r="B783" s="18"/>
      <c r="C783" s="18"/>
      <c r="D783" s="288"/>
      <c r="E783" s="297"/>
      <c r="F783" s="298"/>
      <c r="G783" s="429"/>
      <c r="H783" s="430"/>
      <c r="I783" s="18"/>
    </row>
    <row r="784" spans="2:9" x14ac:dyDescent="0.2">
      <c r="B784" s="18"/>
      <c r="C784" s="18"/>
      <c r="D784" s="288"/>
      <c r="E784" s="297"/>
      <c r="F784" s="298"/>
      <c r="G784" s="429"/>
      <c r="H784" s="430"/>
      <c r="I784" s="18"/>
    </row>
    <row r="785" spans="2:9" x14ac:dyDescent="0.2">
      <c r="B785" s="18"/>
      <c r="C785" s="18"/>
      <c r="D785" s="288"/>
      <c r="E785" s="297"/>
      <c r="F785" s="298"/>
      <c r="G785" s="429"/>
      <c r="H785" s="430"/>
      <c r="I785" s="18"/>
    </row>
    <row r="786" spans="2:9" x14ac:dyDescent="0.2">
      <c r="B786" s="18"/>
      <c r="C786" s="18"/>
      <c r="D786" s="288"/>
      <c r="E786" s="297"/>
      <c r="F786" s="298"/>
      <c r="G786" s="429"/>
      <c r="H786" s="430"/>
      <c r="I786" s="18"/>
    </row>
    <row r="787" spans="2:9" x14ac:dyDescent="0.2">
      <c r="B787" s="18"/>
      <c r="C787" s="18"/>
      <c r="D787" s="288"/>
      <c r="E787" s="297"/>
      <c r="F787" s="298"/>
      <c r="G787" s="429"/>
      <c r="H787" s="430"/>
      <c r="I787" s="18"/>
    </row>
    <row r="788" spans="2:9" x14ac:dyDescent="0.2">
      <c r="B788" s="18"/>
      <c r="C788" s="18"/>
      <c r="D788" s="288"/>
      <c r="E788" s="297"/>
      <c r="F788" s="298"/>
      <c r="G788" s="429"/>
      <c r="H788" s="430"/>
      <c r="I788" s="18"/>
    </row>
    <row r="789" spans="2:9" x14ac:dyDescent="0.2">
      <c r="B789" s="18"/>
      <c r="C789" s="18"/>
      <c r="D789" s="288"/>
      <c r="E789" s="297"/>
      <c r="F789" s="298"/>
      <c r="G789" s="429"/>
      <c r="H789" s="430"/>
      <c r="I789" s="18"/>
    </row>
    <row r="790" spans="2:9" x14ac:dyDescent="0.2">
      <c r="B790" s="18"/>
      <c r="C790" s="18"/>
      <c r="D790" s="288"/>
      <c r="E790" s="297"/>
      <c r="F790" s="298"/>
      <c r="G790" s="429"/>
      <c r="H790" s="430"/>
      <c r="I790" s="18"/>
    </row>
    <row r="791" spans="2:9" x14ac:dyDescent="0.2">
      <c r="B791" s="18"/>
      <c r="C791" s="18"/>
      <c r="D791" s="288"/>
      <c r="E791" s="297"/>
      <c r="F791" s="298"/>
      <c r="G791" s="429"/>
      <c r="H791" s="430"/>
      <c r="I791" s="18"/>
    </row>
    <row r="792" spans="2:9" x14ac:dyDescent="0.2">
      <c r="B792" s="18"/>
      <c r="C792" s="18"/>
      <c r="D792" s="288"/>
      <c r="E792" s="297"/>
      <c r="F792" s="298"/>
      <c r="G792" s="429"/>
      <c r="H792" s="430"/>
      <c r="I792" s="18"/>
    </row>
    <row r="793" spans="2:9" x14ac:dyDescent="0.2">
      <c r="B793" s="18"/>
      <c r="C793" s="18"/>
      <c r="D793" s="288"/>
      <c r="E793" s="297"/>
      <c r="F793" s="298"/>
      <c r="G793" s="429"/>
      <c r="H793" s="430"/>
      <c r="I793" s="18"/>
    </row>
    <row r="794" spans="2:9" x14ac:dyDescent="0.2">
      <c r="B794" s="18"/>
      <c r="C794" s="18"/>
      <c r="D794" s="288"/>
      <c r="E794" s="297"/>
      <c r="F794" s="298"/>
      <c r="G794" s="429"/>
      <c r="H794" s="430"/>
      <c r="I794" s="18"/>
    </row>
    <row r="795" spans="2:9" x14ac:dyDescent="0.2">
      <c r="B795" s="18"/>
      <c r="C795" s="18"/>
      <c r="D795" s="288"/>
      <c r="E795" s="297"/>
      <c r="F795" s="298"/>
      <c r="G795" s="429"/>
      <c r="H795" s="430"/>
      <c r="I795" s="18"/>
    </row>
    <row r="796" spans="2:9" x14ac:dyDescent="0.2">
      <c r="B796" s="18"/>
      <c r="C796" s="18"/>
      <c r="D796" s="288"/>
      <c r="E796" s="297"/>
      <c r="F796" s="298"/>
      <c r="G796" s="429"/>
      <c r="H796" s="430"/>
      <c r="I796" s="18"/>
    </row>
    <row r="797" spans="2:9" x14ac:dyDescent="0.2">
      <c r="B797" s="18"/>
      <c r="C797" s="18"/>
      <c r="D797" s="288"/>
      <c r="E797" s="297"/>
      <c r="F797" s="298"/>
      <c r="G797" s="429"/>
      <c r="H797" s="430"/>
      <c r="I797" s="18"/>
    </row>
    <row r="798" spans="2:9" x14ac:dyDescent="0.2">
      <c r="B798" s="18"/>
      <c r="C798" s="18"/>
      <c r="D798" s="288"/>
      <c r="E798" s="297"/>
      <c r="F798" s="298"/>
      <c r="G798" s="429"/>
      <c r="H798" s="430"/>
      <c r="I798" s="18"/>
    </row>
    <row r="799" spans="2:9" x14ac:dyDescent="0.2">
      <c r="B799" s="18"/>
      <c r="C799" s="18"/>
      <c r="D799" s="288"/>
      <c r="E799" s="297"/>
      <c r="F799" s="298"/>
      <c r="G799" s="429"/>
      <c r="H799" s="430"/>
      <c r="I799" s="18"/>
    </row>
    <row r="800" spans="2:9" x14ac:dyDescent="0.2">
      <c r="B800" s="18"/>
      <c r="C800" s="18"/>
      <c r="D800" s="288"/>
      <c r="E800" s="297"/>
      <c r="F800" s="298"/>
      <c r="G800" s="429"/>
      <c r="H800" s="430"/>
      <c r="I800" s="18"/>
    </row>
    <row r="801" spans="2:9" x14ac:dyDescent="0.2">
      <c r="B801" s="18"/>
      <c r="C801" s="18"/>
      <c r="D801" s="288"/>
      <c r="E801" s="297"/>
      <c r="F801" s="298"/>
      <c r="G801" s="429"/>
      <c r="H801" s="430"/>
      <c r="I801" s="18"/>
    </row>
    <row r="802" spans="2:9" x14ac:dyDescent="0.2">
      <c r="B802" s="18"/>
      <c r="C802" s="18"/>
      <c r="D802" s="288"/>
      <c r="E802" s="297"/>
      <c r="F802" s="298"/>
      <c r="G802" s="429"/>
      <c r="H802" s="430"/>
      <c r="I802" s="18"/>
    </row>
    <row r="803" spans="2:9" x14ac:dyDescent="0.2">
      <c r="B803" s="18"/>
      <c r="C803" s="18"/>
      <c r="D803" s="288"/>
      <c r="E803" s="297"/>
      <c r="F803" s="298"/>
      <c r="G803" s="429"/>
      <c r="H803" s="430"/>
      <c r="I803" s="18"/>
    </row>
    <row r="804" spans="2:9" x14ac:dyDescent="0.2">
      <c r="B804" s="18"/>
      <c r="C804" s="18"/>
      <c r="D804" s="288"/>
      <c r="E804" s="297"/>
      <c r="F804" s="298"/>
      <c r="G804" s="429"/>
      <c r="H804" s="430"/>
      <c r="I804" s="18"/>
    </row>
    <row r="805" spans="2:9" x14ac:dyDescent="0.2">
      <c r="B805" s="18"/>
      <c r="C805" s="18"/>
      <c r="D805" s="288"/>
      <c r="E805" s="297"/>
      <c r="F805" s="298"/>
      <c r="G805" s="429"/>
      <c r="H805" s="430"/>
      <c r="I805" s="18"/>
    </row>
    <row r="806" spans="2:9" x14ac:dyDescent="0.2">
      <c r="B806" s="18"/>
      <c r="C806" s="18"/>
      <c r="D806" s="288"/>
      <c r="E806" s="297"/>
      <c r="F806" s="298"/>
      <c r="G806" s="429"/>
      <c r="H806" s="430"/>
      <c r="I806" s="18"/>
    </row>
    <row r="807" spans="2:9" x14ac:dyDescent="0.2">
      <c r="B807" s="18"/>
      <c r="C807" s="18"/>
      <c r="D807" s="288"/>
      <c r="E807" s="297"/>
      <c r="F807" s="298"/>
      <c r="G807" s="429"/>
      <c r="H807" s="430"/>
      <c r="I807" s="18"/>
    </row>
    <row r="808" spans="2:9" x14ac:dyDescent="0.2">
      <c r="B808" s="18"/>
      <c r="C808" s="18"/>
      <c r="D808" s="288"/>
      <c r="E808" s="297"/>
      <c r="F808" s="298"/>
      <c r="G808" s="429"/>
      <c r="H808" s="430"/>
      <c r="I808" s="18"/>
    </row>
    <row r="809" spans="2:9" x14ac:dyDescent="0.2">
      <c r="B809" s="18"/>
      <c r="C809" s="18"/>
      <c r="D809" s="288"/>
      <c r="E809" s="297"/>
      <c r="F809" s="298"/>
      <c r="G809" s="429"/>
      <c r="H809" s="430"/>
      <c r="I809" s="18"/>
    </row>
    <row r="810" spans="2:9" x14ac:dyDescent="0.2">
      <c r="B810" s="18"/>
      <c r="C810" s="18"/>
      <c r="D810" s="288"/>
      <c r="E810" s="297"/>
      <c r="F810" s="298"/>
      <c r="G810" s="429"/>
      <c r="H810" s="430"/>
      <c r="I810" s="18"/>
    </row>
    <row r="811" spans="2:9" x14ac:dyDescent="0.2">
      <c r="B811" s="18"/>
      <c r="C811" s="18"/>
      <c r="D811" s="288"/>
      <c r="E811" s="297"/>
      <c r="F811" s="298"/>
      <c r="G811" s="429"/>
      <c r="H811" s="430"/>
      <c r="I811" s="18"/>
    </row>
    <row r="812" spans="2:9" x14ac:dyDescent="0.2">
      <c r="B812" s="18"/>
      <c r="C812" s="18"/>
      <c r="D812" s="288"/>
      <c r="E812" s="297"/>
      <c r="F812" s="298"/>
      <c r="G812" s="429"/>
      <c r="H812" s="430"/>
      <c r="I812" s="18"/>
    </row>
    <row r="813" spans="2:9" x14ac:dyDescent="0.2">
      <c r="B813" s="18"/>
      <c r="C813" s="18"/>
      <c r="D813" s="288"/>
      <c r="E813" s="297"/>
      <c r="F813" s="298"/>
      <c r="G813" s="429"/>
      <c r="H813" s="430"/>
      <c r="I813" s="18"/>
    </row>
    <row r="814" spans="2:9" x14ac:dyDescent="0.2">
      <c r="B814" s="18"/>
      <c r="C814" s="18"/>
      <c r="D814" s="288"/>
      <c r="E814" s="297"/>
      <c r="F814" s="298"/>
      <c r="G814" s="429"/>
      <c r="H814" s="430"/>
      <c r="I814" s="18"/>
    </row>
    <row r="815" spans="2:9" x14ac:dyDescent="0.2">
      <c r="B815" s="18"/>
      <c r="C815" s="18"/>
      <c r="D815" s="288"/>
      <c r="E815" s="297"/>
      <c r="F815" s="298"/>
      <c r="G815" s="429"/>
      <c r="H815" s="430"/>
      <c r="I815" s="18"/>
    </row>
    <row r="816" spans="2:9" x14ac:dyDescent="0.2">
      <c r="B816" s="18"/>
      <c r="C816" s="18"/>
      <c r="D816" s="288"/>
      <c r="E816" s="297"/>
      <c r="F816" s="298"/>
      <c r="G816" s="429"/>
      <c r="H816" s="430"/>
      <c r="I816" s="18"/>
    </row>
    <row r="817" spans="2:9" x14ac:dyDescent="0.2">
      <c r="B817" s="18"/>
      <c r="C817" s="18"/>
      <c r="D817" s="288"/>
      <c r="E817" s="297"/>
      <c r="F817" s="298"/>
      <c r="G817" s="429"/>
      <c r="H817" s="430"/>
      <c r="I817" s="18"/>
    </row>
    <row r="818" spans="2:9" x14ac:dyDescent="0.2">
      <c r="B818" s="18"/>
      <c r="C818" s="18"/>
      <c r="D818" s="288"/>
      <c r="E818" s="297"/>
      <c r="F818" s="298"/>
      <c r="G818" s="429"/>
      <c r="H818" s="430"/>
      <c r="I818" s="18"/>
    </row>
    <row r="819" spans="2:9" x14ac:dyDescent="0.2">
      <c r="B819" s="18"/>
      <c r="C819" s="18"/>
      <c r="D819" s="288"/>
      <c r="E819" s="297"/>
      <c r="F819" s="298"/>
      <c r="G819" s="429"/>
      <c r="H819" s="430"/>
      <c r="I819" s="18"/>
    </row>
    <row r="820" spans="2:9" x14ac:dyDescent="0.2">
      <c r="B820" s="18"/>
      <c r="C820" s="18"/>
      <c r="D820" s="288"/>
      <c r="E820" s="297"/>
      <c r="F820" s="298"/>
      <c r="G820" s="429"/>
      <c r="H820" s="430"/>
      <c r="I820" s="18"/>
    </row>
    <row r="821" spans="2:9" x14ac:dyDescent="0.2">
      <c r="B821" s="18"/>
      <c r="C821" s="18"/>
      <c r="D821" s="288"/>
      <c r="E821" s="297"/>
      <c r="F821" s="298"/>
      <c r="G821" s="429"/>
      <c r="H821" s="430"/>
      <c r="I821" s="18"/>
    </row>
    <row r="822" spans="2:9" x14ac:dyDescent="0.2">
      <c r="B822" s="18"/>
      <c r="C822" s="18"/>
      <c r="D822" s="288"/>
      <c r="E822" s="297"/>
      <c r="F822" s="298"/>
      <c r="G822" s="429"/>
      <c r="H822" s="430"/>
      <c r="I822" s="18"/>
    </row>
    <row r="823" spans="2:9" x14ac:dyDescent="0.2">
      <c r="B823" s="18"/>
      <c r="C823" s="18"/>
      <c r="D823" s="288"/>
      <c r="E823" s="297"/>
      <c r="F823" s="298"/>
      <c r="G823" s="429"/>
      <c r="H823" s="430"/>
      <c r="I823" s="18"/>
    </row>
    <row r="824" spans="2:9" x14ac:dyDescent="0.2">
      <c r="B824" s="18"/>
      <c r="C824" s="18"/>
      <c r="D824" s="288"/>
      <c r="E824" s="297"/>
      <c r="F824" s="298"/>
      <c r="G824" s="429"/>
      <c r="H824" s="430"/>
      <c r="I824" s="18"/>
    </row>
    <row r="825" spans="2:9" x14ac:dyDescent="0.2">
      <c r="B825" s="18"/>
      <c r="C825" s="18"/>
      <c r="D825" s="288"/>
      <c r="E825" s="297"/>
      <c r="F825" s="298"/>
      <c r="G825" s="429"/>
      <c r="H825" s="430"/>
      <c r="I825" s="18"/>
    </row>
    <row r="826" spans="2:9" x14ac:dyDescent="0.2">
      <c r="B826" s="18"/>
      <c r="C826" s="18"/>
      <c r="D826" s="288"/>
      <c r="E826" s="297"/>
      <c r="F826" s="298"/>
      <c r="G826" s="429"/>
      <c r="H826" s="430"/>
      <c r="I826" s="18"/>
    </row>
    <row r="827" spans="2:9" x14ac:dyDescent="0.2">
      <c r="B827" s="18"/>
      <c r="C827" s="18"/>
      <c r="D827" s="288"/>
      <c r="E827" s="297"/>
      <c r="F827" s="298"/>
      <c r="G827" s="429"/>
      <c r="H827" s="430"/>
      <c r="I827" s="18"/>
    </row>
    <row r="828" spans="2:9" x14ac:dyDescent="0.2">
      <c r="B828" s="18"/>
      <c r="C828" s="18"/>
      <c r="D828" s="288"/>
      <c r="E828" s="297"/>
      <c r="F828" s="298"/>
      <c r="G828" s="429"/>
      <c r="H828" s="430"/>
      <c r="I828" s="18"/>
    </row>
    <row r="829" spans="2:9" x14ac:dyDescent="0.2">
      <c r="B829" s="18"/>
      <c r="C829" s="18"/>
      <c r="D829" s="288"/>
      <c r="E829" s="297"/>
      <c r="F829" s="298"/>
      <c r="G829" s="429"/>
      <c r="H829" s="430"/>
      <c r="I829" s="18"/>
    </row>
    <row r="830" spans="2:9" x14ac:dyDescent="0.2">
      <c r="B830" s="18"/>
      <c r="C830" s="18"/>
      <c r="D830" s="288"/>
      <c r="E830" s="297"/>
      <c r="F830" s="298"/>
      <c r="G830" s="429"/>
      <c r="H830" s="430"/>
      <c r="I830" s="18"/>
    </row>
    <row r="831" spans="2:9" x14ac:dyDescent="0.2">
      <c r="B831" s="18"/>
      <c r="C831" s="18"/>
      <c r="D831" s="288"/>
      <c r="E831" s="297"/>
      <c r="F831" s="298"/>
      <c r="G831" s="429"/>
      <c r="H831" s="430"/>
      <c r="I831" s="18"/>
    </row>
    <row r="832" spans="2:9" x14ac:dyDescent="0.2">
      <c r="B832" s="18"/>
      <c r="C832" s="18"/>
      <c r="D832" s="288"/>
      <c r="E832" s="297"/>
      <c r="F832" s="298"/>
      <c r="G832" s="429"/>
      <c r="H832" s="430"/>
      <c r="I832" s="18"/>
    </row>
    <row r="833" spans="2:9" x14ac:dyDescent="0.2">
      <c r="B833" s="18"/>
      <c r="C833" s="18"/>
      <c r="D833" s="288"/>
      <c r="E833" s="297"/>
      <c r="F833" s="298"/>
      <c r="G833" s="429"/>
      <c r="H833" s="430"/>
      <c r="I833" s="18"/>
    </row>
    <row r="834" spans="2:9" x14ac:dyDescent="0.2">
      <c r="B834" s="18"/>
      <c r="C834" s="18"/>
      <c r="D834" s="288"/>
      <c r="E834" s="297"/>
      <c r="F834" s="298"/>
      <c r="G834" s="429"/>
      <c r="H834" s="430"/>
      <c r="I834" s="18"/>
    </row>
    <row r="835" spans="2:9" x14ac:dyDescent="0.2">
      <c r="B835" s="18"/>
      <c r="C835" s="18"/>
      <c r="D835" s="288"/>
      <c r="E835" s="297"/>
      <c r="F835" s="298"/>
      <c r="G835" s="429"/>
      <c r="H835" s="430"/>
      <c r="I835" s="18"/>
    </row>
    <row r="836" spans="2:9" x14ac:dyDescent="0.2">
      <c r="B836" s="18"/>
      <c r="C836" s="18"/>
      <c r="D836" s="288"/>
      <c r="E836" s="297"/>
      <c r="F836" s="298"/>
      <c r="G836" s="429"/>
      <c r="H836" s="430"/>
      <c r="I836" s="18"/>
    </row>
    <row r="837" spans="2:9" x14ac:dyDescent="0.2">
      <c r="B837" s="18"/>
      <c r="C837" s="18"/>
      <c r="D837" s="288"/>
      <c r="E837" s="297"/>
      <c r="F837" s="298"/>
      <c r="G837" s="429"/>
      <c r="H837" s="430"/>
      <c r="I837" s="18"/>
    </row>
    <row r="838" spans="2:9" x14ac:dyDescent="0.2">
      <c r="B838" s="18"/>
      <c r="C838" s="18"/>
      <c r="D838" s="288"/>
      <c r="E838" s="297"/>
      <c r="F838" s="298"/>
      <c r="G838" s="429"/>
      <c r="H838" s="430"/>
      <c r="I838" s="18"/>
    </row>
    <row r="839" spans="2:9" x14ac:dyDescent="0.2">
      <c r="B839" s="18"/>
      <c r="C839" s="18"/>
      <c r="D839" s="288"/>
      <c r="E839" s="297"/>
      <c r="F839" s="298"/>
      <c r="G839" s="429"/>
      <c r="H839" s="430"/>
      <c r="I839" s="18"/>
    </row>
    <row r="840" spans="2:9" x14ac:dyDescent="0.2">
      <c r="B840" s="18"/>
      <c r="C840" s="18"/>
      <c r="D840" s="288"/>
      <c r="E840" s="297"/>
      <c r="F840" s="298"/>
      <c r="G840" s="429"/>
      <c r="H840" s="430"/>
      <c r="I840" s="18"/>
    </row>
    <row r="841" spans="2:9" x14ac:dyDescent="0.2">
      <c r="B841" s="18"/>
      <c r="C841" s="18"/>
      <c r="D841" s="288"/>
      <c r="E841" s="297"/>
      <c r="F841" s="298"/>
      <c r="G841" s="429"/>
      <c r="H841" s="430"/>
      <c r="I841" s="18"/>
    </row>
    <row r="842" spans="2:9" x14ac:dyDescent="0.2">
      <c r="B842" s="18"/>
      <c r="C842" s="18"/>
      <c r="D842" s="288"/>
      <c r="E842" s="297"/>
      <c r="F842" s="298"/>
      <c r="G842" s="429"/>
      <c r="H842" s="430"/>
      <c r="I842" s="18"/>
    </row>
    <row r="843" spans="2:9" x14ac:dyDescent="0.2">
      <c r="B843" s="18"/>
      <c r="C843" s="18"/>
      <c r="D843" s="288"/>
      <c r="E843" s="297"/>
      <c r="F843" s="298"/>
      <c r="G843" s="429"/>
      <c r="H843" s="430"/>
      <c r="I843" s="18"/>
    </row>
    <row r="844" spans="2:9" x14ac:dyDescent="0.2">
      <c r="B844" s="18"/>
      <c r="C844" s="18"/>
      <c r="D844" s="288"/>
      <c r="E844" s="297"/>
      <c r="F844" s="298"/>
      <c r="G844" s="429"/>
      <c r="H844" s="430"/>
      <c r="I844" s="18"/>
    </row>
    <row r="845" spans="2:9" x14ac:dyDescent="0.2">
      <c r="B845" s="18"/>
      <c r="C845" s="18"/>
      <c r="D845" s="288"/>
      <c r="E845" s="297"/>
      <c r="F845" s="298"/>
      <c r="G845" s="429"/>
      <c r="H845" s="430"/>
      <c r="I845" s="18"/>
    </row>
    <row r="846" spans="2:9" x14ac:dyDescent="0.2">
      <c r="B846" s="18"/>
      <c r="C846" s="18"/>
      <c r="D846" s="288"/>
      <c r="E846" s="297"/>
      <c r="F846" s="298"/>
      <c r="G846" s="429"/>
      <c r="H846" s="430"/>
      <c r="I846" s="18"/>
    </row>
    <row r="847" spans="2:9" x14ac:dyDescent="0.2">
      <c r="B847" s="18"/>
      <c r="C847" s="18"/>
      <c r="D847" s="288"/>
      <c r="E847" s="297"/>
      <c r="F847" s="298"/>
      <c r="G847" s="429"/>
      <c r="H847" s="430"/>
      <c r="I847" s="18"/>
    </row>
    <row r="848" spans="2:9" x14ac:dyDescent="0.2">
      <c r="B848" s="18"/>
      <c r="C848" s="18"/>
      <c r="D848" s="288"/>
      <c r="E848" s="297"/>
      <c r="F848" s="298"/>
      <c r="G848" s="429"/>
      <c r="H848" s="430"/>
      <c r="I848" s="18"/>
    </row>
    <row r="849" spans="2:9" x14ac:dyDescent="0.2">
      <c r="B849" s="18"/>
      <c r="C849" s="18"/>
      <c r="D849" s="288"/>
      <c r="E849" s="297"/>
      <c r="F849" s="298"/>
      <c r="G849" s="429"/>
      <c r="H849" s="430"/>
      <c r="I849" s="18"/>
    </row>
    <row r="850" spans="2:9" x14ac:dyDescent="0.2">
      <c r="B850" s="18"/>
      <c r="C850" s="18"/>
      <c r="D850" s="288"/>
      <c r="E850" s="297"/>
      <c r="F850" s="298"/>
      <c r="G850" s="429"/>
      <c r="H850" s="430"/>
      <c r="I850" s="18"/>
    </row>
    <row r="851" spans="2:9" x14ac:dyDescent="0.2">
      <c r="B851" s="18"/>
      <c r="C851" s="18"/>
      <c r="D851" s="288"/>
      <c r="E851" s="297"/>
      <c r="F851" s="298"/>
      <c r="G851" s="429"/>
      <c r="H851" s="430"/>
      <c r="I851" s="18"/>
    </row>
    <row r="852" spans="2:9" x14ac:dyDescent="0.2">
      <c r="B852" s="18"/>
      <c r="C852" s="18"/>
      <c r="D852" s="288"/>
      <c r="E852" s="297"/>
      <c r="F852" s="298"/>
      <c r="G852" s="429"/>
      <c r="H852" s="430"/>
      <c r="I852" s="18"/>
    </row>
    <row r="853" spans="2:9" x14ac:dyDescent="0.2">
      <c r="B853" s="18"/>
      <c r="C853" s="18"/>
      <c r="D853" s="288"/>
      <c r="E853" s="297"/>
      <c r="F853" s="298"/>
      <c r="G853" s="429"/>
      <c r="H853" s="430"/>
      <c r="I853" s="18"/>
    </row>
    <row r="854" spans="2:9" x14ac:dyDescent="0.2">
      <c r="B854" s="18"/>
      <c r="C854" s="18"/>
      <c r="D854" s="288"/>
      <c r="E854" s="297"/>
      <c r="F854" s="298"/>
      <c r="G854" s="429"/>
      <c r="H854" s="430"/>
      <c r="I854" s="18"/>
    </row>
    <row r="855" spans="2:9" x14ac:dyDescent="0.2">
      <c r="B855" s="18"/>
      <c r="C855" s="18"/>
      <c r="D855" s="288"/>
      <c r="E855" s="297"/>
      <c r="F855" s="298"/>
      <c r="G855" s="429"/>
      <c r="H855" s="430"/>
      <c r="I855" s="18"/>
    </row>
    <row r="856" spans="2:9" x14ac:dyDescent="0.2">
      <c r="B856" s="18"/>
      <c r="C856" s="18"/>
      <c r="D856" s="288"/>
      <c r="E856" s="297"/>
      <c r="F856" s="298"/>
      <c r="G856" s="429"/>
      <c r="H856" s="430"/>
      <c r="I856" s="18"/>
    </row>
    <row r="857" spans="2:9" x14ac:dyDescent="0.2">
      <c r="B857" s="18"/>
      <c r="C857" s="18"/>
      <c r="D857" s="288"/>
      <c r="E857" s="297"/>
      <c r="F857" s="298"/>
      <c r="G857" s="429"/>
      <c r="H857" s="430"/>
      <c r="I857" s="18"/>
    </row>
    <row r="858" spans="2:9" x14ac:dyDescent="0.2">
      <c r="B858" s="18"/>
      <c r="C858" s="18"/>
      <c r="D858" s="288"/>
      <c r="E858" s="297"/>
      <c r="F858" s="298"/>
      <c r="G858" s="429"/>
      <c r="H858" s="430"/>
      <c r="I858" s="18"/>
    </row>
    <row r="859" spans="2:9" x14ac:dyDescent="0.2">
      <c r="B859" s="18"/>
      <c r="C859" s="18"/>
      <c r="D859" s="288"/>
      <c r="E859" s="297"/>
      <c r="F859" s="298"/>
      <c r="G859" s="429"/>
      <c r="H859" s="430"/>
      <c r="I859" s="18"/>
    </row>
    <row r="860" spans="2:9" x14ac:dyDescent="0.2">
      <c r="B860" s="18"/>
      <c r="C860" s="18"/>
      <c r="D860" s="288"/>
      <c r="E860" s="297"/>
      <c r="F860" s="298"/>
      <c r="G860" s="429"/>
      <c r="H860" s="430"/>
      <c r="I860" s="18"/>
    </row>
    <row r="861" spans="2:9" x14ac:dyDescent="0.2">
      <c r="B861" s="18"/>
      <c r="C861" s="18"/>
      <c r="D861" s="288"/>
      <c r="E861" s="297"/>
      <c r="F861" s="298"/>
      <c r="G861" s="429"/>
      <c r="H861" s="430"/>
      <c r="I861" s="18"/>
    </row>
    <row r="862" spans="2:9" x14ac:dyDescent="0.2">
      <c r="B862" s="18"/>
      <c r="C862" s="18"/>
      <c r="D862" s="288"/>
      <c r="E862" s="297"/>
      <c r="F862" s="298"/>
      <c r="G862" s="429"/>
      <c r="H862" s="430"/>
      <c r="I862" s="18"/>
    </row>
    <row r="863" spans="2:9" x14ac:dyDescent="0.2">
      <c r="B863" s="18"/>
      <c r="C863" s="18"/>
      <c r="D863" s="288"/>
      <c r="E863" s="297"/>
      <c r="F863" s="298"/>
      <c r="G863" s="429"/>
      <c r="H863" s="430"/>
      <c r="I863" s="18"/>
    </row>
    <row r="864" spans="2:9" x14ac:dyDescent="0.2">
      <c r="B864" s="18"/>
      <c r="C864" s="18"/>
      <c r="D864" s="288"/>
      <c r="E864" s="297"/>
      <c r="F864" s="298"/>
      <c r="G864" s="429"/>
      <c r="H864" s="430"/>
      <c r="I864" s="18"/>
    </row>
    <row r="865" spans="2:9" x14ac:dyDescent="0.2">
      <c r="B865" s="18"/>
      <c r="C865" s="18"/>
      <c r="D865" s="288"/>
      <c r="E865" s="297"/>
      <c r="F865" s="298"/>
      <c r="G865" s="429"/>
      <c r="H865" s="430"/>
      <c r="I865" s="18"/>
    </row>
    <row r="866" spans="2:9" x14ac:dyDescent="0.2">
      <c r="B866" s="18"/>
      <c r="C866" s="18"/>
      <c r="D866" s="288"/>
      <c r="E866" s="297"/>
      <c r="F866" s="298"/>
      <c r="G866" s="429"/>
      <c r="H866" s="430"/>
      <c r="I866" s="18"/>
    </row>
    <row r="867" spans="2:9" x14ac:dyDescent="0.2">
      <c r="B867" s="18"/>
      <c r="C867" s="18"/>
      <c r="D867" s="288"/>
      <c r="E867" s="297"/>
      <c r="F867" s="298"/>
      <c r="G867" s="429"/>
      <c r="H867" s="430"/>
      <c r="I867" s="18"/>
    </row>
    <row r="868" spans="2:9" x14ac:dyDescent="0.2">
      <c r="B868" s="18"/>
      <c r="C868" s="18"/>
      <c r="D868" s="288"/>
      <c r="E868" s="297"/>
      <c r="F868" s="298"/>
      <c r="G868" s="429"/>
      <c r="H868" s="430"/>
      <c r="I868" s="18"/>
    </row>
    <row r="869" spans="2:9" x14ac:dyDescent="0.2">
      <c r="B869" s="18"/>
      <c r="C869" s="18"/>
      <c r="D869" s="288"/>
      <c r="E869" s="297"/>
      <c r="F869" s="298"/>
      <c r="G869" s="429"/>
      <c r="H869" s="430"/>
      <c r="I869" s="18"/>
    </row>
    <row r="870" spans="2:9" x14ac:dyDescent="0.2">
      <c r="B870" s="18"/>
      <c r="C870" s="18"/>
      <c r="D870" s="288"/>
      <c r="E870" s="297"/>
      <c r="F870" s="298"/>
      <c r="G870" s="429"/>
      <c r="H870" s="430"/>
      <c r="I870" s="18"/>
    </row>
    <row r="871" spans="2:9" x14ac:dyDescent="0.2">
      <c r="B871" s="18"/>
      <c r="C871" s="18"/>
      <c r="D871" s="288"/>
      <c r="E871" s="297"/>
      <c r="F871" s="298"/>
      <c r="G871" s="429"/>
      <c r="H871" s="430"/>
      <c r="I871" s="18"/>
    </row>
    <row r="872" spans="2:9" x14ac:dyDescent="0.2">
      <c r="B872" s="18"/>
      <c r="C872" s="18"/>
      <c r="D872" s="288"/>
      <c r="E872" s="297"/>
      <c r="F872" s="298"/>
      <c r="G872" s="429"/>
      <c r="H872" s="430"/>
      <c r="I872" s="18"/>
    </row>
    <row r="873" spans="2:9" x14ac:dyDescent="0.2">
      <c r="B873" s="18"/>
      <c r="C873" s="18"/>
      <c r="D873" s="288"/>
      <c r="E873" s="297"/>
      <c r="F873" s="298"/>
      <c r="G873" s="429"/>
      <c r="H873" s="430"/>
      <c r="I873" s="18"/>
    </row>
    <row r="874" spans="2:9" x14ac:dyDescent="0.2">
      <c r="B874" s="18"/>
      <c r="C874" s="18"/>
      <c r="D874" s="288"/>
      <c r="E874" s="297"/>
      <c r="F874" s="298"/>
      <c r="G874" s="429"/>
      <c r="H874" s="430"/>
      <c r="I874" s="18"/>
    </row>
    <row r="875" spans="2:9" x14ac:dyDescent="0.2">
      <c r="B875" s="18"/>
      <c r="C875" s="18"/>
      <c r="D875" s="288"/>
      <c r="E875" s="297"/>
      <c r="F875" s="298"/>
      <c r="G875" s="429"/>
      <c r="H875" s="430"/>
      <c r="I875" s="18"/>
    </row>
    <row r="876" spans="2:9" x14ac:dyDescent="0.2">
      <c r="B876" s="18"/>
      <c r="C876" s="18"/>
      <c r="D876" s="288"/>
      <c r="E876" s="297"/>
      <c r="F876" s="298"/>
      <c r="G876" s="429"/>
      <c r="H876" s="430"/>
      <c r="I876" s="18"/>
    </row>
    <row r="877" spans="2:9" x14ac:dyDescent="0.2">
      <c r="B877" s="18"/>
      <c r="C877" s="18"/>
      <c r="D877" s="288"/>
      <c r="E877" s="297"/>
      <c r="F877" s="298"/>
      <c r="G877" s="429"/>
      <c r="H877" s="430"/>
      <c r="I877" s="18"/>
    </row>
    <row r="878" spans="2:9" x14ac:dyDescent="0.2">
      <c r="B878" s="18"/>
      <c r="C878" s="18"/>
      <c r="D878" s="288"/>
      <c r="E878" s="297"/>
      <c r="F878" s="298"/>
      <c r="G878" s="429"/>
      <c r="H878" s="430"/>
      <c r="I878" s="18"/>
    </row>
    <row r="879" spans="2:9" x14ac:dyDescent="0.2">
      <c r="B879" s="18"/>
      <c r="C879" s="18"/>
      <c r="D879" s="288"/>
      <c r="E879" s="297"/>
      <c r="F879" s="298"/>
      <c r="G879" s="429"/>
      <c r="H879" s="430"/>
      <c r="I879" s="18"/>
    </row>
    <row r="880" spans="2:9" x14ac:dyDescent="0.2">
      <c r="B880" s="18"/>
      <c r="C880" s="18"/>
      <c r="D880" s="288"/>
      <c r="E880" s="297"/>
      <c r="F880" s="298"/>
      <c r="G880" s="429"/>
      <c r="H880" s="430"/>
      <c r="I880" s="18"/>
    </row>
    <row r="881" spans="2:9" x14ac:dyDescent="0.2">
      <c r="B881" s="18"/>
      <c r="C881" s="18"/>
      <c r="D881" s="288"/>
      <c r="E881" s="297"/>
      <c r="F881" s="298"/>
      <c r="G881" s="429"/>
      <c r="H881" s="430"/>
      <c r="I881" s="18"/>
    </row>
    <row r="882" spans="2:9" x14ac:dyDescent="0.2">
      <c r="B882" s="18"/>
      <c r="C882" s="18"/>
      <c r="D882" s="288"/>
      <c r="E882" s="297"/>
      <c r="F882" s="298"/>
      <c r="G882" s="429"/>
      <c r="H882" s="430"/>
      <c r="I882" s="18"/>
    </row>
    <row r="883" spans="2:9" x14ac:dyDescent="0.2">
      <c r="B883" s="18"/>
      <c r="C883" s="18"/>
      <c r="D883" s="288"/>
      <c r="E883" s="297"/>
      <c r="F883" s="298"/>
      <c r="G883" s="429"/>
      <c r="H883" s="430"/>
      <c r="I883" s="18"/>
    </row>
    <row r="884" spans="2:9" x14ac:dyDescent="0.2">
      <c r="B884" s="18"/>
      <c r="C884" s="18"/>
      <c r="D884" s="288"/>
      <c r="E884" s="297"/>
      <c r="F884" s="298"/>
      <c r="G884" s="429"/>
      <c r="H884" s="430"/>
      <c r="I884" s="18"/>
    </row>
    <row r="885" spans="2:9" x14ac:dyDescent="0.2">
      <c r="B885" s="18"/>
      <c r="C885" s="18"/>
      <c r="D885" s="288"/>
      <c r="E885" s="297"/>
      <c r="F885" s="298"/>
      <c r="G885" s="429"/>
      <c r="H885" s="430"/>
      <c r="I885" s="18"/>
    </row>
    <row r="886" spans="2:9" x14ac:dyDescent="0.2">
      <c r="B886" s="18"/>
      <c r="C886" s="18"/>
      <c r="D886" s="288"/>
      <c r="E886" s="297"/>
      <c r="F886" s="298"/>
      <c r="G886" s="429"/>
      <c r="H886" s="430"/>
      <c r="I886" s="18"/>
    </row>
    <row r="887" spans="2:9" x14ac:dyDescent="0.2">
      <c r="B887" s="18"/>
      <c r="C887" s="18"/>
      <c r="D887" s="288"/>
      <c r="E887" s="297"/>
      <c r="F887" s="298"/>
      <c r="G887" s="429"/>
      <c r="H887" s="430"/>
      <c r="I887" s="18"/>
    </row>
    <row r="888" spans="2:9" x14ac:dyDescent="0.2">
      <c r="B888" s="18"/>
      <c r="C888" s="18"/>
      <c r="D888" s="288"/>
      <c r="E888" s="297"/>
      <c r="F888" s="298"/>
      <c r="G888" s="429"/>
      <c r="H888" s="430"/>
      <c r="I888" s="18"/>
    </row>
    <row r="889" spans="2:9" x14ac:dyDescent="0.2">
      <c r="B889" s="18"/>
      <c r="C889" s="18"/>
      <c r="D889" s="288"/>
      <c r="E889" s="297"/>
      <c r="F889" s="298"/>
      <c r="G889" s="429"/>
      <c r="H889" s="430"/>
      <c r="I889" s="18"/>
    </row>
    <row r="890" spans="2:9" x14ac:dyDescent="0.2">
      <c r="B890" s="18"/>
      <c r="C890" s="18"/>
      <c r="D890" s="288"/>
      <c r="E890" s="297"/>
      <c r="F890" s="298"/>
      <c r="G890" s="429"/>
      <c r="H890" s="430"/>
      <c r="I890" s="18"/>
    </row>
    <row r="891" spans="2:9" x14ac:dyDescent="0.2">
      <c r="B891" s="18"/>
      <c r="C891" s="18"/>
      <c r="D891" s="288"/>
      <c r="E891" s="297"/>
      <c r="F891" s="298"/>
      <c r="G891" s="429"/>
      <c r="H891" s="430"/>
      <c r="I891" s="18"/>
    </row>
    <row r="892" spans="2:9" x14ac:dyDescent="0.2">
      <c r="B892" s="18"/>
      <c r="C892" s="18"/>
      <c r="D892" s="288"/>
      <c r="E892" s="297"/>
      <c r="F892" s="298"/>
      <c r="G892" s="429"/>
      <c r="H892" s="430"/>
      <c r="I892" s="18"/>
    </row>
    <row r="893" spans="2:9" x14ac:dyDescent="0.2">
      <c r="B893" s="18"/>
      <c r="C893" s="18"/>
      <c r="D893" s="288"/>
      <c r="E893" s="297"/>
      <c r="F893" s="298"/>
      <c r="G893" s="429"/>
      <c r="H893" s="430"/>
      <c r="I893" s="18"/>
    </row>
    <row r="894" spans="2:9" x14ac:dyDescent="0.2">
      <c r="B894" s="18"/>
      <c r="C894" s="18"/>
      <c r="D894" s="288"/>
      <c r="E894" s="297"/>
      <c r="F894" s="298"/>
      <c r="G894" s="429"/>
      <c r="H894" s="430"/>
      <c r="I894" s="18"/>
    </row>
    <row r="895" spans="2:9" x14ac:dyDescent="0.2">
      <c r="B895" s="18"/>
      <c r="C895" s="18"/>
      <c r="D895" s="288"/>
      <c r="E895" s="297"/>
      <c r="F895" s="298"/>
      <c r="G895" s="429"/>
      <c r="H895" s="430"/>
      <c r="I895" s="18"/>
    </row>
    <row r="896" spans="2:9" x14ac:dyDescent="0.2">
      <c r="B896" s="18"/>
      <c r="C896" s="18"/>
      <c r="D896" s="288"/>
      <c r="E896" s="297"/>
      <c r="F896" s="298"/>
      <c r="G896" s="429"/>
      <c r="H896" s="430"/>
      <c r="I896" s="18"/>
    </row>
    <row r="897" spans="2:9" x14ac:dyDescent="0.2">
      <c r="B897" s="18"/>
      <c r="C897" s="18"/>
      <c r="D897" s="288"/>
      <c r="E897" s="297"/>
      <c r="F897" s="298"/>
      <c r="G897" s="429"/>
      <c r="H897" s="430"/>
      <c r="I897" s="18"/>
    </row>
    <row r="898" spans="2:9" x14ac:dyDescent="0.2">
      <c r="B898" s="18"/>
      <c r="C898" s="18"/>
      <c r="D898" s="288"/>
      <c r="E898" s="297"/>
      <c r="F898" s="298"/>
      <c r="G898" s="429"/>
      <c r="H898" s="430"/>
      <c r="I898" s="18"/>
    </row>
    <row r="899" spans="2:9" x14ac:dyDescent="0.2">
      <c r="B899" s="18"/>
      <c r="C899" s="18"/>
      <c r="D899" s="288"/>
      <c r="E899" s="297"/>
      <c r="F899" s="298"/>
      <c r="G899" s="429"/>
      <c r="H899" s="430"/>
      <c r="I899" s="18"/>
    </row>
    <row r="900" spans="2:9" x14ac:dyDescent="0.2">
      <c r="B900" s="18"/>
      <c r="C900" s="18"/>
      <c r="D900" s="288"/>
      <c r="E900" s="297"/>
      <c r="F900" s="298"/>
      <c r="G900" s="429"/>
      <c r="H900" s="430"/>
      <c r="I900" s="18"/>
    </row>
    <row r="901" spans="2:9" x14ac:dyDescent="0.2">
      <c r="B901" s="18"/>
      <c r="C901" s="18"/>
      <c r="D901" s="288"/>
      <c r="E901" s="297"/>
      <c r="F901" s="298"/>
      <c r="G901" s="429"/>
      <c r="H901" s="430"/>
      <c r="I901" s="18"/>
    </row>
    <row r="902" spans="2:9" x14ac:dyDescent="0.2">
      <c r="B902" s="18"/>
      <c r="C902" s="18"/>
      <c r="D902" s="288"/>
      <c r="E902" s="297"/>
      <c r="F902" s="298"/>
      <c r="G902" s="429"/>
      <c r="H902" s="430"/>
      <c r="I902" s="18"/>
    </row>
    <row r="903" spans="2:9" x14ac:dyDescent="0.2">
      <c r="B903" s="18"/>
      <c r="C903" s="18"/>
      <c r="D903" s="288"/>
      <c r="E903" s="297"/>
      <c r="F903" s="298"/>
      <c r="G903" s="429"/>
      <c r="H903" s="430"/>
      <c r="I903" s="18"/>
    </row>
    <row r="904" spans="2:9" x14ac:dyDescent="0.2">
      <c r="B904" s="18"/>
      <c r="C904" s="18"/>
      <c r="D904" s="288"/>
      <c r="E904" s="297"/>
      <c r="F904" s="298"/>
      <c r="G904" s="429"/>
      <c r="H904" s="430"/>
      <c r="I904" s="18"/>
    </row>
    <row r="905" spans="2:9" x14ac:dyDescent="0.2">
      <c r="B905" s="18"/>
      <c r="C905" s="18"/>
      <c r="D905" s="288"/>
      <c r="E905" s="297"/>
      <c r="F905" s="298"/>
      <c r="G905" s="429"/>
      <c r="H905" s="430"/>
      <c r="I905" s="18"/>
    </row>
    <row r="906" spans="2:9" x14ac:dyDescent="0.2">
      <c r="B906" s="18"/>
      <c r="C906" s="18"/>
      <c r="D906" s="288"/>
      <c r="E906" s="297"/>
      <c r="F906" s="298"/>
      <c r="G906" s="429"/>
      <c r="H906" s="430"/>
      <c r="I906" s="18"/>
    </row>
    <row r="907" spans="2:9" x14ac:dyDescent="0.2">
      <c r="B907" s="18"/>
      <c r="C907" s="18"/>
      <c r="D907" s="288"/>
      <c r="E907" s="297"/>
      <c r="F907" s="298"/>
      <c r="G907" s="429"/>
      <c r="H907" s="430"/>
      <c r="I907" s="18"/>
    </row>
    <row r="908" spans="2:9" x14ac:dyDescent="0.2">
      <c r="B908" s="18"/>
      <c r="C908" s="18"/>
      <c r="D908" s="288"/>
      <c r="E908" s="297"/>
      <c r="F908" s="298"/>
      <c r="G908" s="429"/>
      <c r="H908" s="430"/>
      <c r="I908" s="18"/>
    </row>
    <row r="909" spans="2:9" x14ac:dyDescent="0.2">
      <c r="B909" s="18"/>
      <c r="C909" s="18"/>
      <c r="D909" s="288"/>
      <c r="E909" s="297"/>
      <c r="F909" s="298"/>
      <c r="G909" s="429"/>
      <c r="H909" s="430"/>
      <c r="I909" s="18"/>
    </row>
    <row r="910" spans="2:9" x14ac:dyDescent="0.2">
      <c r="B910" s="18"/>
      <c r="C910" s="18"/>
      <c r="D910" s="288"/>
      <c r="E910" s="297"/>
      <c r="F910" s="298"/>
      <c r="G910" s="429"/>
      <c r="H910" s="430"/>
      <c r="I910" s="18"/>
    </row>
    <row r="911" spans="2:9" x14ac:dyDescent="0.2">
      <c r="B911" s="18"/>
      <c r="C911" s="18"/>
      <c r="D911" s="288"/>
      <c r="E911" s="297"/>
      <c r="F911" s="298"/>
      <c r="G911" s="429"/>
      <c r="H911" s="430"/>
      <c r="I911" s="18"/>
    </row>
    <row r="912" spans="2:9" x14ac:dyDescent="0.2">
      <c r="B912" s="18"/>
      <c r="C912" s="18"/>
      <c r="D912" s="288"/>
      <c r="E912" s="297"/>
      <c r="F912" s="298"/>
      <c r="G912" s="429"/>
      <c r="H912" s="430"/>
      <c r="I912" s="18"/>
    </row>
    <row r="913" spans="2:9" x14ac:dyDescent="0.2">
      <c r="B913" s="18"/>
      <c r="C913" s="18"/>
      <c r="D913" s="288"/>
      <c r="E913" s="297"/>
      <c r="F913" s="298"/>
      <c r="G913" s="429"/>
      <c r="H913" s="430"/>
      <c r="I913" s="18"/>
    </row>
    <row r="914" spans="2:9" x14ac:dyDescent="0.2">
      <c r="B914" s="18"/>
      <c r="C914" s="18"/>
      <c r="D914" s="288"/>
      <c r="E914" s="297"/>
      <c r="F914" s="298"/>
      <c r="G914" s="429"/>
      <c r="H914" s="430"/>
      <c r="I914" s="18"/>
    </row>
    <row r="915" spans="2:9" x14ac:dyDescent="0.2">
      <c r="B915" s="18"/>
      <c r="C915" s="18"/>
      <c r="D915" s="288"/>
      <c r="E915" s="297"/>
      <c r="F915" s="298"/>
      <c r="G915" s="429"/>
      <c r="H915" s="430"/>
      <c r="I915" s="18"/>
    </row>
    <row r="916" spans="2:9" x14ac:dyDescent="0.2">
      <c r="B916" s="18"/>
      <c r="C916" s="18"/>
      <c r="D916" s="288"/>
      <c r="E916" s="297"/>
      <c r="F916" s="298"/>
      <c r="G916" s="429"/>
      <c r="H916" s="430"/>
      <c r="I916" s="18"/>
    </row>
    <row r="917" spans="2:9" x14ac:dyDescent="0.2">
      <c r="B917" s="18"/>
      <c r="C917" s="18"/>
      <c r="D917" s="288"/>
      <c r="E917" s="297"/>
      <c r="F917" s="298"/>
      <c r="G917" s="429"/>
      <c r="H917" s="430"/>
      <c r="I917" s="18"/>
    </row>
    <row r="918" spans="2:9" x14ac:dyDescent="0.2">
      <c r="B918" s="18"/>
      <c r="C918" s="18"/>
      <c r="D918" s="288"/>
      <c r="E918" s="297"/>
      <c r="F918" s="298"/>
      <c r="G918" s="429"/>
      <c r="H918" s="430"/>
      <c r="I918" s="18"/>
    </row>
    <row r="919" spans="2:9" x14ac:dyDescent="0.2">
      <c r="B919" s="18"/>
      <c r="C919" s="18"/>
      <c r="D919" s="288"/>
      <c r="E919" s="297"/>
      <c r="F919" s="298"/>
      <c r="G919" s="429"/>
      <c r="H919" s="430"/>
      <c r="I919" s="18"/>
    </row>
    <row r="920" spans="2:9" x14ac:dyDescent="0.2">
      <c r="B920" s="18"/>
      <c r="C920" s="18"/>
      <c r="D920" s="288"/>
      <c r="E920" s="297"/>
      <c r="F920" s="298"/>
      <c r="G920" s="429"/>
      <c r="H920" s="430"/>
      <c r="I920" s="18"/>
    </row>
    <row r="921" spans="2:9" x14ac:dyDescent="0.2">
      <c r="B921" s="18"/>
      <c r="C921" s="18"/>
      <c r="D921" s="288"/>
      <c r="E921" s="297"/>
      <c r="F921" s="298"/>
      <c r="G921" s="429"/>
      <c r="H921" s="430"/>
      <c r="I921" s="18"/>
    </row>
    <row r="922" spans="2:9" x14ac:dyDescent="0.2">
      <c r="B922" s="18"/>
      <c r="C922" s="18"/>
      <c r="D922" s="288"/>
      <c r="E922" s="297"/>
      <c r="F922" s="298"/>
      <c r="G922" s="429"/>
      <c r="H922" s="430"/>
      <c r="I922" s="18"/>
    </row>
    <row r="923" spans="2:9" x14ac:dyDescent="0.2">
      <c r="B923" s="18"/>
      <c r="C923" s="18"/>
      <c r="D923" s="288"/>
      <c r="E923" s="297"/>
      <c r="F923" s="298"/>
      <c r="G923" s="429"/>
      <c r="H923" s="430"/>
      <c r="I923" s="18"/>
    </row>
    <row r="924" spans="2:9" x14ac:dyDescent="0.2">
      <c r="B924" s="18"/>
      <c r="C924" s="18"/>
      <c r="D924" s="288"/>
      <c r="E924" s="297"/>
      <c r="F924" s="298"/>
      <c r="G924" s="429"/>
      <c r="H924" s="430"/>
      <c r="I924" s="18"/>
    </row>
    <row r="925" spans="2:9" x14ac:dyDescent="0.2">
      <c r="B925" s="18"/>
      <c r="C925" s="18"/>
      <c r="D925" s="288"/>
      <c r="E925" s="297"/>
      <c r="F925" s="298"/>
      <c r="G925" s="429"/>
      <c r="H925" s="430"/>
      <c r="I925" s="18"/>
    </row>
    <row r="926" spans="2:9" x14ac:dyDescent="0.2">
      <c r="B926" s="18"/>
      <c r="C926" s="18"/>
      <c r="D926" s="288"/>
      <c r="E926" s="297"/>
      <c r="F926" s="298"/>
      <c r="G926" s="429"/>
      <c r="H926" s="430"/>
      <c r="I926" s="18"/>
    </row>
    <row r="927" spans="2:9" x14ac:dyDescent="0.2">
      <c r="B927" s="18"/>
      <c r="C927" s="18"/>
      <c r="D927" s="288"/>
      <c r="E927" s="297"/>
      <c r="F927" s="298"/>
      <c r="G927" s="429"/>
      <c r="H927" s="430"/>
      <c r="I927" s="18"/>
    </row>
    <row r="928" spans="2:9" x14ac:dyDescent="0.2">
      <c r="B928" s="18"/>
      <c r="C928" s="18"/>
      <c r="D928" s="288"/>
      <c r="E928" s="297"/>
      <c r="F928" s="298"/>
      <c r="G928" s="429"/>
      <c r="H928" s="430"/>
      <c r="I928" s="18"/>
    </row>
    <row r="929" spans="2:9" x14ac:dyDescent="0.2">
      <c r="B929" s="18"/>
      <c r="C929" s="18"/>
      <c r="D929" s="288"/>
      <c r="E929" s="297"/>
      <c r="F929" s="298"/>
      <c r="G929" s="429"/>
      <c r="H929" s="430"/>
      <c r="I929" s="18"/>
    </row>
    <row r="930" spans="2:9" x14ac:dyDescent="0.2">
      <c r="B930" s="18"/>
      <c r="C930" s="18"/>
      <c r="D930" s="288"/>
      <c r="E930" s="297"/>
      <c r="F930" s="298"/>
      <c r="G930" s="429"/>
      <c r="H930" s="430"/>
      <c r="I930" s="18"/>
    </row>
    <row r="931" spans="2:9" x14ac:dyDescent="0.2">
      <c r="B931" s="18"/>
      <c r="C931" s="18"/>
      <c r="D931" s="288"/>
      <c r="E931" s="297"/>
      <c r="F931" s="298"/>
      <c r="G931" s="429"/>
      <c r="H931" s="430"/>
      <c r="I931" s="18"/>
    </row>
    <row r="932" spans="2:9" x14ac:dyDescent="0.2">
      <c r="B932" s="18"/>
      <c r="C932" s="18"/>
      <c r="D932" s="288"/>
      <c r="E932" s="297"/>
      <c r="F932" s="298"/>
      <c r="G932" s="429"/>
      <c r="H932" s="430"/>
      <c r="I932" s="18"/>
    </row>
    <row r="933" spans="2:9" x14ac:dyDescent="0.2">
      <c r="B933" s="18"/>
      <c r="C933" s="18"/>
      <c r="D933" s="288"/>
      <c r="E933" s="297"/>
      <c r="F933" s="298"/>
      <c r="G933" s="429"/>
      <c r="H933" s="430"/>
      <c r="I933" s="18"/>
    </row>
    <row r="934" spans="2:9" x14ac:dyDescent="0.2">
      <c r="B934" s="18"/>
      <c r="C934" s="18"/>
      <c r="D934" s="288"/>
      <c r="E934" s="297"/>
      <c r="F934" s="298"/>
      <c r="G934" s="429"/>
      <c r="H934" s="430"/>
      <c r="I934" s="18"/>
    </row>
    <row r="935" spans="2:9" x14ac:dyDescent="0.2">
      <c r="B935" s="18"/>
      <c r="C935" s="18"/>
      <c r="D935" s="288"/>
      <c r="E935" s="297"/>
      <c r="F935" s="298"/>
      <c r="G935" s="429"/>
      <c r="H935" s="430"/>
      <c r="I935" s="18"/>
    </row>
    <row r="936" spans="2:9" x14ac:dyDescent="0.2">
      <c r="B936" s="18"/>
      <c r="C936" s="18"/>
      <c r="D936" s="288"/>
      <c r="E936" s="297"/>
      <c r="F936" s="298"/>
      <c r="G936" s="429"/>
      <c r="H936" s="430"/>
      <c r="I936" s="18"/>
    </row>
    <row r="937" spans="2:9" x14ac:dyDescent="0.2">
      <c r="B937" s="18"/>
      <c r="C937" s="18"/>
      <c r="D937" s="288"/>
      <c r="E937" s="297"/>
      <c r="F937" s="298"/>
      <c r="G937" s="429"/>
      <c r="H937" s="430"/>
      <c r="I937" s="18"/>
    </row>
    <row r="938" spans="2:9" x14ac:dyDescent="0.2">
      <c r="B938" s="18"/>
      <c r="C938" s="18"/>
      <c r="D938" s="288"/>
      <c r="E938" s="297"/>
      <c r="F938" s="298"/>
      <c r="G938" s="429"/>
      <c r="H938" s="430"/>
      <c r="I938" s="18"/>
    </row>
    <row r="939" spans="2:9" x14ac:dyDescent="0.2">
      <c r="B939" s="18"/>
      <c r="C939" s="18"/>
      <c r="D939" s="288"/>
      <c r="E939" s="297"/>
      <c r="F939" s="298"/>
      <c r="G939" s="429"/>
      <c r="H939" s="430"/>
      <c r="I939" s="18"/>
    </row>
    <row r="940" spans="2:9" x14ac:dyDescent="0.2">
      <c r="B940" s="18"/>
      <c r="C940" s="18"/>
      <c r="D940" s="288"/>
      <c r="E940" s="297"/>
      <c r="F940" s="298"/>
      <c r="G940" s="429"/>
      <c r="H940" s="430"/>
      <c r="I940" s="18"/>
    </row>
    <row r="941" spans="2:9" x14ac:dyDescent="0.2">
      <c r="B941" s="18"/>
      <c r="C941" s="18"/>
      <c r="D941" s="288"/>
      <c r="E941" s="297"/>
      <c r="F941" s="298"/>
      <c r="G941" s="429"/>
      <c r="H941" s="430"/>
      <c r="I941" s="18"/>
    </row>
    <row r="942" spans="2:9" x14ac:dyDescent="0.2">
      <c r="B942" s="18"/>
      <c r="C942" s="18"/>
      <c r="D942" s="288"/>
      <c r="E942" s="297"/>
      <c r="F942" s="298"/>
      <c r="G942" s="429"/>
      <c r="H942" s="430"/>
      <c r="I942" s="18"/>
    </row>
    <row r="943" spans="2:9" x14ac:dyDescent="0.2">
      <c r="B943" s="18"/>
      <c r="C943" s="18"/>
      <c r="D943" s="288"/>
      <c r="E943" s="297"/>
      <c r="F943" s="298"/>
      <c r="G943" s="429"/>
      <c r="H943" s="430"/>
      <c r="I943" s="18"/>
    </row>
    <row r="944" spans="2:9" x14ac:dyDescent="0.2">
      <c r="B944" s="18"/>
      <c r="C944" s="18"/>
      <c r="D944" s="288"/>
      <c r="E944" s="297"/>
      <c r="F944" s="298"/>
      <c r="G944" s="429"/>
      <c r="H944" s="430"/>
      <c r="I944" s="18"/>
    </row>
    <row r="945" spans="2:9" x14ac:dyDescent="0.2">
      <c r="B945" s="18"/>
      <c r="C945" s="18"/>
      <c r="D945" s="288"/>
      <c r="E945" s="297"/>
      <c r="F945" s="298"/>
      <c r="G945" s="429"/>
      <c r="H945" s="430"/>
      <c r="I945" s="18"/>
    </row>
    <row r="946" spans="2:9" x14ac:dyDescent="0.2">
      <c r="B946" s="18"/>
      <c r="C946" s="18"/>
      <c r="D946" s="288"/>
      <c r="E946" s="297"/>
      <c r="F946" s="298"/>
      <c r="G946" s="429"/>
      <c r="H946" s="430"/>
      <c r="I946" s="18"/>
    </row>
    <row r="947" spans="2:9" x14ac:dyDescent="0.2">
      <c r="B947" s="18"/>
      <c r="C947" s="18"/>
      <c r="D947" s="288"/>
      <c r="E947" s="297"/>
      <c r="F947" s="298"/>
      <c r="G947" s="429"/>
      <c r="H947" s="430"/>
      <c r="I947" s="18"/>
    </row>
    <row r="948" spans="2:9" x14ac:dyDescent="0.2">
      <c r="B948" s="18"/>
      <c r="C948" s="18"/>
      <c r="D948" s="288"/>
      <c r="E948" s="297"/>
      <c r="F948" s="298"/>
      <c r="G948" s="429"/>
      <c r="H948" s="430"/>
      <c r="I948" s="18"/>
    </row>
    <row r="949" spans="2:9" x14ac:dyDescent="0.2">
      <c r="B949" s="18"/>
      <c r="C949" s="18"/>
      <c r="D949" s="288"/>
      <c r="E949" s="297"/>
      <c r="F949" s="298"/>
      <c r="G949" s="429"/>
      <c r="H949" s="430"/>
      <c r="I949" s="18"/>
    </row>
    <row r="950" spans="2:9" x14ac:dyDescent="0.2">
      <c r="B950" s="18"/>
      <c r="C950" s="18"/>
      <c r="D950" s="288"/>
      <c r="E950" s="297"/>
      <c r="F950" s="298"/>
      <c r="G950" s="429"/>
      <c r="H950" s="430"/>
      <c r="I950" s="18"/>
    </row>
    <row r="951" spans="2:9" x14ac:dyDescent="0.2">
      <c r="B951" s="18"/>
      <c r="C951" s="18"/>
      <c r="D951" s="288"/>
      <c r="E951" s="297"/>
      <c r="F951" s="298"/>
      <c r="G951" s="429"/>
      <c r="H951" s="430"/>
      <c r="I951" s="18"/>
    </row>
    <row r="952" spans="2:9" x14ac:dyDescent="0.2">
      <c r="B952" s="18"/>
      <c r="C952" s="18"/>
      <c r="D952" s="288"/>
      <c r="E952" s="297"/>
      <c r="F952" s="298"/>
      <c r="G952" s="429"/>
      <c r="H952" s="430"/>
      <c r="I952" s="18"/>
    </row>
    <row r="953" spans="2:9" x14ac:dyDescent="0.2">
      <c r="B953" s="18"/>
      <c r="C953" s="18"/>
      <c r="D953" s="288"/>
      <c r="E953" s="297"/>
      <c r="F953" s="298"/>
      <c r="G953" s="429"/>
      <c r="H953" s="430"/>
      <c r="I953" s="18"/>
    </row>
    <row r="954" spans="2:9" x14ac:dyDescent="0.2">
      <c r="B954" s="18"/>
      <c r="C954" s="18"/>
      <c r="D954" s="288"/>
      <c r="E954" s="297"/>
      <c r="F954" s="298"/>
      <c r="G954" s="429"/>
      <c r="H954" s="430"/>
      <c r="I954" s="18"/>
    </row>
    <row r="955" spans="2:9" x14ac:dyDescent="0.2">
      <c r="B955" s="18"/>
      <c r="C955" s="18"/>
      <c r="D955" s="288"/>
      <c r="E955" s="297"/>
      <c r="F955" s="298"/>
      <c r="G955" s="429"/>
      <c r="H955" s="430"/>
      <c r="I955" s="18"/>
    </row>
    <row r="956" spans="2:9" x14ac:dyDescent="0.2">
      <c r="B956" s="18"/>
      <c r="C956" s="18"/>
      <c r="D956" s="288"/>
      <c r="E956" s="297"/>
      <c r="F956" s="298"/>
      <c r="G956" s="429"/>
      <c r="H956" s="430"/>
      <c r="I956" s="18"/>
    </row>
    <row r="957" spans="2:9" x14ac:dyDescent="0.2">
      <c r="B957" s="18"/>
      <c r="C957" s="18"/>
      <c r="D957" s="288"/>
      <c r="E957" s="297"/>
      <c r="F957" s="298"/>
      <c r="G957" s="429"/>
      <c r="H957" s="430"/>
      <c r="I957" s="18"/>
    </row>
    <row r="958" spans="2:9" x14ac:dyDescent="0.2">
      <c r="B958" s="18"/>
      <c r="C958" s="18"/>
      <c r="D958" s="288"/>
      <c r="E958" s="297"/>
      <c r="F958" s="298"/>
      <c r="G958" s="429"/>
      <c r="H958" s="430"/>
      <c r="I958" s="18"/>
    </row>
    <row r="959" spans="2:9" x14ac:dyDescent="0.2">
      <c r="B959" s="18"/>
      <c r="C959" s="18"/>
      <c r="D959" s="288"/>
      <c r="E959" s="297"/>
      <c r="F959" s="298"/>
      <c r="G959" s="429"/>
      <c r="H959" s="430"/>
      <c r="I959" s="18"/>
    </row>
    <row r="960" spans="2:9" x14ac:dyDescent="0.2">
      <c r="B960" s="18"/>
      <c r="C960" s="18"/>
      <c r="D960" s="288"/>
      <c r="E960" s="297"/>
      <c r="F960" s="298"/>
      <c r="G960" s="429"/>
      <c r="H960" s="430"/>
      <c r="I960" s="18"/>
    </row>
    <row r="961" spans="2:9" x14ac:dyDescent="0.2">
      <c r="B961" s="18"/>
      <c r="C961" s="18"/>
      <c r="D961" s="288"/>
      <c r="E961" s="297"/>
      <c r="F961" s="298"/>
      <c r="G961" s="429"/>
      <c r="H961" s="430"/>
      <c r="I961" s="18"/>
    </row>
    <row r="962" spans="2:9" x14ac:dyDescent="0.2">
      <c r="B962" s="18"/>
      <c r="C962" s="18"/>
      <c r="D962" s="288"/>
      <c r="E962" s="297"/>
      <c r="F962" s="298"/>
      <c r="G962" s="429"/>
      <c r="H962" s="430"/>
      <c r="I962" s="18"/>
    </row>
    <row r="963" spans="2:9" x14ac:dyDescent="0.2">
      <c r="B963" s="18"/>
      <c r="C963" s="18"/>
      <c r="D963" s="288"/>
      <c r="E963" s="297"/>
      <c r="F963" s="298"/>
      <c r="G963" s="429"/>
      <c r="H963" s="430"/>
      <c r="I963" s="18"/>
    </row>
    <row r="964" spans="2:9" x14ac:dyDescent="0.2">
      <c r="B964" s="18"/>
      <c r="C964" s="18"/>
      <c r="D964" s="288"/>
      <c r="E964" s="297"/>
      <c r="F964" s="298"/>
      <c r="G964" s="429"/>
      <c r="H964" s="430"/>
      <c r="I964" s="18"/>
    </row>
    <row r="965" spans="2:9" x14ac:dyDescent="0.2">
      <c r="B965" s="18"/>
      <c r="C965" s="18"/>
      <c r="D965" s="288"/>
      <c r="E965" s="297"/>
      <c r="F965" s="298"/>
      <c r="G965" s="429"/>
      <c r="H965" s="430"/>
      <c r="I965" s="18"/>
    </row>
    <row r="966" spans="2:9" x14ac:dyDescent="0.2">
      <c r="B966" s="18"/>
      <c r="C966" s="18"/>
      <c r="D966" s="288"/>
      <c r="E966" s="297"/>
      <c r="F966" s="298"/>
      <c r="G966" s="429"/>
      <c r="H966" s="430"/>
      <c r="I966" s="18"/>
    </row>
    <row r="967" spans="2:9" x14ac:dyDescent="0.2">
      <c r="B967" s="18"/>
      <c r="C967" s="18"/>
      <c r="D967" s="288"/>
      <c r="E967" s="297"/>
      <c r="F967" s="298"/>
      <c r="G967" s="429"/>
      <c r="H967" s="430"/>
      <c r="I967" s="18"/>
    </row>
    <row r="968" spans="2:9" x14ac:dyDescent="0.2">
      <c r="B968" s="18"/>
      <c r="C968" s="18"/>
      <c r="D968" s="288"/>
      <c r="E968" s="297"/>
      <c r="F968" s="298"/>
      <c r="G968" s="429"/>
      <c r="H968" s="430"/>
      <c r="I968" s="18"/>
    </row>
    <row r="969" spans="2:9" x14ac:dyDescent="0.2">
      <c r="B969" s="18"/>
      <c r="C969" s="18"/>
      <c r="D969" s="288"/>
      <c r="E969" s="297"/>
      <c r="F969" s="298"/>
      <c r="G969" s="429"/>
      <c r="H969" s="430"/>
      <c r="I969" s="18"/>
    </row>
    <row r="970" spans="2:9" x14ac:dyDescent="0.2">
      <c r="B970" s="18"/>
      <c r="C970" s="18"/>
      <c r="D970" s="288"/>
      <c r="E970" s="297"/>
      <c r="F970" s="298"/>
      <c r="G970" s="429"/>
      <c r="H970" s="430"/>
      <c r="I970" s="18"/>
    </row>
    <row r="971" spans="2:9" x14ac:dyDescent="0.2">
      <c r="B971" s="18"/>
      <c r="C971" s="18"/>
      <c r="D971" s="288"/>
      <c r="E971" s="297"/>
      <c r="F971" s="298"/>
      <c r="G971" s="429"/>
      <c r="H971" s="430"/>
      <c r="I971" s="18"/>
    </row>
    <row r="972" spans="2:9" x14ac:dyDescent="0.2">
      <c r="B972" s="18"/>
      <c r="C972" s="18"/>
      <c r="D972" s="288"/>
      <c r="E972" s="297"/>
      <c r="F972" s="298"/>
      <c r="G972" s="429"/>
      <c r="H972" s="430"/>
      <c r="I972" s="18"/>
    </row>
    <row r="973" spans="2:9" x14ac:dyDescent="0.2">
      <c r="B973" s="18"/>
      <c r="C973" s="18"/>
      <c r="D973" s="288"/>
      <c r="E973" s="297"/>
      <c r="F973" s="298"/>
      <c r="G973" s="429"/>
      <c r="H973" s="430"/>
      <c r="I973" s="18"/>
    </row>
    <row r="974" spans="2:9" x14ac:dyDescent="0.2">
      <c r="B974" s="18"/>
      <c r="C974" s="18"/>
      <c r="D974" s="288"/>
      <c r="E974" s="297"/>
      <c r="F974" s="298"/>
      <c r="G974" s="429"/>
      <c r="H974" s="430"/>
      <c r="I974" s="18"/>
    </row>
    <row r="975" spans="2:9" x14ac:dyDescent="0.2">
      <c r="B975" s="18"/>
      <c r="C975" s="18"/>
      <c r="D975" s="288"/>
      <c r="E975" s="297"/>
      <c r="F975" s="298"/>
      <c r="G975" s="429"/>
      <c r="H975" s="430"/>
      <c r="I975" s="18"/>
    </row>
    <row r="976" spans="2:9" x14ac:dyDescent="0.2">
      <c r="B976" s="18"/>
      <c r="C976" s="18"/>
      <c r="D976" s="288"/>
      <c r="E976" s="297"/>
      <c r="F976" s="298"/>
      <c r="G976" s="429"/>
      <c r="H976" s="430"/>
      <c r="I976" s="18"/>
    </row>
    <row r="977" spans="2:9" x14ac:dyDescent="0.2">
      <c r="B977" s="18"/>
      <c r="C977" s="18"/>
      <c r="D977" s="288"/>
      <c r="E977" s="297"/>
      <c r="F977" s="298"/>
      <c r="G977" s="429"/>
      <c r="H977" s="430"/>
      <c r="I977" s="18"/>
    </row>
    <row r="978" spans="2:9" x14ac:dyDescent="0.2">
      <c r="B978" s="18"/>
      <c r="C978" s="18"/>
      <c r="D978" s="288"/>
      <c r="E978" s="297"/>
      <c r="F978" s="298"/>
      <c r="G978" s="429"/>
      <c r="H978" s="430"/>
      <c r="I978" s="18"/>
    </row>
    <row r="979" spans="2:9" x14ac:dyDescent="0.2">
      <c r="B979" s="18"/>
      <c r="C979" s="18"/>
      <c r="D979" s="288"/>
      <c r="E979" s="297"/>
      <c r="F979" s="298"/>
      <c r="G979" s="429"/>
      <c r="H979" s="430"/>
      <c r="I979" s="18"/>
    </row>
    <row r="980" spans="2:9" x14ac:dyDescent="0.2">
      <c r="B980" s="18"/>
      <c r="C980" s="18"/>
      <c r="D980" s="288"/>
      <c r="E980" s="297"/>
      <c r="F980" s="298"/>
      <c r="G980" s="429"/>
      <c r="H980" s="430"/>
      <c r="I980" s="18"/>
    </row>
    <row r="981" spans="2:9" x14ac:dyDescent="0.2">
      <c r="B981" s="18"/>
      <c r="C981" s="18"/>
      <c r="D981" s="288"/>
      <c r="E981" s="297"/>
      <c r="F981" s="298"/>
      <c r="G981" s="429"/>
      <c r="H981" s="430"/>
      <c r="I981" s="18"/>
    </row>
    <row r="982" spans="2:9" x14ac:dyDescent="0.2">
      <c r="B982" s="18"/>
      <c r="C982" s="18"/>
      <c r="D982" s="288"/>
      <c r="E982" s="297"/>
      <c r="F982" s="298"/>
      <c r="G982" s="429"/>
      <c r="H982" s="430"/>
      <c r="I982" s="18"/>
    </row>
    <row r="983" spans="2:9" x14ac:dyDescent="0.2">
      <c r="B983" s="18"/>
      <c r="C983" s="18"/>
      <c r="D983" s="288"/>
      <c r="E983" s="297"/>
      <c r="F983" s="298"/>
      <c r="G983" s="429"/>
      <c r="H983" s="430"/>
      <c r="I983" s="18"/>
    </row>
    <row r="984" spans="2:9" x14ac:dyDescent="0.2">
      <c r="B984" s="18"/>
      <c r="C984" s="18"/>
      <c r="D984" s="288"/>
      <c r="E984" s="297"/>
      <c r="F984" s="298"/>
      <c r="G984" s="429"/>
      <c r="H984" s="430"/>
      <c r="I984" s="18"/>
    </row>
    <row r="985" spans="2:9" x14ac:dyDescent="0.2">
      <c r="B985" s="18"/>
      <c r="C985" s="18"/>
      <c r="D985" s="288"/>
      <c r="E985" s="297"/>
      <c r="F985" s="298"/>
      <c r="G985" s="429"/>
      <c r="H985" s="430"/>
      <c r="I985" s="18"/>
    </row>
    <row r="986" spans="2:9" x14ac:dyDescent="0.2">
      <c r="B986" s="18"/>
      <c r="C986" s="18"/>
      <c r="D986" s="288"/>
      <c r="E986" s="297"/>
      <c r="F986" s="298"/>
      <c r="G986" s="429"/>
      <c r="H986" s="430"/>
      <c r="I986" s="18"/>
    </row>
    <row r="987" spans="2:9" x14ac:dyDescent="0.2">
      <c r="B987" s="18"/>
      <c r="C987" s="18"/>
      <c r="D987" s="288"/>
      <c r="E987" s="297"/>
      <c r="F987" s="298"/>
      <c r="G987" s="429"/>
      <c r="H987" s="430"/>
      <c r="I987" s="18"/>
    </row>
    <row r="988" spans="2:9" x14ac:dyDescent="0.2">
      <c r="B988" s="18"/>
      <c r="C988" s="18"/>
      <c r="D988" s="288"/>
      <c r="E988" s="297"/>
      <c r="F988" s="298"/>
      <c r="G988" s="429"/>
      <c r="H988" s="430"/>
      <c r="I988" s="18"/>
    </row>
    <row r="989" spans="2:9" x14ac:dyDescent="0.2">
      <c r="B989" s="18"/>
      <c r="C989" s="18"/>
      <c r="D989" s="288"/>
      <c r="E989" s="297"/>
      <c r="F989" s="298"/>
      <c r="G989" s="429"/>
      <c r="H989" s="430"/>
      <c r="I989" s="18"/>
    </row>
    <row r="990" spans="2:9" x14ac:dyDescent="0.2">
      <c r="B990" s="18"/>
      <c r="C990" s="18"/>
      <c r="D990" s="288"/>
      <c r="E990" s="297"/>
      <c r="F990" s="298"/>
      <c r="G990" s="429"/>
      <c r="H990" s="430"/>
      <c r="I990" s="18"/>
    </row>
    <row r="991" spans="2:9" x14ac:dyDescent="0.2">
      <c r="B991" s="18"/>
      <c r="C991" s="18"/>
      <c r="D991" s="288"/>
      <c r="E991" s="297"/>
      <c r="F991" s="298"/>
      <c r="G991" s="429"/>
      <c r="H991" s="430"/>
      <c r="I991" s="18"/>
    </row>
    <row r="992" spans="2:9" x14ac:dyDescent="0.2">
      <c r="B992" s="18"/>
      <c r="C992" s="18"/>
      <c r="D992" s="288"/>
      <c r="E992" s="297"/>
      <c r="F992" s="298"/>
      <c r="G992" s="429"/>
      <c r="H992" s="430"/>
      <c r="I992" s="18"/>
    </row>
    <row r="993" spans="2:9" x14ac:dyDescent="0.2">
      <c r="B993" s="18"/>
      <c r="C993" s="18"/>
      <c r="D993" s="288"/>
      <c r="E993" s="297"/>
      <c r="F993" s="298"/>
      <c r="G993" s="429"/>
      <c r="H993" s="430"/>
      <c r="I993" s="18"/>
    </row>
    <row r="994" spans="2:9" x14ac:dyDescent="0.2">
      <c r="B994" s="18"/>
      <c r="C994" s="18"/>
      <c r="D994" s="288"/>
      <c r="E994" s="297"/>
      <c r="F994" s="298"/>
      <c r="G994" s="429"/>
      <c r="H994" s="430"/>
      <c r="I994" s="18"/>
    </row>
    <row r="995" spans="2:9" x14ac:dyDescent="0.2">
      <c r="B995" s="18"/>
      <c r="C995" s="18"/>
      <c r="D995" s="288"/>
      <c r="E995" s="297"/>
      <c r="F995" s="298"/>
      <c r="G995" s="429"/>
      <c r="H995" s="430"/>
      <c r="I995" s="18"/>
    </row>
    <row r="996" spans="2:9" x14ac:dyDescent="0.2">
      <c r="B996" s="18"/>
      <c r="C996" s="18"/>
      <c r="D996" s="288"/>
      <c r="E996" s="297"/>
      <c r="F996" s="298"/>
      <c r="G996" s="429"/>
      <c r="H996" s="430"/>
      <c r="I996" s="18"/>
    </row>
    <row r="997" spans="2:9" x14ac:dyDescent="0.2">
      <c r="B997" s="18"/>
      <c r="C997" s="18"/>
      <c r="D997" s="288"/>
      <c r="E997" s="297"/>
      <c r="F997" s="298"/>
      <c r="G997" s="429"/>
      <c r="H997" s="430"/>
      <c r="I997" s="18"/>
    </row>
    <row r="998" spans="2:9" x14ac:dyDescent="0.2">
      <c r="B998" s="18"/>
      <c r="C998" s="18"/>
      <c r="D998" s="288"/>
      <c r="E998" s="297"/>
      <c r="F998" s="298"/>
      <c r="G998" s="429"/>
      <c r="H998" s="430"/>
      <c r="I998" s="18"/>
    </row>
    <row r="999" spans="2:9" x14ac:dyDescent="0.2">
      <c r="B999" s="18"/>
      <c r="C999" s="18"/>
      <c r="D999" s="288"/>
      <c r="E999" s="297"/>
      <c r="F999" s="298"/>
      <c r="G999" s="429"/>
      <c r="H999" s="430"/>
      <c r="I999" s="18"/>
    </row>
    <row r="1000" spans="2:9" x14ac:dyDescent="0.2">
      <c r="B1000" s="18"/>
      <c r="C1000" s="18"/>
      <c r="D1000" s="288"/>
      <c r="E1000" s="297"/>
      <c r="F1000" s="298"/>
      <c r="G1000" s="429"/>
      <c r="H1000" s="430"/>
      <c r="I1000" s="18"/>
    </row>
    <row r="1001" spans="2:9" x14ac:dyDescent="0.2">
      <c r="B1001" s="18"/>
      <c r="C1001" s="18"/>
      <c r="D1001" s="288"/>
      <c r="E1001" s="297"/>
      <c r="F1001" s="298"/>
      <c r="G1001" s="429"/>
      <c r="H1001" s="430"/>
      <c r="I1001" s="18"/>
    </row>
    <row r="1002" spans="2:9" x14ac:dyDescent="0.2">
      <c r="B1002" s="18"/>
      <c r="C1002" s="18"/>
      <c r="D1002" s="288"/>
      <c r="E1002" s="297"/>
      <c r="F1002" s="298"/>
      <c r="G1002" s="429"/>
      <c r="H1002" s="430"/>
      <c r="I1002" s="18"/>
    </row>
    <row r="1003" spans="2:9" x14ac:dyDescent="0.2">
      <c r="B1003" s="18"/>
      <c r="C1003" s="18"/>
      <c r="D1003" s="288"/>
      <c r="E1003" s="297"/>
      <c r="F1003" s="298"/>
      <c r="G1003" s="429"/>
      <c r="H1003" s="430"/>
      <c r="I1003" s="18"/>
    </row>
    <row r="1004" spans="2:9" x14ac:dyDescent="0.2">
      <c r="B1004" s="18"/>
      <c r="C1004" s="18"/>
      <c r="D1004" s="288"/>
      <c r="E1004" s="297"/>
      <c r="F1004" s="298"/>
      <c r="G1004" s="429"/>
      <c r="H1004" s="430"/>
      <c r="I1004" s="18"/>
    </row>
    <row r="1005" spans="2:9" x14ac:dyDescent="0.2">
      <c r="B1005" s="18"/>
      <c r="C1005" s="18"/>
      <c r="D1005" s="288"/>
      <c r="E1005" s="297"/>
      <c r="F1005" s="298"/>
      <c r="G1005" s="429"/>
      <c r="H1005" s="430"/>
      <c r="I1005" s="18"/>
    </row>
    <row r="1006" spans="2:9" x14ac:dyDescent="0.2">
      <c r="B1006" s="18"/>
      <c r="C1006" s="18"/>
      <c r="D1006" s="288"/>
      <c r="E1006" s="297"/>
      <c r="F1006" s="298"/>
      <c r="G1006" s="429"/>
      <c r="H1006" s="430"/>
      <c r="I1006" s="18"/>
    </row>
    <row r="1007" spans="2:9" x14ac:dyDescent="0.2">
      <c r="B1007" s="18"/>
      <c r="C1007" s="18"/>
      <c r="D1007" s="288"/>
      <c r="E1007" s="297"/>
      <c r="F1007" s="298"/>
      <c r="G1007" s="429"/>
      <c r="H1007" s="430"/>
      <c r="I1007" s="18"/>
    </row>
    <row r="1008" spans="2:9" x14ac:dyDescent="0.2">
      <c r="B1008" s="18"/>
      <c r="C1008" s="18"/>
      <c r="D1008" s="288"/>
      <c r="E1008" s="297"/>
      <c r="F1008" s="298"/>
      <c r="G1008" s="429"/>
      <c r="H1008" s="430"/>
      <c r="I1008" s="18"/>
    </row>
    <row r="1009" spans="2:9" x14ac:dyDescent="0.2">
      <c r="B1009" s="18"/>
      <c r="C1009" s="18"/>
      <c r="D1009" s="288"/>
      <c r="E1009" s="297"/>
      <c r="F1009" s="298"/>
      <c r="G1009" s="429"/>
      <c r="H1009" s="430"/>
      <c r="I1009" s="18"/>
    </row>
    <row r="1010" spans="2:9" x14ac:dyDescent="0.2">
      <c r="B1010" s="18"/>
      <c r="C1010" s="18"/>
      <c r="D1010" s="288"/>
      <c r="E1010" s="297"/>
      <c r="F1010" s="298"/>
      <c r="G1010" s="429"/>
      <c r="H1010" s="430"/>
      <c r="I1010" s="18"/>
    </row>
    <row r="1011" spans="2:9" x14ac:dyDescent="0.2">
      <c r="B1011" s="18"/>
      <c r="C1011" s="18"/>
      <c r="D1011" s="288"/>
      <c r="E1011" s="297"/>
      <c r="F1011" s="298"/>
      <c r="G1011" s="429"/>
      <c r="H1011" s="430"/>
      <c r="I1011" s="18"/>
    </row>
    <row r="1012" spans="2:9" x14ac:dyDescent="0.2">
      <c r="B1012" s="18"/>
      <c r="C1012" s="18"/>
      <c r="D1012" s="288"/>
      <c r="E1012" s="297"/>
      <c r="F1012" s="298"/>
      <c r="G1012" s="429"/>
      <c r="H1012" s="430"/>
      <c r="I1012" s="18"/>
    </row>
    <row r="1013" spans="2:9" x14ac:dyDescent="0.2">
      <c r="B1013" s="18"/>
      <c r="C1013" s="18"/>
      <c r="D1013" s="288"/>
      <c r="E1013" s="297"/>
      <c r="F1013" s="298"/>
      <c r="G1013" s="429"/>
      <c r="H1013" s="430"/>
      <c r="I1013" s="18"/>
    </row>
    <row r="1014" spans="2:9" x14ac:dyDescent="0.2">
      <c r="B1014" s="18"/>
      <c r="C1014" s="18"/>
      <c r="D1014" s="288"/>
      <c r="E1014" s="297"/>
      <c r="F1014" s="298"/>
      <c r="G1014" s="429"/>
      <c r="H1014" s="430"/>
      <c r="I1014" s="18"/>
    </row>
    <row r="1015" spans="2:9" x14ac:dyDescent="0.2">
      <c r="B1015" s="18"/>
      <c r="C1015" s="18"/>
      <c r="D1015" s="288"/>
      <c r="E1015" s="297"/>
      <c r="F1015" s="298"/>
      <c r="G1015" s="429"/>
      <c r="H1015" s="430"/>
      <c r="I1015" s="18"/>
    </row>
    <row r="1016" spans="2:9" x14ac:dyDescent="0.2">
      <c r="B1016" s="18"/>
      <c r="C1016" s="18"/>
      <c r="D1016" s="288"/>
      <c r="E1016" s="297"/>
      <c r="F1016" s="298"/>
      <c r="G1016" s="429"/>
      <c r="H1016" s="430"/>
      <c r="I1016" s="18"/>
    </row>
    <row r="1017" spans="2:9" x14ac:dyDescent="0.2">
      <c r="B1017" s="18"/>
      <c r="C1017" s="18"/>
      <c r="D1017" s="288"/>
      <c r="E1017" s="297"/>
      <c r="F1017" s="298"/>
      <c r="G1017" s="429"/>
      <c r="H1017" s="430"/>
      <c r="I1017" s="18"/>
    </row>
    <row r="1018" spans="2:9" x14ac:dyDescent="0.2">
      <c r="B1018" s="18"/>
      <c r="C1018" s="18"/>
      <c r="D1018" s="288"/>
      <c r="E1018" s="297"/>
      <c r="F1018" s="298"/>
      <c r="G1018" s="429"/>
      <c r="H1018" s="430"/>
      <c r="I1018" s="18"/>
    </row>
    <row r="1019" spans="2:9" x14ac:dyDescent="0.2">
      <c r="B1019" s="18"/>
      <c r="C1019" s="18"/>
      <c r="D1019" s="288"/>
      <c r="E1019" s="297"/>
      <c r="F1019" s="298"/>
      <c r="G1019" s="429"/>
      <c r="H1019" s="430"/>
      <c r="I1019" s="18"/>
    </row>
    <row r="1020" spans="2:9" x14ac:dyDescent="0.2">
      <c r="B1020" s="18"/>
      <c r="C1020" s="18"/>
      <c r="D1020" s="288"/>
      <c r="E1020" s="297"/>
      <c r="F1020" s="298"/>
      <c r="G1020" s="429"/>
      <c r="H1020" s="430"/>
      <c r="I1020" s="18"/>
    </row>
    <row r="1021" spans="2:9" x14ac:dyDescent="0.2">
      <c r="B1021" s="18"/>
      <c r="C1021" s="18"/>
      <c r="D1021" s="288"/>
      <c r="E1021" s="297"/>
      <c r="F1021" s="298"/>
      <c r="G1021" s="429"/>
      <c r="H1021" s="430"/>
      <c r="I1021" s="18"/>
    </row>
    <row r="1022" spans="2:9" x14ac:dyDescent="0.2">
      <c r="B1022" s="18"/>
      <c r="C1022" s="18"/>
      <c r="D1022" s="288"/>
      <c r="E1022" s="297"/>
      <c r="F1022" s="298"/>
      <c r="G1022" s="429"/>
      <c r="H1022" s="430"/>
      <c r="I1022" s="18"/>
    </row>
    <row r="1023" spans="2:9" x14ac:dyDescent="0.2">
      <c r="B1023" s="18"/>
      <c r="C1023" s="18"/>
      <c r="D1023" s="288"/>
      <c r="E1023" s="297"/>
      <c r="F1023" s="298"/>
      <c r="G1023" s="429"/>
      <c r="H1023" s="430"/>
      <c r="I1023" s="18"/>
    </row>
    <row r="1024" spans="2:9" x14ac:dyDescent="0.2">
      <c r="B1024" s="18"/>
      <c r="C1024" s="18"/>
      <c r="D1024" s="288"/>
      <c r="E1024" s="297"/>
      <c r="F1024" s="298"/>
      <c r="G1024" s="429"/>
      <c r="H1024" s="430"/>
      <c r="I1024" s="18"/>
    </row>
    <row r="1025" spans="2:9" x14ac:dyDescent="0.2">
      <c r="B1025" s="18"/>
      <c r="C1025" s="18"/>
      <c r="D1025" s="288"/>
      <c r="E1025" s="297"/>
      <c r="F1025" s="298"/>
      <c r="G1025" s="429"/>
      <c r="H1025" s="430"/>
      <c r="I1025" s="18"/>
    </row>
    <row r="1026" spans="2:9" x14ac:dyDescent="0.2">
      <c r="B1026" s="18"/>
      <c r="C1026" s="18"/>
      <c r="D1026" s="288"/>
      <c r="E1026" s="297"/>
      <c r="F1026" s="298"/>
      <c r="G1026" s="429"/>
      <c r="H1026" s="430"/>
      <c r="I1026" s="18"/>
    </row>
    <row r="1027" spans="2:9" x14ac:dyDescent="0.2">
      <c r="B1027" s="18"/>
      <c r="C1027" s="18"/>
      <c r="D1027" s="288"/>
      <c r="E1027" s="297"/>
      <c r="F1027" s="298"/>
      <c r="G1027" s="429"/>
      <c r="H1027" s="430"/>
      <c r="I1027" s="18"/>
    </row>
    <row r="1028" spans="2:9" x14ac:dyDescent="0.2">
      <c r="B1028" s="18"/>
      <c r="C1028" s="18"/>
      <c r="D1028" s="288"/>
      <c r="E1028" s="297"/>
      <c r="F1028" s="298"/>
      <c r="G1028" s="429"/>
      <c r="H1028" s="430"/>
      <c r="I1028" s="18"/>
    </row>
    <row r="1029" spans="2:9" x14ac:dyDescent="0.2">
      <c r="B1029" s="18"/>
      <c r="C1029" s="18"/>
      <c r="D1029" s="288"/>
      <c r="E1029" s="297"/>
      <c r="F1029" s="298"/>
      <c r="G1029" s="429"/>
      <c r="H1029" s="430"/>
      <c r="I1029" s="18"/>
    </row>
    <row r="1030" spans="2:9" x14ac:dyDescent="0.2">
      <c r="B1030" s="18"/>
      <c r="C1030" s="18"/>
      <c r="D1030" s="288"/>
      <c r="E1030" s="297"/>
      <c r="F1030" s="298"/>
      <c r="G1030" s="429"/>
      <c r="H1030" s="430"/>
      <c r="I1030" s="18"/>
    </row>
    <row r="1031" spans="2:9" x14ac:dyDescent="0.2">
      <c r="B1031" s="18"/>
      <c r="C1031" s="18"/>
      <c r="D1031" s="288"/>
      <c r="E1031" s="297"/>
      <c r="F1031" s="298"/>
      <c r="G1031" s="429"/>
      <c r="H1031" s="430"/>
      <c r="I1031" s="18"/>
    </row>
    <row r="1032" spans="2:9" x14ac:dyDescent="0.2">
      <c r="B1032" s="18"/>
      <c r="C1032" s="18"/>
      <c r="D1032" s="288"/>
      <c r="E1032" s="297"/>
      <c r="F1032" s="298"/>
      <c r="G1032" s="429"/>
      <c r="H1032" s="430"/>
      <c r="I1032" s="18"/>
    </row>
    <row r="1033" spans="2:9" x14ac:dyDescent="0.2">
      <c r="B1033" s="18"/>
      <c r="C1033" s="18"/>
      <c r="D1033" s="288"/>
      <c r="E1033" s="297"/>
      <c r="F1033" s="298"/>
      <c r="G1033" s="429"/>
      <c r="H1033" s="430"/>
      <c r="I1033" s="18"/>
    </row>
    <row r="1034" spans="2:9" x14ac:dyDescent="0.2">
      <c r="B1034" s="18"/>
      <c r="C1034" s="18"/>
      <c r="D1034" s="288"/>
      <c r="E1034" s="297"/>
      <c r="F1034" s="298"/>
      <c r="G1034" s="429"/>
      <c r="H1034" s="430"/>
      <c r="I1034" s="18"/>
    </row>
    <row r="1035" spans="2:9" x14ac:dyDescent="0.2">
      <c r="B1035" s="18"/>
      <c r="C1035" s="18"/>
      <c r="D1035" s="288"/>
      <c r="E1035" s="297"/>
      <c r="F1035" s="298"/>
      <c r="G1035" s="429"/>
      <c r="H1035" s="430"/>
      <c r="I1035" s="18"/>
    </row>
    <row r="1036" spans="2:9" x14ac:dyDescent="0.2">
      <c r="B1036" s="18"/>
      <c r="C1036" s="18"/>
      <c r="D1036" s="288"/>
      <c r="E1036" s="297"/>
      <c r="F1036" s="298"/>
      <c r="G1036" s="429"/>
      <c r="H1036" s="430"/>
      <c r="I1036" s="18"/>
    </row>
    <row r="1037" spans="2:9" x14ac:dyDescent="0.2">
      <c r="B1037" s="18"/>
      <c r="C1037" s="18"/>
      <c r="D1037" s="288"/>
      <c r="E1037" s="297"/>
      <c r="F1037" s="298"/>
      <c r="G1037" s="429"/>
      <c r="H1037" s="430"/>
      <c r="I1037" s="18"/>
    </row>
    <row r="1038" spans="2:9" x14ac:dyDescent="0.2">
      <c r="B1038" s="18"/>
      <c r="C1038" s="18"/>
      <c r="D1038" s="288"/>
      <c r="E1038" s="297"/>
      <c r="F1038" s="298"/>
      <c r="G1038" s="429"/>
      <c r="H1038" s="430"/>
      <c r="I1038" s="18"/>
    </row>
    <row r="1039" spans="2:9" x14ac:dyDescent="0.2">
      <c r="B1039" s="18"/>
      <c r="C1039" s="18"/>
      <c r="D1039" s="288"/>
      <c r="E1039" s="297"/>
      <c r="F1039" s="298"/>
      <c r="G1039" s="429"/>
      <c r="H1039" s="430"/>
      <c r="I1039" s="18"/>
    </row>
    <row r="1040" spans="2:9" x14ac:dyDescent="0.2">
      <c r="B1040" s="18"/>
      <c r="C1040" s="18"/>
      <c r="D1040" s="288"/>
      <c r="E1040" s="297"/>
      <c r="F1040" s="298"/>
      <c r="G1040" s="429"/>
      <c r="H1040" s="430"/>
      <c r="I1040" s="18"/>
    </row>
    <row r="1041" spans="2:9" x14ac:dyDescent="0.2">
      <c r="B1041" s="18"/>
      <c r="C1041" s="18"/>
      <c r="D1041" s="288"/>
      <c r="E1041" s="297"/>
      <c r="F1041" s="298"/>
      <c r="G1041" s="429"/>
      <c r="H1041" s="430"/>
      <c r="I1041" s="18"/>
    </row>
    <row r="1042" spans="2:9" x14ac:dyDescent="0.2">
      <c r="B1042" s="18"/>
      <c r="C1042" s="18"/>
      <c r="D1042" s="288"/>
      <c r="E1042" s="297"/>
      <c r="F1042" s="298"/>
      <c r="G1042" s="429"/>
      <c r="H1042" s="430"/>
      <c r="I1042" s="18"/>
    </row>
    <row r="1043" spans="2:9" x14ac:dyDescent="0.2">
      <c r="B1043" s="18"/>
      <c r="C1043" s="18"/>
      <c r="D1043" s="288"/>
      <c r="E1043" s="297"/>
      <c r="F1043" s="298"/>
      <c r="G1043" s="429"/>
      <c r="H1043" s="430"/>
      <c r="I1043" s="18"/>
    </row>
    <row r="1044" spans="2:9" x14ac:dyDescent="0.2">
      <c r="B1044" s="18"/>
      <c r="C1044" s="18"/>
      <c r="D1044" s="288"/>
      <c r="E1044" s="297"/>
      <c r="F1044" s="298"/>
      <c r="G1044" s="429"/>
      <c r="H1044" s="430"/>
      <c r="I1044" s="18"/>
    </row>
    <row r="1045" spans="2:9" x14ac:dyDescent="0.2">
      <c r="B1045" s="18"/>
      <c r="C1045" s="18"/>
      <c r="D1045" s="288"/>
      <c r="E1045" s="297"/>
      <c r="F1045" s="298"/>
      <c r="G1045" s="429"/>
      <c r="H1045" s="430"/>
      <c r="I1045" s="18"/>
    </row>
    <row r="1046" spans="2:9" x14ac:dyDescent="0.2">
      <c r="B1046" s="18"/>
      <c r="C1046" s="18"/>
      <c r="D1046" s="288"/>
      <c r="E1046" s="297"/>
      <c r="F1046" s="298"/>
      <c r="G1046" s="429"/>
      <c r="H1046" s="430"/>
      <c r="I1046" s="18"/>
    </row>
    <row r="1047" spans="2:9" x14ac:dyDescent="0.2">
      <c r="B1047" s="18"/>
      <c r="C1047" s="18"/>
      <c r="D1047" s="288"/>
      <c r="E1047" s="297"/>
      <c r="F1047" s="298"/>
      <c r="G1047" s="429"/>
      <c r="H1047" s="430"/>
      <c r="I1047" s="18"/>
    </row>
    <row r="1048" spans="2:9" x14ac:dyDescent="0.2">
      <c r="B1048" s="18"/>
      <c r="C1048" s="18"/>
      <c r="D1048" s="288"/>
      <c r="E1048" s="297"/>
      <c r="F1048" s="298"/>
      <c r="G1048" s="429"/>
      <c r="H1048" s="430"/>
      <c r="I1048" s="18"/>
    </row>
    <row r="1049" spans="2:9" x14ac:dyDescent="0.2">
      <c r="B1049" s="18"/>
      <c r="C1049" s="18"/>
      <c r="D1049" s="288"/>
      <c r="E1049" s="297"/>
      <c r="F1049" s="298"/>
      <c r="G1049" s="429"/>
      <c r="H1049" s="430"/>
      <c r="I1049" s="18"/>
    </row>
    <row r="1050" spans="2:9" x14ac:dyDescent="0.2">
      <c r="B1050" s="18"/>
      <c r="C1050" s="18"/>
      <c r="D1050" s="288"/>
      <c r="E1050" s="297"/>
      <c r="F1050" s="298"/>
      <c r="G1050" s="429"/>
      <c r="H1050" s="430"/>
      <c r="I1050" s="18"/>
    </row>
    <row r="1051" spans="2:9" x14ac:dyDescent="0.2">
      <c r="B1051" s="18"/>
      <c r="C1051" s="18"/>
      <c r="D1051" s="288"/>
      <c r="E1051" s="297"/>
      <c r="F1051" s="298"/>
      <c r="G1051" s="429"/>
      <c r="H1051" s="430"/>
      <c r="I1051" s="18"/>
    </row>
    <row r="1052" spans="2:9" x14ac:dyDescent="0.2">
      <c r="B1052" s="18"/>
      <c r="C1052" s="18"/>
      <c r="D1052" s="288"/>
      <c r="E1052" s="297"/>
      <c r="F1052" s="298"/>
      <c r="G1052" s="429"/>
      <c r="H1052" s="430"/>
      <c r="I1052" s="18"/>
    </row>
    <row r="1053" spans="2:9" x14ac:dyDescent="0.2">
      <c r="B1053" s="18"/>
      <c r="C1053" s="18"/>
      <c r="D1053" s="288"/>
      <c r="E1053" s="297"/>
      <c r="F1053" s="298"/>
      <c r="G1053" s="429"/>
      <c r="H1053" s="430"/>
      <c r="I1053" s="18"/>
    </row>
    <row r="1054" spans="2:9" x14ac:dyDescent="0.2">
      <c r="B1054" s="18"/>
      <c r="C1054" s="18"/>
      <c r="D1054" s="288"/>
      <c r="E1054" s="297"/>
      <c r="F1054" s="298"/>
      <c r="G1054" s="429"/>
      <c r="H1054" s="430"/>
      <c r="I1054" s="18"/>
    </row>
    <row r="1055" spans="2:9" x14ac:dyDescent="0.2">
      <c r="B1055" s="18"/>
      <c r="C1055" s="18"/>
      <c r="D1055" s="288"/>
      <c r="E1055" s="297"/>
      <c r="F1055" s="298"/>
      <c r="G1055" s="429"/>
      <c r="H1055" s="430"/>
      <c r="I1055" s="18"/>
    </row>
    <row r="1056" spans="2:9" x14ac:dyDescent="0.2">
      <c r="B1056" s="18"/>
      <c r="C1056" s="18"/>
      <c r="D1056" s="288"/>
      <c r="E1056" s="297"/>
      <c r="F1056" s="298"/>
      <c r="G1056" s="429"/>
      <c r="H1056" s="430"/>
      <c r="I1056" s="18"/>
    </row>
    <row r="1057" spans="2:9" x14ac:dyDescent="0.2">
      <c r="B1057" s="18"/>
      <c r="C1057" s="18"/>
      <c r="D1057" s="288"/>
      <c r="E1057" s="297"/>
      <c r="F1057" s="298"/>
      <c r="G1057" s="429"/>
      <c r="H1057" s="430"/>
      <c r="I1057" s="18"/>
    </row>
    <row r="1058" spans="2:9" x14ac:dyDescent="0.2">
      <c r="B1058" s="18"/>
      <c r="C1058" s="18"/>
      <c r="D1058" s="288"/>
      <c r="E1058" s="297"/>
      <c r="F1058" s="298"/>
      <c r="G1058" s="429"/>
      <c r="H1058" s="430"/>
      <c r="I1058" s="18"/>
    </row>
    <row r="1059" spans="2:9" x14ac:dyDescent="0.2">
      <c r="B1059" s="18"/>
      <c r="C1059" s="18"/>
      <c r="D1059" s="288"/>
      <c r="E1059" s="297"/>
      <c r="F1059" s="298"/>
      <c r="G1059" s="429"/>
      <c r="H1059" s="430"/>
      <c r="I1059" s="18"/>
    </row>
    <row r="1060" spans="2:9" x14ac:dyDescent="0.2">
      <c r="B1060" s="18"/>
      <c r="C1060" s="18"/>
      <c r="D1060" s="288"/>
      <c r="E1060" s="297"/>
      <c r="F1060" s="298"/>
      <c r="G1060" s="429"/>
      <c r="H1060" s="430"/>
      <c r="I1060" s="18"/>
    </row>
    <row r="1061" spans="2:9" x14ac:dyDescent="0.2">
      <c r="B1061" s="18"/>
      <c r="C1061" s="18"/>
      <c r="D1061" s="288"/>
      <c r="E1061" s="297"/>
      <c r="F1061" s="298"/>
      <c r="G1061" s="429"/>
      <c r="H1061" s="430"/>
      <c r="I1061" s="18"/>
    </row>
    <row r="1062" spans="2:9" x14ac:dyDescent="0.2">
      <c r="B1062" s="18"/>
      <c r="C1062" s="18"/>
      <c r="D1062" s="288"/>
      <c r="E1062" s="297"/>
      <c r="F1062" s="298"/>
      <c r="G1062" s="429"/>
      <c r="H1062" s="430"/>
      <c r="I1062" s="18"/>
    </row>
    <row r="1063" spans="2:9" x14ac:dyDescent="0.2">
      <c r="B1063" s="18"/>
      <c r="C1063" s="18"/>
      <c r="D1063" s="288"/>
      <c r="E1063" s="297"/>
      <c r="F1063" s="298"/>
      <c r="G1063" s="429"/>
      <c r="H1063" s="430"/>
      <c r="I1063" s="18"/>
    </row>
    <row r="1064" spans="2:9" x14ac:dyDescent="0.2">
      <c r="B1064" s="18"/>
      <c r="C1064" s="18"/>
      <c r="D1064" s="288"/>
      <c r="E1064" s="297"/>
      <c r="F1064" s="298"/>
      <c r="G1064" s="429"/>
      <c r="H1064" s="430"/>
      <c r="I1064" s="18"/>
    </row>
    <row r="1065" spans="2:9" x14ac:dyDescent="0.2">
      <c r="B1065" s="18"/>
      <c r="C1065" s="18"/>
      <c r="D1065" s="288"/>
      <c r="E1065" s="297"/>
      <c r="F1065" s="298"/>
      <c r="G1065" s="429"/>
      <c r="H1065" s="430"/>
      <c r="I1065" s="18"/>
    </row>
    <row r="1066" spans="2:9" x14ac:dyDescent="0.2">
      <c r="B1066" s="18"/>
      <c r="C1066" s="18"/>
      <c r="D1066" s="288"/>
      <c r="E1066" s="297"/>
      <c r="F1066" s="298"/>
      <c r="G1066" s="429"/>
      <c r="H1066" s="430"/>
      <c r="I1066" s="18"/>
    </row>
    <row r="1067" spans="2:9" x14ac:dyDescent="0.2">
      <c r="B1067" s="18"/>
      <c r="C1067" s="18"/>
      <c r="D1067" s="288"/>
      <c r="E1067" s="297"/>
      <c r="F1067" s="298"/>
      <c r="G1067" s="429"/>
      <c r="H1067" s="430"/>
      <c r="I1067" s="18"/>
    </row>
    <row r="1068" spans="2:9" x14ac:dyDescent="0.2">
      <c r="B1068" s="18"/>
      <c r="C1068" s="18"/>
      <c r="D1068" s="288"/>
      <c r="E1068" s="297"/>
      <c r="F1068" s="298"/>
      <c r="G1068" s="429"/>
      <c r="H1068" s="430"/>
      <c r="I1068" s="18"/>
    </row>
    <row r="1069" spans="2:9" x14ac:dyDescent="0.2">
      <c r="B1069" s="18"/>
      <c r="C1069" s="18"/>
      <c r="D1069" s="288"/>
      <c r="E1069" s="297"/>
      <c r="F1069" s="298"/>
      <c r="G1069" s="429"/>
      <c r="H1069" s="430"/>
      <c r="I1069" s="18"/>
    </row>
    <row r="1070" spans="2:9" x14ac:dyDescent="0.2">
      <c r="B1070" s="18"/>
      <c r="C1070" s="18"/>
      <c r="D1070" s="288"/>
      <c r="E1070" s="297"/>
      <c r="F1070" s="298"/>
      <c r="G1070" s="429"/>
      <c r="H1070" s="430"/>
      <c r="I1070" s="18"/>
    </row>
    <row r="1071" spans="2:9" x14ac:dyDescent="0.2">
      <c r="B1071" s="18"/>
      <c r="C1071" s="18"/>
      <c r="D1071" s="288"/>
      <c r="E1071" s="297"/>
      <c r="F1071" s="298"/>
      <c r="G1071" s="429"/>
      <c r="H1071" s="430"/>
      <c r="I1071" s="18"/>
    </row>
    <row r="1072" spans="2:9" x14ac:dyDescent="0.2">
      <c r="B1072" s="18"/>
      <c r="C1072" s="18"/>
      <c r="D1072" s="288"/>
      <c r="E1072" s="297"/>
      <c r="F1072" s="298"/>
      <c r="G1072" s="429"/>
      <c r="H1072" s="430"/>
      <c r="I1072" s="18"/>
    </row>
    <row r="1073" spans="2:9" x14ac:dyDescent="0.2">
      <c r="B1073" s="18"/>
      <c r="C1073" s="18"/>
      <c r="D1073" s="288"/>
      <c r="E1073" s="297"/>
      <c r="F1073" s="298"/>
      <c r="G1073" s="429"/>
      <c r="H1073" s="430"/>
      <c r="I1073" s="18"/>
    </row>
    <row r="1074" spans="2:9" x14ac:dyDescent="0.2">
      <c r="B1074" s="18"/>
      <c r="C1074" s="18"/>
      <c r="D1074" s="288"/>
      <c r="E1074" s="297"/>
      <c r="F1074" s="298"/>
      <c r="G1074" s="429"/>
      <c r="H1074" s="430"/>
      <c r="I1074" s="18"/>
    </row>
    <row r="1075" spans="2:9" x14ac:dyDescent="0.2">
      <c r="B1075" s="18"/>
      <c r="C1075" s="18"/>
      <c r="D1075" s="288"/>
      <c r="E1075" s="297"/>
      <c r="F1075" s="298"/>
      <c r="G1075" s="429"/>
      <c r="H1075" s="430"/>
      <c r="I1075" s="18"/>
    </row>
    <row r="1076" spans="2:9" x14ac:dyDescent="0.2">
      <c r="B1076" s="18"/>
      <c r="C1076" s="18"/>
      <c r="D1076" s="288"/>
      <c r="E1076" s="297"/>
      <c r="F1076" s="298"/>
      <c r="G1076" s="429"/>
      <c r="H1076" s="430"/>
      <c r="I1076" s="18"/>
    </row>
    <row r="1077" spans="2:9" x14ac:dyDescent="0.2">
      <c r="B1077" s="18"/>
      <c r="C1077" s="18"/>
      <c r="D1077" s="288"/>
      <c r="E1077" s="297"/>
      <c r="F1077" s="298"/>
      <c r="G1077" s="429"/>
      <c r="H1077" s="430"/>
      <c r="I1077" s="18"/>
    </row>
    <row r="1078" spans="2:9" x14ac:dyDescent="0.2">
      <c r="B1078" s="18"/>
      <c r="C1078" s="18"/>
      <c r="D1078" s="288"/>
      <c r="E1078" s="297"/>
      <c r="F1078" s="298"/>
      <c r="G1078" s="429"/>
      <c r="H1078" s="430"/>
      <c r="I1078" s="18"/>
    </row>
    <row r="1079" spans="2:9" x14ac:dyDescent="0.2">
      <c r="B1079" s="18"/>
      <c r="C1079" s="18"/>
      <c r="D1079" s="288"/>
      <c r="E1079" s="297"/>
      <c r="F1079" s="298"/>
      <c r="G1079" s="429"/>
      <c r="H1079" s="430"/>
      <c r="I1079" s="18"/>
    </row>
    <row r="1080" spans="2:9" x14ac:dyDescent="0.2">
      <c r="B1080" s="18"/>
      <c r="C1080" s="18"/>
      <c r="D1080" s="288"/>
      <c r="E1080" s="297"/>
      <c r="F1080" s="298"/>
      <c r="G1080" s="429"/>
      <c r="H1080" s="430"/>
      <c r="I1080" s="18"/>
    </row>
    <row r="1081" spans="2:9" x14ac:dyDescent="0.2">
      <c r="B1081" s="18"/>
      <c r="C1081" s="18"/>
      <c r="D1081" s="288"/>
      <c r="E1081" s="297"/>
      <c r="F1081" s="298"/>
      <c r="G1081" s="429"/>
      <c r="H1081" s="430"/>
      <c r="I1081" s="18"/>
    </row>
    <row r="1082" spans="2:9" x14ac:dyDescent="0.2">
      <c r="B1082" s="18"/>
      <c r="C1082" s="18"/>
      <c r="D1082" s="288"/>
      <c r="E1082" s="297"/>
      <c r="F1082" s="298"/>
      <c r="G1082" s="429"/>
      <c r="H1082" s="430"/>
      <c r="I1082" s="18"/>
    </row>
    <row r="1083" spans="2:9" x14ac:dyDescent="0.2">
      <c r="B1083" s="18"/>
      <c r="C1083" s="18"/>
      <c r="D1083" s="288"/>
      <c r="E1083" s="297"/>
      <c r="F1083" s="298"/>
      <c r="G1083" s="429"/>
      <c r="H1083" s="430"/>
      <c r="I1083" s="18"/>
    </row>
    <row r="1084" spans="2:9" x14ac:dyDescent="0.2">
      <c r="B1084" s="18"/>
      <c r="C1084" s="18"/>
      <c r="D1084" s="288"/>
      <c r="E1084" s="297"/>
      <c r="F1084" s="298"/>
      <c r="G1084" s="429"/>
      <c r="H1084" s="430"/>
      <c r="I1084" s="18"/>
    </row>
    <row r="1085" spans="2:9" x14ac:dyDescent="0.2">
      <c r="B1085" s="18"/>
      <c r="C1085" s="18"/>
      <c r="D1085" s="288"/>
      <c r="E1085" s="297"/>
      <c r="F1085" s="298"/>
      <c r="G1085" s="429"/>
      <c r="H1085" s="430"/>
      <c r="I1085" s="18"/>
    </row>
    <row r="1086" spans="2:9" x14ac:dyDescent="0.2">
      <c r="B1086" s="18"/>
      <c r="C1086" s="18"/>
      <c r="D1086" s="288"/>
      <c r="E1086" s="297"/>
      <c r="F1086" s="298"/>
      <c r="G1086" s="429"/>
      <c r="H1086" s="430"/>
      <c r="I1086" s="18"/>
    </row>
    <row r="1087" spans="2:9" x14ac:dyDescent="0.2">
      <c r="B1087" s="18"/>
      <c r="C1087" s="18"/>
      <c r="D1087" s="288"/>
      <c r="E1087" s="297"/>
      <c r="F1087" s="298"/>
      <c r="G1087" s="429"/>
      <c r="H1087" s="430"/>
      <c r="I1087" s="18"/>
    </row>
    <row r="1088" spans="2:9" x14ac:dyDescent="0.2">
      <c r="B1088" s="18"/>
      <c r="C1088" s="18"/>
      <c r="D1088" s="288"/>
      <c r="E1088" s="297"/>
      <c r="F1088" s="298"/>
      <c r="G1088" s="429"/>
      <c r="H1088" s="430"/>
      <c r="I1088" s="18"/>
    </row>
    <row r="1089" spans="2:9" x14ac:dyDescent="0.2">
      <c r="B1089" s="18"/>
      <c r="C1089" s="18"/>
      <c r="D1089" s="288"/>
      <c r="E1089" s="297"/>
      <c r="F1089" s="298"/>
      <c r="G1089" s="429"/>
      <c r="H1089" s="430"/>
      <c r="I1089" s="18"/>
    </row>
    <row r="1090" spans="2:9" x14ac:dyDescent="0.2">
      <c r="B1090" s="18"/>
      <c r="C1090" s="18"/>
      <c r="D1090" s="288"/>
      <c r="E1090" s="297"/>
      <c r="F1090" s="298"/>
      <c r="G1090" s="429"/>
      <c r="H1090" s="430"/>
      <c r="I1090" s="18"/>
    </row>
    <row r="1091" spans="2:9" x14ac:dyDescent="0.2">
      <c r="B1091" s="18"/>
      <c r="C1091" s="18"/>
      <c r="D1091" s="288"/>
      <c r="E1091" s="297"/>
      <c r="F1091" s="298"/>
      <c r="G1091" s="429"/>
      <c r="H1091" s="430"/>
      <c r="I1091" s="18"/>
    </row>
    <row r="1092" spans="2:9" x14ac:dyDescent="0.2">
      <c r="B1092" s="18"/>
      <c r="C1092" s="18"/>
      <c r="D1092" s="288"/>
      <c r="E1092" s="297"/>
      <c r="F1092" s="298"/>
      <c r="G1092" s="429"/>
      <c r="H1092" s="430"/>
      <c r="I1092" s="18"/>
    </row>
    <row r="1093" spans="2:9" x14ac:dyDescent="0.2">
      <c r="B1093" s="18"/>
      <c r="C1093" s="18"/>
      <c r="D1093" s="288"/>
      <c r="E1093" s="297"/>
      <c r="F1093" s="298"/>
      <c r="G1093" s="429"/>
      <c r="H1093" s="430"/>
      <c r="I1093" s="18"/>
    </row>
    <row r="1094" spans="2:9" x14ac:dyDescent="0.2">
      <c r="B1094" s="18"/>
      <c r="C1094" s="18"/>
      <c r="D1094" s="288"/>
      <c r="E1094" s="297"/>
      <c r="F1094" s="298"/>
      <c r="G1094" s="429"/>
      <c r="H1094" s="430"/>
      <c r="I1094" s="18"/>
    </row>
    <row r="1095" spans="2:9" x14ac:dyDescent="0.2">
      <c r="B1095" s="18"/>
      <c r="C1095" s="18"/>
      <c r="D1095" s="288"/>
      <c r="E1095" s="297"/>
      <c r="F1095" s="298"/>
      <c r="G1095" s="429"/>
      <c r="H1095" s="430"/>
      <c r="I1095" s="18"/>
    </row>
    <row r="1096" spans="2:9" x14ac:dyDescent="0.2">
      <c r="B1096" s="18"/>
      <c r="C1096" s="18"/>
      <c r="D1096" s="288"/>
      <c r="E1096" s="297"/>
      <c r="F1096" s="298"/>
      <c r="G1096" s="429"/>
      <c r="H1096" s="430"/>
      <c r="I1096" s="18"/>
    </row>
    <row r="1097" spans="2:9" x14ac:dyDescent="0.2">
      <c r="B1097" s="18"/>
      <c r="C1097" s="18"/>
      <c r="D1097" s="288"/>
      <c r="E1097" s="297"/>
      <c r="F1097" s="298"/>
      <c r="G1097" s="429"/>
      <c r="H1097" s="430"/>
      <c r="I1097" s="18"/>
    </row>
    <row r="1098" spans="2:9" x14ac:dyDescent="0.2">
      <c r="B1098" s="18"/>
      <c r="C1098" s="18"/>
      <c r="D1098" s="288"/>
      <c r="E1098" s="297"/>
      <c r="F1098" s="298"/>
      <c r="G1098" s="429"/>
      <c r="H1098" s="430"/>
      <c r="I1098" s="18"/>
    </row>
    <row r="1099" spans="2:9" x14ac:dyDescent="0.2">
      <c r="B1099" s="18"/>
      <c r="C1099" s="18"/>
      <c r="D1099" s="288"/>
      <c r="E1099" s="297"/>
      <c r="F1099" s="298"/>
      <c r="G1099" s="429"/>
      <c r="H1099" s="430"/>
      <c r="I1099" s="18"/>
    </row>
    <row r="1100" spans="2:9" x14ac:dyDescent="0.2">
      <c r="B1100" s="18"/>
      <c r="C1100" s="18"/>
      <c r="D1100" s="288"/>
      <c r="E1100" s="297"/>
      <c r="F1100" s="298"/>
      <c r="G1100" s="429"/>
      <c r="H1100" s="430"/>
      <c r="I1100" s="18"/>
    </row>
    <row r="1101" spans="2:9" x14ac:dyDescent="0.2">
      <c r="B1101" s="18"/>
      <c r="C1101" s="18"/>
      <c r="D1101" s="288"/>
      <c r="E1101" s="297"/>
      <c r="F1101" s="298"/>
      <c r="G1101" s="429"/>
      <c r="H1101" s="430"/>
      <c r="I1101" s="18"/>
    </row>
    <row r="1102" spans="2:9" x14ac:dyDescent="0.2">
      <c r="B1102" s="18"/>
      <c r="C1102" s="18"/>
      <c r="D1102" s="288"/>
      <c r="E1102" s="297"/>
      <c r="F1102" s="298"/>
      <c r="G1102" s="429"/>
      <c r="H1102" s="430"/>
      <c r="I1102" s="18"/>
    </row>
    <row r="1103" spans="2:9" x14ac:dyDescent="0.2">
      <c r="B1103" s="18"/>
      <c r="C1103" s="18"/>
      <c r="D1103" s="288"/>
      <c r="E1103" s="297"/>
      <c r="F1103" s="298"/>
      <c r="G1103" s="429"/>
      <c r="H1103" s="430"/>
      <c r="I1103" s="18"/>
    </row>
    <row r="1104" spans="2:9" x14ac:dyDescent="0.2">
      <c r="B1104" s="18"/>
      <c r="C1104" s="18"/>
      <c r="D1104" s="288"/>
      <c r="E1104" s="297"/>
      <c r="F1104" s="298"/>
      <c r="G1104" s="429"/>
      <c r="H1104" s="430"/>
      <c r="I1104" s="18"/>
    </row>
    <row r="1105" spans="2:9" x14ac:dyDescent="0.2">
      <c r="B1105" s="18"/>
      <c r="C1105" s="18"/>
      <c r="D1105" s="288"/>
      <c r="E1105" s="297"/>
      <c r="F1105" s="298"/>
      <c r="G1105" s="429"/>
      <c r="H1105" s="430"/>
      <c r="I1105" s="18"/>
    </row>
    <row r="1106" spans="2:9" x14ac:dyDescent="0.2">
      <c r="B1106" s="18"/>
      <c r="C1106" s="18"/>
      <c r="D1106" s="288"/>
      <c r="E1106" s="297"/>
      <c r="F1106" s="298"/>
      <c r="G1106" s="429"/>
      <c r="H1106" s="430"/>
      <c r="I1106" s="18"/>
    </row>
    <row r="1107" spans="2:9" x14ac:dyDescent="0.2">
      <c r="B1107" s="18"/>
      <c r="C1107" s="18"/>
      <c r="D1107" s="288"/>
      <c r="E1107" s="297"/>
      <c r="F1107" s="298"/>
      <c r="G1107" s="429"/>
      <c r="H1107" s="430"/>
      <c r="I1107" s="18"/>
    </row>
    <row r="1108" spans="2:9" x14ac:dyDescent="0.2">
      <c r="B1108" s="18"/>
      <c r="C1108" s="18"/>
      <c r="D1108" s="288"/>
      <c r="E1108" s="297"/>
      <c r="F1108" s="298"/>
      <c r="G1108" s="429"/>
      <c r="H1108" s="430"/>
      <c r="I1108" s="18"/>
    </row>
    <row r="1109" spans="2:9" x14ac:dyDescent="0.2">
      <c r="B1109" s="18"/>
      <c r="C1109" s="18"/>
      <c r="D1109" s="288"/>
      <c r="E1109" s="297"/>
      <c r="F1109" s="298"/>
      <c r="G1109" s="429"/>
      <c r="H1109" s="430"/>
      <c r="I1109" s="18"/>
    </row>
    <row r="1110" spans="2:9" x14ac:dyDescent="0.2">
      <c r="B1110" s="18"/>
      <c r="C1110" s="18"/>
      <c r="D1110" s="288"/>
      <c r="E1110" s="297"/>
      <c r="F1110" s="298"/>
      <c r="G1110" s="429"/>
      <c r="H1110" s="430"/>
      <c r="I1110" s="18"/>
    </row>
    <row r="1111" spans="2:9" x14ac:dyDescent="0.2">
      <c r="B1111" s="18"/>
      <c r="C1111" s="18"/>
      <c r="D1111" s="288"/>
      <c r="E1111" s="297"/>
      <c r="F1111" s="298"/>
      <c r="G1111" s="429"/>
      <c r="H1111" s="430"/>
      <c r="I1111" s="18"/>
    </row>
    <row r="1112" spans="2:9" x14ac:dyDescent="0.2">
      <c r="B1112" s="18"/>
      <c r="C1112" s="18"/>
      <c r="D1112" s="288"/>
      <c r="E1112" s="297"/>
      <c r="F1112" s="298"/>
      <c r="G1112" s="429"/>
      <c r="H1112" s="430"/>
      <c r="I1112" s="18"/>
    </row>
    <row r="1113" spans="2:9" x14ac:dyDescent="0.2">
      <c r="B1113" s="18"/>
      <c r="C1113" s="18"/>
      <c r="D1113" s="288"/>
      <c r="E1113" s="297"/>
      <c r="F1113" s="298"/>
      <c r="G1113" s="429"/>
      <c r="H1113" s="430"/>
      <c r="I1113" s="18"/>
    </row>
    <row r="1114" spans="2:9" x14ac:dyDescent="0.2">
      <c r="B1114" s="18"/>
      <c r="C1114" s="18"/>
      <c r="D1114" s="288"/>
      <c r="E1114" s="297"/>
      <c r="F1114" s="298"/>
      <c r="G1114" s="429"/>
      <c r="H1114" s="430"/>
      <c r="I1114" s="18"/>
    </row>
    <row r="1115" spans="2:9" x14ac:dyDescent="0.2">
      <c r="B1115" s="18"/>
      <c r="C1115" s="18"/>
      <c r="D1115" s="288"/>
      <c r="E1115" s="297"/>
      <c r="F1115" s="298"/>
      <c r="G1115" s="429"/>
      <c r="H1115" s="430"/>
      <c r="I1115" s="18"/>
    </row>
    <row r="1116" spans="2:9" x14ac:dyDescent="0.2">
      <c r="B1116" s="18"/>
      <c r="C1116" s="18"/>
      <c r="D1116" s="288"/>
      <c r="E1116" s="297"/>
      <c r="F1116" s="298"/>
      <c r="G1116" s="429"/>
      <c r="H1116" s="430"/>
      <c r="I1116" s="18"/>
    </row>
    <row r="1117" spans="2:9" x14ac:dyDescent="0.2">
      <c r="B1117" s="18"/>
      <c r="C1117" s="18"/>
      <c r="D1117" s="288"/>
      <c r="E1117" s="297"/>
      <c r="F1117" s="298"/>
      <c r="G1117" s="429"/>
      <c r="H1117" s="430"/>
      <c r="I1117" s="18"/>
    </row>
    <row r="1118" spans="2:9" x14ac:dyDescent="0.2">
      <c r="B1118" s="18"/>
      <c r="C1118" s="18"/>
      <c r="D1118" s="288"/>
      <c r="E1118" s="297"/>
      <c r="F1118" s="298"/>
      <c r="G1118" s="429"/>
      <c r="H1118" s="430"/>
      <c r="I1118" s="18"/>
    </row>
    <row r="1119" spans="2:9" x14ac:dyDescent="0.2">
      <c r="B1119" s="18"/>
      <c r="C1119" s="18"/>
      <c r="D1119" s="288"/>
      <c r="E1119" s="297"/>
      <c r="F1119" s="298"/>
      <c r="G1119" s="429"/>
      <c r="H1119" s="430"/>
      <c r="I1119" s="18"/>
    </row>
    <row r="1120" spans="2:9" x14ac:dyDescent="0.2">
      <c r="B1120" s="18"/>
      <c r="C1120" s="18"/>
      <c r="D1120" s="288"/>
      <c r="E1120" s="297"/>
      <c r="F1120" s="298"/>
      <c r="G1120" s="429"/>
      <c r="H1120" s="430"/>
      <c r="I1120" s="18"/>
    </row>
    <row r="1121" spans="2:9" x14ac:dyDescent="0.2">
      <c r="B1121" s="18"/>
      <c r="C1121" s="18"/>
      <c r="D1121" s="288"/>
      <c r="E1121" s="297"/>
      <c r="F1121" s="298"/>
      <c r="G1121" s="429"/>
      <c r="H1121" s="430"/>
      <c r="I1121" s="18"/>
    </row>
    <row r="1122" spans="2:9" x14ac:dyDescent="0.2">
      <c r="B1122" s="18"/>
      <c r="C1122" s="18"/>
      <c r="D1122" s="288"/>
      <c r="E1122" s="297"/>
      <c r="F1122" s="298"/>
      <c r="G1122" s="429"/>
      <c r="H1122" s="430"/>
      <c r="I1122" s="18"/>
    </row>
    <row r="1123" spans="2:9" x14ac:dyDescent="0.2">
      <c r="B1123" s="18"/>
      <c r="C1123" s="18"/>
      <c r="D1123" s="288"/>
      <c r="E1123" s="297"/>
      <c r="F1123" s="298"/>
      <c r="G1123" s="429"/>
      <c r="H1123" s="430"/>
      <c r="I1123" s="18"/>
    </row>
    <row r="1124" spans="2:9" x14ac:dyDescent="0.2">
      <c r="B1124" s="18"/>
      <c r="C1124" s="18"/>
      <c r="D1124" s="288"/>
      <c r="E1124" s="297"/>
      <c r="F1124" s="298"/>
      <c r="G1124" s="429"/>
      <c r="H1124" s="430"/>
      <c r="I1124" s="18"/>
    </row>
    <row r="1125" spans="2:9" x14ac:dyDescent="0.2">
      <c r="B1125" s="18"/>
      <c r="C1125" s="18"/>
      <c r="D1125" s="288"/>
      <c r="E1125" s="297"/>
      <c r="F1125" s="298"/>
      <c r="G1125" s="429"/>
      <c r="H1125" s="430"/>
      <c r="I1125" s="18"/>
    </row>
    <row r="1126" spans="2:9" x14ac:dyDescent="0.2">
      <c r="B1126" s="18"/>
      <c r="C1126" s="18"/>
      <c r="D1126" s="288"/>
      <c r="E1126" s="297"/>
      <c r="F1126" s="298"/>
      <c r="G1126" s="429"/>
      <c r="H1126" s="430"/>
      <c r="I1126" s="18"/>
    </row>
    <row r="1127" spans="2:9" x14ac:dyDescent="0.2">
      <c r="B1127" s="18"/>
      <c r="C1127" s="18"/>
      <c r="D1127" s="288"/>
      <c r="E1127" s="297"/>
      <c r="F1127" s="298"/>
      <c r="G1127" s="429"/>
      <c r="H1127" s="430"/>
      <c r="I1127" s="18"/>
    </row>
    <row r="1128" spans="2:9" x14ac:dyDescent="0.2">
      <c r="B1128" s="18"/>
      <c r="C1128" s="18"/>
      <c r="D1128" s="288"/>
      <c r="E1128" s="297"/>
      <c r="F1128" s="298"/>
      <c r="G1128" s="429"/>
      <c r="H1128" s="430"/>
      <c r="I1128" s="18"/>
    </row>
    <row r="1129" spans="2:9" x14ac:dyDescent="0.2">
      <c r="B1129" s="18"/>
      <c r="C1129" s="18"/>
      <c r="D1129" s="288"/>
      <c r="E1129" s="297"/>
      <c r="F1129" s="298"/>
      <c r="G1129" s="429"/>
      <c r="H1129" s="430"/>
      <c r="I1129" s="18"/>
    </row>
    <row r="1130" spans="2:9" x14ac:dyDescent="0.2">
      <c r="B1130" s="18"/>
      <c r="C1130" s="18"/>
      <c r="D1130" s="288"/>
      <c r="E1130" s="297"/>
      <c r="F1130" s="298"/>
      <c r="G1130" s="429"/>
      <c r="H1130" s="430"/>
      <c r="I1130" s="18"/>
    </row>
    <row r="1131" spans="2:9" x14ac:dyDescent="0.2">
      <c r="B1131" s="18"/>
      <c r="C1131" s="18"/>
      <c r="D1131" s="288"/>
      <c r="E1131" s="297"/>
      <c r="F1131" s="298"/>
      <c r="G1131" s="429"/>
      <c r="H1131" s="430"/>
      <c r="I1131" s="18"/>
    </row>
    <row r="1132" spans="2:9" x14ac:dyDescent="0.2">
      <c r="B1132" s="18"/>
      <c r="C1132" s="18"/>
      <c r="D1132" s="288"/>
      <c r="E1132" s="297"/>
      <c r="F1132" s="298"/>
      <c r="G1132" s="429"/>
      <c r="H1132" s="430"/>
      <c r="I1132" s="18"/>
    </row>
    <row r="1133" spans="2:9" x14ac:dyDescent="0.2">
      <c r="B1133" s="18"/>
      <c r="C1133" s="18"/>
      <c r="D1133" s="288"/>
      <c r="E1133" s="297"/>
      <c r="F1133" s="298"/>
      <c r="G1133" s="429"/>
      <c r="H1133" s="430"/>
      <c r="I1133" s="18"/>
    </row>
    <row r="1134" spans="2:9" x14ac:dyDescent="0.2">
      <c r="B1134" s="18"/>
      <c r="C1134" s="18"/>
      <c r="D1134" s="288"/>
      <c r="E1134" s="297"/>
      <c r="F1134" s="298"/>
      <c r="G1134" s="429"/>
      <c r="H1134" s="430"/>
      <c r="I1134" s="18"/>
    </row>
    <row r="1135" spans="2:9" x14ac:dyDescent="0.2">
      <c r="B1135" s="18"/>
      <c r="C1135" s="18"/>
      <c r="D1135" s="288"/>
      <c r="E1135" s="297"/>
      <c r="F1135" s="298"/>
      <c r="G1135" s="429"/>
      <c r="H1135" s="430"/>
      <c r="I1135" s="18"/>
    </row>
    <row r="1136" spans="2:9" x14ac:dyDescent="0.2">
      <c r="B1136" s="18"/>
      <c r="C1136" s="18"/>
      <c r="D1136" s="288"/>
      <c r="E1136" s="297"/>
      <c r="F1136" s="298"/>
      <c r="G1136" s="429"/>
      <c r="H1136" s="430"/>
      <c r="I1136" s="18"/>
    </row>
    <row r="1137" spans="2:9" x14ac:dyDescent="0.2">
      <c r="B1137" s="18"/>
      <c r="C1137" s="18"/>
      <c r="D1137" s="288"/>
      <c r="E1137" s="297"/>
      <c r="F1137" s="298"/>
      <c r="G1137" s="429"/>
      <c r="H1137" s="430"/>
      <c r="I1137" s="18"/>
    </row>
    <row r="1138" spans="2:9" x14ac:dyDescent="0.2">
      <c r="B1138" s="18"/>
      <c r="C1138" s="18"/>
      <c r="D1138" s="288"/>
      <c r="E1138" s="297"/>
      <c r="F1138" s="298"/>
      <c r="G1138" s="429"/>
      <c r="H1138" s="430"/>
      <c r="I1138" s="18"/>
    </row>
    <row r="1139" spans="2:9" x14ac:dyDescent="0.2">
      <c r="B1139" s="18"/>
      <c r="C1139" s="18"/>
      <c r="D1139" s="288"/>
      <c r="E1139" s="297"/>
      <c r="F1139" s="298"/>
      <c r="G1139" s="429"/>
      <c r="H1139" s="430"/>
      <c r="I1139" s="18"/>
    </row>
    <row r="1140" spans="2:9" x14ac:dyDescent="0.2">
      <c r="B1140" s="18"/>
      <c r="C1140" s="18"/>
      <c r="D1140" s="288"/>
      <c r="E1140" s="297"/>
      <c r="F1140" s="298"/>
      <c r="G1140" s="429"/>
      <c r="H1140" s="430"/>
      <c r="I1140" s="18"/>
    </row>
    <row r="1141" spans="2:9" x14ac:dyDescent="0.2">
      <c r="B1141" s="18"/>
      <c r="C1141" s="18"/>
      <c r="D1141" s="288"/>
      <c r="E1141" s="297"/>
      <c r="F1141" s="298"/>
      <c r="G1141" s="429"/>
      <c r="H1141" s="430"/>
      <c r="I1141" s="18"/>
    </row>
    <row r="1142" spans="2:9" x14ac:dyDescent="0.2">
      <c r="B1142" s="18"/>
      <c r="C1142" s="18"/>
      <c r="D1142" s="288"/>
      <c r="E1142" s="297"/>
      <c r="F1142" s="298"/>
      <c r="G1142" s="429"/>
      <c r="H1142" s="430"/>
      <c r="I1142" s="18"/>
    </row>
    <row r="1143" spans="2:9" x14ac:dyDescent="0.2">
      <c r="B1143" s="18"/>
      <c r="C1143" s="18"/>
      <c r="D1143" s="288"/>
      <c r="E1143" s="297"/>
      <c r="F1143" s="298"/>
      <c r="G1143" s="429"/>
      <c r="H1143" s="430"/>
      <c r="I1143" s="18"/>
    </row>
    <row r="1144" spans="2:9" x14ac:dyDescent="0.2">
      <c r="B1144" s="18"/>
      <c r="C1144" s="18"/>
      <c r="D1144" s="288"/>
      <c r="E1144" s="297"/>
      <c r="F1144" s="298"/>
      <c r="G1144" s="429"/>
      <c r="H1144" s="430"/>
      <c r="I1144" s="18"/>
    </row>
    <row r="1145" spans="2:9" x14ac:dyDescent="0.2">
      <c r="B1145" s="18"/>
      <c r="C1145" s="18"/>
      <c r="D1145" s="288"/>
      <c r="E1145" s="297"/>
      <c r="F1145" s="298"/>
      <c r="G1145" s="429"/>
      <c r="H1145" s="430"/>
      <c r="I1145" s="18"/>
    </row>
    <row r="1146" spans="2:9" x14ac:dyDescent="0.2">
      <c r="B1146" s="18"/>
      <c r="C1146" s="18"/>
      <c r="D1146" s="288"/>
      <c r="E1146" s="297"/>
      <c r="F1146" s="298"/>
      <c r="G1146" s="429"/>
      <c r="H1146" s="430"/>
      <c r="I1146" s="18"/>
    </row>
    <row r="1147" spans="2:9" x14ac:dyDescent="0.2">
      <c r="B1147" s="18"/>
      <c r="C1147" s="18"/>
      <c r="D1147" s="288"/>
      <c r="E1147" s="297"/>
      <c r="F1147" s="298"/>
      <c r="G1147" s="429"/>
      <c r="H1147" s="430"/>
      <c r="I1147" s="18"/>
    </row>
    <row r="1148" spans="2:9" x14ac:dyDescent="0.2">
      <c r="B1148" s="18"/>
      <c r="C1148" s="18"/>
      <c r="D1148" s="288"/>
      <c r="E1148" s="297"/>
      <c r="F1148" s="298"/>
      <c r="G1148" s="429"/>
      <c r="H1148" s="430"/>
      <c r="I1148" s="18"/>
    </row>
    <row r="1149" spans="2:9" x14ac:dyDescent="0.2">
      <c r="B1149" s="18"/>
      <c r="C1149" s="18"/>
      <c r="D1149" s="288"/>
      <c r="E1149" s="297"/>
      <c r="F1149" s="298"/>
      <c r="G1149" s="429"/>
      <c r="H1149" s="430"/>
      <c r="I1149" s="18"/>
    </row>
    <row r="1150" spans="2:9" x14ac:dyDescent="0.2">
      <c r="B1150" s="18"/>
      <c r="C1150" s="18"/>
      <c r="D1150" s="288"/>
      <c r="E1150" s="297"/>
      <c r="F1150" s="298"/>
      <c r="G1150" s="429"/>
      <c r="H1150" s="430"/>
      <c r="I1150" s="18"/>
    </row>
    <row r="1151" spans="2:9" x14ac:dyDescent="0.2">
      <c r="B1151" s="18"/>
      <c r="C1151" s="18"/>
      <c r="D1151" s="288"/>
      <c r="E1151" s="297"/>
      <c r="F1151" s="298"/>
      <c r="G1151" s="429"/>
      <c r="H1151" s="430"/>
      <c r="I1151" s="18"/>
    </row>
    <row r="1152" spans="2:9" x14ac:dyDescent="0.2">
      <c r="B1152" s="18"/>
      <c r="C1152" s="18"/>
      <c r="D1152" s="288"/>
      <c r="E1152" s="297"/>
      <c r="F1152" s="298"/>
      <c r="G1152" s="429"/>
      <c r="H1152" s="430"/>
      <c r="I1152" s="18"/>
    </row>
    <row r="1153" spans="2:9" x14ac:dyDescent="0.2">
      <c r="B1153" s="18"/>
      <c r="C1153" s="18"/>
      <c r="D1153" s="288"/>
      <c r="E1153" s="297"/>
      <c r="F1153" s="298"/>
      <c r="G1153" s="429"/>
      <c r="H1153" s="430"/>
      <c r="I1153" s="18"/>
    </row>
    <row r="1154" spans="2:9" x14ac:dyDescent="0.2">
      <c r="B1154" s="18"/>
      <c r="C1154" s="18"/>
      <c r="D1154" s="288"/>
      <c r="E1154" s="297"/>
      <c r="F1154" s="298"/>
      <c r="G1154" s="429"/>
      <c r="H1154" s="430"/>
      <c r="I1154" s="18"/>
    </row>
    <row r="1155" spans="2:9" x14ac:dyDescent="0.2">
      <c r="B1155" s="18"/>
      <c r="C1155" s="18"/>
      <c r="D1155" s="288"/>
      <c r="E1155" s="297"/>
      <c r="F1155" s="298"/>
      <c r="G1155" s="429"/>
      <c r="H1155" s="430"/>
      <c r="I1155" s="18"/>
    </row>
    <row r="1156" spans="2:9" x14ac:dyDescent="0.2">
      <c r="B1156" s="18"/>
      <c r="C1156" s="18"/>
      <c r="D1156" s="288"/>
      <c r="E1156" s="297"/>
      <c r="F1156" s="298"/>
      <c r="G1156" s="429"/>
      <c r="H1156" s="430"/>
      <c r="I1156" s="18"/>
    </row>
    <row r="1157" spans="2:9" x14ac:dyDescent="0.2">
      <c r="B1157" s="18"/>
      <c r="C1157" s="18"/>
      <c r="D1157" s="288"/>
      <c r="E1157" s="297"/>
      <c r="F1157" s="298"/>
      <c r="G1157" s="429"/>
      <c r="H1157" s="430"/>
      <c r="I1157" s="18"/>
    </row>
    <row r="1158" spans="2:9" x14ac:dyDescent="0.2">
      <c r="B1158" s="18"/>
      <c r="C1158" s="18"/>
      <c r="D1158" s="288"/>
      <c r="E1158" s="297"/>
      <c r="F1158" s="298"/>
      <c r="G1158" s="429"/>
      <c r="H1158" s="430"/>
      <c r="I1158" s="18"/>
    </row>
    <row r="1159" spans="2:9" x14ac:dyDescent="0.2">
      <c r="B1159" s="18"/>
      <c r="C1159" s="18"/>
      <c r="D1159" s="288"/>
      <c r="E1159" s="297"/>
      <c r="F1159" s="298"/>
      <c r="G1159" s="429"/>
      <c r="H1159" s="430"/>
      <c r="I1159" s="18"/>
    </row>
    <row r="1160" spans="2:9" x14ac:dyDescent="0.2">
      <c r="B1160" s="18"/>
      <c r="C1160" s="18"/>
      <c r="D1160" s="288"/>
      <c r="E1160" s="297"/>
      <c r="F1160" s="298"/>
      <c r="G1160" s="429"/>
      <c r="H1160" s="430"/>
      <c r="I1160" s="18"/>
    </row>
    <row r="1161" spans="2:9" x14ac:dyDescent="0.2">
      <c r="B1161" s="18"/>
      <c r="C1161" s="18"/>
      <c r="D1161" s="288"/>
      <c r="E1161" s="297"/>
      <c r="F1161" s="298"/>
      <c r="G1161" s="429"/>
      <c r="H1161" s="430"/>
      <c r="I1161" s="18"/>
    </row>
    <row r="1162" spans="2:9" x14ac:dyDescent="0.2">
      <c r="B1162" s="18"/>
      <c r="C1162" s="18"/>
      <c r="D1162" s="288"/>
      <c r="E1162" s="297"/>
      <c r="F1162" s="298"/>
      <c r="G1162" s="429"/>
      <c r="H1162" s="430"/>
      <c r="I1162" s="18"/>
    </row>
    <row r="1163" spans="2:9" x14ac:dyDescent="0.2">
      <c r="B1163" s="18"/>
      <c r="C1163" s="18"/>
      <c r="D1163" s="288"/>
      <c r="E1163" s="297"/>
      <c r="F1163" s="298"/>
      <c r="G1163" s="429"/>
      <c r="H1163" s="430"/>
      <c r="I1163" s="18"/>
    </row>
    <row r="1164" spans="2:9" x14ac:dyDescent="0.2">
      <c r="B1164" s="18"/>
      <c r="C1164" s="18"/>
      <c r="D1164" s="288"/>
      <c r="E1164" s="297"/>
      <c r="F1164" s="298"/>
      <c r="G1164" s="429"/>
      <c r="H1164" s="430"/>
      <c r="I1164" s="18"/>
    </row>
    <row r="1165" spans="2:9" x14ac:dyDescent="0.2">
      <c r="B1165" s="18"/>
      <c r="C1165" s="18"/>
      <c r="D1165" s="288"/>
      <c r="E1165" s="297"/>
      <c r="F1165" s="298"/>
      <c r="G1165" s="429"/>
      <c r="H1165" s="430"/>
      <c r="I1165" s="18"/>
    </row>
    <row r="1166" spans="2:9" x14ac:dyDescent="0.2">
      <c r="B1166" s="18"/>
      <c r="C1166" s="18"/>
      <c r="D1166" s="288"/>
      <c r="E1166" s="297"/>
      <c r="F1166" s="298"/>
      <c r="G1166" s="429"/>
      <c r="H1166" s="430"/>
      <c r="I1166" s="18"/>
    </row>
    <row r="1167" spans="2:9" x14ac:dyDescent="0.2">
      <c r="B1167" s="18"/>
      <c r="C1167" s="18"/>
      <c r="D1167" s="288"/>
      <c r="E1167" s="297"/>
      <c r="F1167" s="298"/>
      <c r="G1167" s="429"/>
      <c r="H1167" s="430"/>
      <c r="I1167" s="18"/>
    </row>
    <row r="1168" spans="2:9" x14ac:dyDescent="0.2">
      <c r="B1168" s="18"/>
      <c r="C1168" s="18"/>
      <c r="D1168" s="288"/>
      <c r="E1168" s="297"/>
      <c r="F1168" s="298"/>
      <c r="G1168" s="429"/>
      <c r="H1168" s="430"/>
      <c r="I1168" s="18"/>
    </row>
    <row r="1169" spans="2:9" x14ac:dyDescent="0.2">
      <c r="B1169" s="18"/>
      <c r="C1169" s="18"/>
      <c r="D1169" s="288"/>
      <c r="E1169" s="297"/>
      <c r="F1169" s="298"/>
      <c r="G1169" s="429"/>
      <c r="H1169" s="430"/>
      <c r="I1169" s="18"/>
    </row>
    <row r="1170" spans="2:9" x14ac:dyDescent="0.2">
      <c r="B1170" s="18"/>
      <c r="C1170" s="18"/>
      <c r="D1170" s="288"/>
      <c r="E1170" s="297"/>
      <c r="F1170" s="298"/>
      <c r="G1170" s="429"/>
      <c r="H1170" s="430"/>
      <c r="I1170" s="18"/>
    </row>
    <row r="1171" spans="2:9" x14ac:dyDescent="0.2">
      <c r="B1171" s="18"/>
      <c r="C1171" s="18"/>
      <c r="D1171" s="288"/>
      <c r="E1171" s="297"/>
      <c r="F1171" s="298"/>
      <c r="G1171" s="429"/>
      <c r="H1171" s="430"/>
      <c r="I1171" s="18"/>
    </row>
    <row r="1172" spans="2:9" x14ac:dyDescent="0.2">
      <c r="B1172" s="18"/>
      <c r="C1172" s="18"/>
      <c r="D1172" s="288"/>
      <c r="E1172" s="297"/>
      <c r="F1172" s="298"/>
      <c r="G1172" s="429"/>
      <c r="H1172" s="430"/>
      <c r="I1172" s="18"/>
    </row>
    <row r="1173" spans="2:9" x14ac:dyDescent="0.2">
      <c r="B1173" s="18"/>
      <c r="C1173" s="18"/>
      <c r="D1173" s="288"/>
      <c r="E1173" s="297"/>
      <c r="F1173" s="298"/>
      <c r="G1173" s="429"/>
      <c r="H1173" s="430"/>
      <c r="I1173" s="18"/>
    </row>
    <row r="1174" spans="2:9" x14ac:dyDescent="0.2">
      <c r="B1174" s="18"/>
      <c r="C1174" s="18"/>
      <c r="D1174" s="288"/>
      <c r="E1174" s="297"/>
      <c r="F1174" s="298"/>
      <c r="G1174" s="429"/>
      <c r="H1174" s="430"/>
      <c r="I1174" s="18"/>
    </row>
    <row r="1175" spans="2:9" x14ac:dyDescent="0.2">
      <c r="B1175" s="18"/>
      <c r="C1175" s="18"/>
      <c r="D1175" s="288"/>
      <c r="E1175" s="297"/>
      <c r="F1175" s="298"/>
      <c r="G1175" s="429"/>
      <c r="H1175" s="430"/>
      <c r="I1175" s="18"/>
    </row>
    <row r="1176" spans="2:9" x14ac:dyDescent="0.2">
      <c r="B1176" s="18"/>
      <c r="C1176" s="18"/>
      <c r="D1176" s="288"/>
      <c r="E1176" s="297"/>
      <c r="F1176" s="298"/>
      <c r="G1176" s="429"/>
      <c r="H1176" s="430"/>
      <c r="I1176" s="18"/>
    </row>
    <row r="1177" spans="2:9" x14ac:dyDescent="0.2">
      <c r="B1177" s="18"/>
      <c r="C1177" s="18"/>
      <c r="D1177" s="288"/>
      <c r="E1177" s="297"/>
      <c r="F1177" s="298"/>
      <c r="G1177" s="429"/>
      <c r="H1177" s="430"/>
      <c r="I1177" s="18"/>
    </row>
    <row r="1178" spans="2:9" x14ac:dyDescent="0.2">
      <c r="B1178" s="18"/>
      <c r="C1178" s="18"/>
      <c r="D1178" s="288"/>
      <c r="E1178" s="297"/>
      <c r="F1178" s="298"/>
      <c r="G1178" s="429"/>
      <c r="H1178" s="430"/>
      <c r="I1178" s="18"/>
    </row>
    <row r="1179" spans="2:9" x14ac:dyDescent="0.2">
      <c r="B1179" s="18"/>
      <c r="C1179" s="18"/>
      <c r="D1179" s="288"/>
      <c r="E1179" s="297"/>
      <c r="F1179" s="298"/>
      <c r="G1179" s="429"/>
      <c r="H1179" s="430"/>
      <c r="I1179" s="18"/>
    </row>
    <row r="1180" spans="2:9" x14ac:dyDescent="0.2">
      <c r="B1180" s="18"/>
      <c r="C1180" s="18"/>
      <c r="D1180" s="288"/>
      <c r="E1180" s="297"/>
      <c r="F1180" s="298"/>
      <c r="G1180" s="429"/>
      <c r="H1180" s="430"/>
      <c r="I1180" s="18"/>
    </row>
    <row r="1181" spans="2:9" x14ac:dyDescent="0.2">
      <c r="B1181" s="18"/>
      <c r="C1181" s="18"/>
      <c r="D1181" s="288"/>
      <c r="E1181" s="297"/>
      <c r="F1181" s="298"/>
      <c r="G1181" s="429"/>
      <c r="H1181" s="430"/>
      <c r="I1181" s="18"/>
    </row>
    <row r="1182" spans="2:9" x14ac:dyDescent="0.2">
      <c r="B1182" s="18"/>
      <c r="C1182" s="18"/>
      <c r="D1182" s="288"/>
      <c r="E1182" s="297"/>
      <c r="F1182" s="298"/>
      <c r="G1182" s="429"/>
      <c r="H1182" s="430"/>
      <c r="I1182" s="18"/>
    </row>
    <row r="1183" spans="2:9" x14ac:dyDescent="0.2">
      <c r="B1183" s="18"/>
      <c r="C1183" s="18"/>
      <c r="D1183" s="288"/>
      <c r="E1183" s="297"/>
      <c r="F1183" s="298"/>
      <c r="G1183" s="429"/>
      <c r="H1183" s="430"/>
      <c r="I1183" s="18"/>
    </row>
    <row r="1184" spans="2:9" x14ac:dyDescent="0.2">
      <c r="B1184" s="18"/>
      <c r="C1184" s="18"/>
      <c r="D1184" s="288"/>
      <c r="E1184" s="297"/>
      <c r="F1184" s="298"/>
      <c r="G1184" s="429"/>
      <c r="H1184" s="430"/>
      <c r="I1184" s="18"/>
    </row>
    <row r="1185" spans="2:9" x14ac:dyDescent="0.2">
      <c r="B1185" s="18"/>
      <c r="C1185" s="18"/>
      <c r="D1185" s="288"/>
      <c r="E1185" s="297"/>
      <c r="F1185" s="298"/>
      <c r="G1185" s="429"/>
      <c r="H1185" s="430"/>
      <c r="I1185" s="18"/>
    </row>
    <row r="1186" spans="2:9" x14ac:dyDescent="0.2">
      <c r="B1186" s="18"/>
      <c r="C1186" s="18"/>
      <c r="D1186" s="288"/>
      <c r="E1186" s="297"/>
      <c r="F1186" s="298"/>
      <c r="G1186" s="429"/>
      <c r="H1186" s="430"/>
      <c r="I1186" s="18"/>
    </row>
    <row r="1187" spans="2:9" x14ac:dyDescent="0.2">
      <c r="B1187" s="18"/>
      <c r="C1187" s="18"/>
      <c r="D1187" s="288"/>
      <c r="E1187" s="297"/>
      <c r="F1187" s="298"/>
      <c r="G1187" s="429"/>
      <c r="H1187" s="430"/>
      <c r="I1187" s="18"/>
    </row>
    <row r="1188" spans="2:9" x14ac:dyDescent="0.2">
      <c r="B1188" s="18"/>
      <c r="C1188" s="18"/>
      <c r="D1188" s="288"/>
      <c r="E1188" s="297"/>
      <c r="F1188" s="298"/>
      <c r="G1188" s="429"/>
      <c r="H1188" s="430"/>
      <c r="I1188" s="18"/>
    </row>
    <row r="1189" spans="2:9" x14ac:dyDescent="0.2">
      <c r="B1189" s="18"/>
      <c r="C1189" s="18"/>
      <c r="D1189" s="288"/>
      <c r="E1189" s="297"/>
      <c r="F1189" s="298"/>
      <c r="G1189" s="429"/>
      <c r="H1189" s="430"/>
      <c r="I1189" s="18"/>
    </row>
    <row r="1190" spans="2:9" x14ac:dyDescent="0.2">
      <c r="B1190" s="18"/>
      <c r="C1190" s="18"/>
      <c r="D1190" s="288"/>
      <c r="E1190" s="297"/>
      <c r="F1190" s="298"/>
      <c r="G1190" s="429"/>
      <c r="H1190" s="430"/>
      <c r="I1190" s="18"/>
    </row>
    <row r="1191" spans="2:9" x14ac:dyDescent="0.2">
      <c r="B1191" s="18"/>
      <c r="C1191" s="18"/>
      <c r="D1191" s="288"/>
      <c r="E1191" s="297"/>
      <c r="F1191" s="298"/>
      <c r="G1191" s="429"/>
      <c r="H1191" s="430"/>
      <c r="I1191" s="18"/>
    </row>
    <row r="1192" spans="2:9" x14ac:dyDescent="0.2">
      <c r="B1192" s="18"/>
      <c r="C1192" s="18"/>
      <c r="D1192" s="288"/>
      <c r="E1192" s="297"/>
      <c r="F1192" s="298"/>
      <c r="G1192" s="429"/>
      <c r="H1192" s="430"/>
      <c r="I1192" s="18"/>
    </row>
    <row r="1193" spans="2:9" x14ac:dyDescent="0.2">
      <c r="B1193" s="18"/>
      <c r="C1193" s="18"/>
      <c r="D1193" s="288"/>
      <c r="E1193" s="297"/>
      <c r="F1193" s="298"/>
      <c r="G1193" s="429"/>
      <c r="H1193" s="430"/>
      <c r="I1193" s="18"/>
    </row>
    <row r="1194" spans="2:9" x14ac:dyDescent="0.2">
      <c r="B1194" s="18"/>
      <c r="C1194" s="18"/>
      <c r="D1194" s="288"/>
      <c r="E1194" s="297"/>
      <c r="F1194" s="298"/>
      <c r="G1194" s="429"/>
      <c r="H1194" s="430"/>
      <c r="I1194" s="18"/>
    </row>
    <row r="1195" spans="2:9" x14ac:dyDescent="0.2">
      <c r="B1195" s="18"/>
      <c r="C1195" s="18"/>
      <c r="D1195" s="288"/>
      <c r="E1195" s="297"/>
      <c r="F1195" s="298"/>
      <c r="G1195" s="429"/>
      <c r="H1195" s="430"/>
      <c r="I1195" s="18"/>
    </row>
    <row r="1196" spans="2:9" x14ac:dyDescent="0.2">
      <c r="B1196" s="18"/>
      <c r="C1196" s="18"/>
      <c r="D1196" s="288"/>
      <c r="E1196" s="297"/>
      <c r="F1196" s="298"/>
      <c r="G1196" s="429"/>
      <c r="H1196" s="430"/>
      <c r="I1196" s="18"/>
    </row>
    <row r="1197" spans="2:9" x14ac:dyDescent="0.2">
      <c r="B1197" s="18"/>
      <c r="C1197" s="18"/>
      <c r="D1197" s="288"/>
      <c r="E1197" s="297"/>
      <c r="F1197" s="298"/>
      <c r="G1197" s="429"/>
      <c r="H1197" s="430"/>
      <c r="I1197" s="18"/>
    </row>
    <row r="1198" spans="2:9" x14ac:dyDescent="0.2">
      <c r="B1198" s="18"/>
      <c r="C1198" s="18"/>
      <c r="D1198" s="288"/>
      <c r="E1198" s="297"/>
      <c r="F1198" s="298"/>
      <c r="G1198" s="429"/>
      <c r="H1198" s="430"/>
      <c r="I1198" s="18"/>
    </row>
    <row r="1199" spans="2:9" x14ac:dyDescent="0.2">
      <c r="B1199" s="18"/>
      <c r="C1199" s="18"/>
      <c r="D1199" s="288"/>
      <c r="E1199" s="297"/>
      <c r="F1199" s="298"/>
      <c r="G1199" s="429"/>
      <c r="H1199" s="430"/>
      <c r="I1199" s="18"/>
    </row>
    <row r="1200" spans="2:9" x14ac:dyDescent="0.2">
      <c r="B1200" s="18"/>
      <c r="C1200" s="18"/>
      <c r="D1200" s="288"/>
      <c r="E1200" s="297"/>
      <c r="F1200" s="298"/>
      <c r="G1200" s="429"/>
      <c r="H1200" s="430"/>
      <c r="I1200" s="18"/>
    </row>
    <row r="1201" spans="2:9" x14ac:dyDescent="0.2">
      <c r="B1201" s="18"/>
      <c r="C1201" s="18"/>
      <c r="D1201" s="288"/>
      <c r="E1201" s="297"/>
      <c r="F1201" s="298"/>
      <c r="G1201" s="429"/>
      <c r="H1201" s="430"/>
      <c r="I1201" s="18"/>
    </row>
    <row r="1202" spans="2:9" x14ac:dyDescent="0.2">
      <c r="B1202" s="18"/>
      <c r="C1202" s="18"/>
      <c r="D1202" s="288"/>
      <c r="E1202" s="297"/>
      <c r="F1202" s="298"/>
      <c r="G1202" s="429"/>
      <c r="H1202" s="430"/>
      <c r="I1202" s="18"/>
    </row>
    <row r="1203" spans="2:9" x14ac:dyDescent="0.2">
      <c r="B1203" s="18"/>
      <c r="C1203" s="18"/>
      <c r="D1203" s="288"/>
      <c r="E1203" s="297"/>
      <c r="F1203" s="298"/>
      <c r="G1203" s="429"/>
      <c r="H1203" s="430"/>
      <c r="I1203" s="18"/>
    </row>
  </sheetData>
  <autoFilter ref="B2:J2"/>
  <customSheetViews>
    <customSheetView guid="{DC0D9708-0F17-465C-BBCA-554DBA6752A6}" showAutoFilter="1" showRuler="0">
      <pane ySplit="3" topLeftCell="A4" activePane="bottomLeft" state="frozen"/>
      <selection pane="bottomLeft" activeCell="A28" sqref="A28"/>
      <rowBreaks count="2" manualBreakCount="2">
        <brk id="24" max="4" man="1"/>
        <brk id="53" max="4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1"/>
      <headerFooter alignWithMargins="0">
        <oddHeader>&amp;C&amp;"Bookman Old Style,полужирный"&amp;16VINTAGE&amp;14
&amp;12Прайс-лист на сладости: Октябрь 2009</oddHeader>
        <oddFooter>&amp;C&amp;"Arial CYR,полужирный"Страница &amp;P</oddFooter>
      </headerFooter>
      <autoFilter ref="B1:F1"/>
    </customSheetView>
    <customSheetView guid="{752A1C27-7B9E-4216-BA8D-00288A2CF9D2}" showPageBreaks="1" printArea="1" showAutoFilter="1" hiddenColumns="1" showRuler="0" topLeftCell="C49">
      <selection activeCell="F87" sqref="F87"/>
      <pageMargins left="0.39370078740157483" right="0.39370078740157483" top="0.98425196850393704" bottom="0.98425196850393704" header="0.51181102362204722" footer="0.51181102362204722"/>
      <printOptions horizontalCentered="1"/>
      <pageSetup paperSize="9" scale="92" orientation="portrait" r:id="rId2"/>
      <headerFooter alignWithMargins="0">
        <oddHeader>&amp;C&amp;"Bookman Old Style,полужирный"&amp;16VINTAGE&amp;14
&amp;12Прайс-лист на сладости: Ноябрь 2008</oddHeader>
        <oddFooter>&amp;C&amp;"Arial CYR,полужирный"Страница &amp;P</oddFooter>
      </headerFooter>
      <autoFilter ref="B1:H1"/>
    </customSheetView>
    <customSheetView guid="{D5AF11E7-3621-4542-8F5B-6AB09C778A7C}" showAutoFilter="1" hiddenColumns="1" showRuler="0" topLeftCell="C22">
      <selection activeCell="D56" sqref="D56"/>
      <pageMargins left="0.39370078740157483" right="0.39370078740157483" top="0.98425196850393704" bottom="0.98425196850393704" header="0.51181102362204722" footer="0.51181102362204722"/>
      <printOptions horizontalCentered="1"/>
      <pageSetup paperSize="9" scale="92" orientation="portrait" r:id="rId3"/>
      <headerFooter alignWithMargins="0">
        <oddHeader>&amp;C&amp;"Bookman Old Style,полужирный"&amp;16VINTAGE&amp;14
&amp;12Прайс-лист на сладости: Октябрь 2008</oddHeader>
        <oddFooter>&amp;C&amp;"Arial CYR,полужирный"Страница &amp;P</oddFooter>
      </headerFooter>
      <autoFilter ref="B1:I1"/>
    </customSheetView>
    <customSheetView guid="{DF20E5FB-EE49-4480-9F5D-6CEB9447150F}" showPageBreaks="1" printArea="1" showAutoFilter="1" hiddenColumns="1" showRuler="0" topLeftCell="C1">
      <selection activeCell="K5" sqref="K5"/>
      <pageMargins left="0.39370078740157483" right="0.39370078740157483" top="0.98425196850393704" bottom="0.98425196850393704" header="0.51181102362204722" footer="0.51181102362204722"/>
      <printOptions horizontalCentered="1"/>
      <pageSetup paperSize="9" scale="92" orientation="portrait" r:id="rId4"/>
      <headerFooter alignWithMargins="0">
        <oddHeader>&amp;C&amp;"Bookman Old Style,полужирный"&amp;16VINTAGE&amp;14
&amp;12Прайс-лист на сладости: Октябрь 2008</oddHeader>
        <oddFooter>&amp;C&amp;"Arial CYR,полужирный"Страница &amp;P</oddFooter>
      </headerFooter>
      <autoFilter ref="B1:I1"/>
    </customSheetView>
    <customSheetView guid="{B7A5FC92-726B-47C1-8A49-B0E46B61B0D0}" showPageBreaks="1" printArea="1" showAutoFilter="1" showRuler="0">
      <pane ySplit="3" topLeftCell="A16" activePane="bottomLeft" state="frozen"/>
      <selection pane="bottomLeft" activeCell="D95" sqref="D95"/>
      <rowBreaks count="2" manualBreakCount="2">
        <brk id="24" max="4" man="1"/>
        <brk id="54" max="4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5"/>
      <headerFooter alignWithMargins="0">
        <oddHeader>&amp;C&amp;"Bookman Old Style,полужирный"&amp;16VINTAGE&amp;14
&amp;12Прайс-лист на сладости: Август 2009</oddHeader>
        <oddFooter>&amp;C&amp;"Arial CYR,полужирный"Страница &amp;P</oddFooter>
      </headerFooter>
      <autoFilter ref="B1:F1"/>
    </customSheetView>
    <customSheetView guid="{BC9518D8-A254-4355-8FDA-656CC255EF12}" showAutoFilter="1" showRuler="0">
      <pane ySplit="3" topLeftCell="A4" activePane="bottomLeft" state="frozen"/>
      <selection pane="bottomLeft" activeCell="B82" sqref="B82"/>
      <rowBreaks count="1" manualBreakCount="1">
        <brk id="43" max="4" man="1"/>
      </rowBreaks>
      <pageMargins left="0.39370078740157483" right="0.39370078740157483" top="0.98425196850393704" bottom="0.98425196850393704" header="0.51181102362204722" footer="0.51181102362204722"/>
      <printOptions horizontalCentered="1"/>
      <pageSetup paperSize="9" scale="83" orientation="portrait" r:id="rId6"/>
      <headerFooter alignWithMargins="0">
        <oddHeader>&amp;C&amp;"Bookman Old Style,полужирный"&amp;16VINTAGE&amp;14
&amp;12Прайс-лист на сладости: Ноябрь 2009</oddHeader>
        <oddFooter>&amp;C&amp;"Arial CYR,полужирный"Страница &amp;P</oddFooter>
      </headerFooter>
      <autoFilter ref="B1:F1"/>
    </customSheetView>
  </customSheetViews>
  <mergeCells count="3">
    <mergeCell ref="B1:J1"/>
    <mergeCell ref="B3:J3"/>
    <mergeCell ref="H112:I112"/>
  </mergeCells>
  <phoneticPr fontId="0" type="noConversion"/>
  <hyperlinks>
    <hyperlink ref="B5" location="Сладости!B11" display="Весовые сладости"/>
    <hyperlink ref="B6" location="Сладости!B14" display="Драже"/>
    <hyperlink ref="B7" location="Сладости!B40" display="Леденцы"/>
    <hyperlink ref="B8" location="Сладости!B31" display="Мармелад Vintage"/>
    <hyperlink ref="B9" location="Сладости!B37" display="Сахар"/>
    <hyperlink ref="C6" location="Сладости!B52" display="Варенья и джемы"/>
    <hyperlink ref="C7" location="Сладости!B64" display="Восточные сладости"/>
    <hyperlink ref="C8" location="Сладости!B81" display="Конфеты"/>
    <hyperlink ref="C9" location="Сладости!B79" display="Шоколад"/>
    <hyperlink ref="C5" location="Сладости!B56" display="Фасованные сладости"/>
    <hyperlink ref="G6" location="_РАССРОЧКА" display="_РАССРОЧКА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7"/>
  <headerFooter alignWithMargins="0">
    <oddHeader>&amp;C&amp;"Bookman Old Style,полужирный"&amp;16VINTAGE&amp;14
&amp;12Прайс-лист на сладости: Октябрь 2016</oddHeader>
    <oddFooter>&amp;C&amp;"Arial CYR,полужирный"Страница &amp;P</oddFooter>
  </headerFooter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A06F7E"/>
  </sheetPr>
  <dimension ref="A1:IT159"/>
  <sheetViews>
    <sheetView workbookViewId="0">
      <pane ySplit="2" topLeftCell="A3" activePane="bottomLeft" state="frozen"/>
      <selection activeCell="B1" sqref="B1"/>
      <selection pane="bottomLeft" activeCell="B1" sqref="B1"/>
    </sheetView>
  </sheetViews>
  <sheetFormatPr defaultRowHeight="12.75" x14ac:dyDescent="0.2"/>
  <cols>
    <col min="1" max="1" width="36.5703125" style="11" hidden="1" customWidth="1"/>
    <col min="2" max="2" width="38.140625" style="11" customWidth="1"/>
    <col min="3" max="3" width="16.5703125" style="11" customWidth="1"/>
    <col min="4" max="4" width="10.5703125" style="354" customWidth="1"/>
    <col min="5" max="5" width="7" style="39" customWidth="1"/>
    <col min="6" max="6" width="9.28515625" style="39" customWidth="1"/>
    <col min="7" max="7" width="14.28515625" style="355" customWidth="1"/>
    <col min="8" max="8" width="14.28515625" style="11" customWidth="1"/>
    <col min="9" max="9" width="12.140625" style="11" customWidth="1"/>
    <col min="10" max="10" width="17.28515625" style="11" customWidth="1"/>
    <col min="11" max="11" width="9.140625" style="11" customWidth="1"/>
    <col min="12" max="16384" width="9.140625" style="11"/>
  </cols>
  <sheetData>
    <row r="1" spans="1:254" ht="44.25" customHeight="1" x14ac:dyDescent="0.2">
      <c r="A1" s="8"/>
      <c r="B1" s="549"/>
      <c r="C1" s="586"/>
      <c r="D1" s="586"/>
      <c r="E1" s="14"/>
      <c r="F1" s="14"/>
      <c r="G1" s="6"/>
      <c r="H1" s="6"/>
      <c r="I1" s="6"/>
      <c r="J1" s="6"/>
    </row>
    <row r="2" spans="1:254" ht="54" customHeight="1" x14ac:dyDescent="0.2">
      <c r="A2" s="349" t="s">
        <v>8</v>
      </c>
      <c r="B2" s="225" t="s">
        <v>2</v>
      </c>
      <c r="C2" s="225" t="s">
        <v>32</v>
      </c>
      <c r="D2" s="281" t="s">
        <v>1559</v>
      </c>
      <c r="E2" s="444" t="s">
        <v>51</v>
      </c>
      <c r="F2" s="281" t="s">
        <v>1088</v>
      </c>
      <c r="G2" s="186" t="s">
        <v>1485</v>
      </c>
      <c r="H2" s="186" t="s">
        <v>1486</v>
      </c>
      <c r="I2" s="186" t="s">
        <v>3</v>
      </c>
      <c r="J2" s="186" t="s">
        <v>5</v>
      </c>
    </row>
    <row r="3" spans="1:254" s="39" customFormat="1" ht="11.25" customHeight="1" x14ac:dyDescent="0.2">
      <c r="A3" s="22"/>
      <c r="B3" s="188" t="s">
        <v>29</v>
      </c>
      <c r="C3" s="14"/>
      <c r="D3" s="300"/>
      <c r="E3" s="199"/>
      <c r="G3" s="301" t="s">
        <v>52</v>
      </c>
      <c r="H3" s="302"/>
      <c r="I3" s="199"/>
      <c r="J3" s="199"/>
    </row>
    <row r="4" spans="1:254" s="39" customFormat="1" ht="11.25" customHeight="1" thickBot="1" x14ac:dyDescent="0.25">
      <c r="A4" s="22"/>
      <c r="B4" s="227" t="s">
        <v>913</v>
      </c>
      <c r="C4" s="192" t="s">
        <v>28</v>
      </c>
      <c r="D4" s="22"/>
      <c r="E4" s="22"/>
      <c r="G4" s="197" t="str">
        <f>_КОМ.УСЛ.</f>
        <v/>
      </c>
      <c r="H4" s="198"/>
      <c r="I4" s="199"/>
      <c r="J4" s="199"/>
    </row>
    <row r="5" spans="1:254" s="39" customFormat="1" ht="11.25" customHeight="1" thickBot="1" x14ac:dyDescent="0.25">
      <c r="A5" s="22"/>
      <c r="B5" s="227" t="s">
        <v>26</v>
      </c>
      <c r="C5" s="192" t="s">
        <v>28</v>
      </c>
      <c r="D5" s="300"/>
      <c r="E5" s="199"/>
      <c r="G5" s="228"/>
      <c r="H5" s="228"/>
      <c r="I5" s="199"/>
      <c r="J5" s="199"/>
    </row>
    <row r="6" spans="1:254" s="39" customFormat="1" ht="11.25" customHeight="1" x14ac:dyDescent="0.2">
      <c r="A6" s="22"/>
      <c r="B6" s="227" t="s">
        <v>25</v>
      </c>
      <c r="C6" s="192" t="s">
        <v>28</v>
      </c>
      <c r="D6" s="300"/>
      <c r="E6" s="199"/>
      <c r="G6" s="576" t="s">
        <v>1086</v>
      </c>
      <c r="H6" s="577"/>
      <c r="I6" s="578"/>
      <c r="J6" s="199"/>
    </row>
    <row r="7" spans="1:254" s="39" customFormat="1" ht="11.25" customHeight="1" x14ac:dyDescent="0.2">
      <c r="A7" s="22"/>
      <c r="B7" s="227" t="s">
        <v>24</v>
      </c>
      <c r="C7" s="192" t="s">
        <v>28</v>
      </c>
      <c r="D7" s="300"/>
      <c r="E7" s="199"/>
      <c r="G7" s="579"/>
      <c r="H7" s="580"/>
      <c r="I7" s="581"/>
      <c r="J7" s="199"/>
    </row>
    <row r="8" spans="1:254" s="39" customFormat="1" ht="11.25" customHeight="1" thickBot="1" x14ac:dyDescent="0.25">
      <c r="A8" s="22"/>
      <c r="B8" s="300"/>
      <c r="C8" s="300"/>
      <c r="D8" s="300"/>
      <c r="E8" s="199"/>
      <c r="G8" s="582"/>
      <c r="H8" s="583"/>
      <c r="I8" s="584"/>
      <c r="J8" s="199"/>
    </row>
    <row r="9" spans="1:254" x14ac:dyDescent="0.2">
      <c r="A9" s="350"/>
      <c r="B9" s="303" t="s">
        <v>912</v>
      </c>
      <c r="C9" s="304"/>
      <c r="D9" s="305"/>
      <c r="E9" s="306"/>
      <c r="F9" s="307"/>
      <c r="G9" s="100"/>
      <c r="H9" s="308"/>
      <c r="I9" s="309"/>
      <c r="J9" s="310"/>
      <c r="IT9" s="351"/>
    </row>
    <row r="10" spans="1:254" x14ac:dyDescent="0.2">
      <c r="A10" s="97" t="s">
        <v>507</v>
      </c>
      <c r="B10" s="271" t="s">
        <v>508</v>
      </c>
      <c r="C10" s="311" t="s">
        <v>27</v>
      </c>
      <c r="D10" s="312"/>
      <c r="E10" s="313"/>
      <c r="F10" s="314"/>
      <c r="G10" s="315"/>
      <c r="H10" s="315"/>
      <c r="I10" s="130"/>
      <c r="J10" s="316"/>
    </row>
    <row r="11" spans="1:254" ht="30" customHeight="1" x14ac:dyDescent="0.2">
      <c r="A11" s="97" t="s">
        <v>2304</v>
      </c>
      <c r="B11" s="65" t="s">
        <v>2305</v>
      </c>
      <c r="C11" s="456"/>
      <c r="D11" s="457">
        <v>1</v>
      </c>
      <c r="E11" s="458" t="s">
        <v>14</v>
      </c>
      <c r="F11" s="546">
        <v>1.78</v>
      </c>
      <c r="G11" s="460">
        <f>H11*(1-ЧАЙ!$I$8)</f>
        <v>105.33012228</v>
      </c>
      <c r="H11" s="461">
        <f>IF(E11=ИТОГО!$F$1,ИТОГО!$F$2*F11,IF(E11=ИТОГО!$G$1,ИТОГО!$G$2*F11,IF(E11=ИТОГО!$H$1,ИТОГО!$H$2*F11,F11)))</f>
        <v>113.258196</v>
      </c>
      <c r="I11" s="395"/>
      <c r="J11" s="462">
        <f>IF(MOD(I11,1)=0,IF(_КОМ.УСЛ.=ЧАЙ!$K$8,H11*I11,I11*G11),"заказ не кратен 1 шт.")</f>
        <v>0</v>
      </c>
    </row>
    <row r="12" spans="1:254" ht="30" customHeight="1" x14ac:dyDescent="0.2">
      <c r="A12" s="97" t="s">
        <v>2306</v>
      </c>
      <c r="B12" s="65" t="s">
        <v>2307</v>
      </c>
      <c r="C12" s="456"/>
      <c r="D12" s="457">
        <v>1</v>
      </c>
      <c r="E12" s="458" t="s">
        <v>14</v>
      </c>
      <c r="F12" s="546">
        <v>2.2999999999999998</v>
      </c>
      <c r="G12" s="460">
        <f>H12*(1-ЧАЙ!$I$8)</f>
        <v>136.10071979999998</v>
      </c>
      <c r="H12" s="461">
        <f>IF(E12=ИТОГО!$F$1,ИТОГО!$F$2*F12,IF(E12=ИТОГО!$G$1,ИТОГО!$G$2*F12,IF(E12=ИТОГО!$H$1,ИТОГО!$H$2*F12,F12)))</f>
        <v>146.34485999999998</v>
      </c>
      <c r="I12" s="395"/>
      <c r="J12" s="462">
        <f>IF(MOD(I12,1)=0,IF(_КОМ.УСЛ.=ЧАЙ!$K$8,H12*I12,I12*G12),"заказ не кратен 1 шт.")</f>
        <v>0</v>
      </c>
      <c r="L12" s="550"/>
    </row>
    <row r="13" spans="1:254" ht="30" customHeight="1" x14ac:dyDescent="0.2">
      <c r="A13" s="97" t="s">
        <v>2308</v>
      </c>
      <c r="B13" s="65" t="s">
        <v>2309</v>
      </c>
      <c r="C13" s="456"/>
      <c r="D13" s="457">
        <v>1</v>
      </c>
      <c r="E13" s="458" t="s">
        <v>14</v>
      </c>
      <c r="F13" s="546">
        <v>1.78</v>
      </c>
      <c r="G13" s="460">
        <f>H13*(1-ЧАЙ!$I$8)</f>
        <v>105.33012228</v>
      </c>
      <c r="H13" s="461">
        <f>IF(E13=ИТОГО!$F$1,ИТОГО!$F$2*F13,IF(E13=ИТОГО!$G$1,ИТОГО!$G$2*F13,IF(E13=ИТОГО!$H$1,ИТОГО!$H$2*F13,F13)))</f>
        <v>113.258196</v>
      </c>
      <c r="I13" s="395"/>
      <c r="J13" s="462">
        <f>IF(MOD(I13,1)=0,IF(_КОМ.УСЛ.=ЧАЙ!$K$8,H13*I13,I13*G13),"заказ не кратен 1 шт.")</f>
        <v>0</v>
      </c>
    </row>
    <row r="14" spans="1:254" ht="30" customHeight="1" x14ac:dyDescent="0.2">
      <c r="A14" s="97" t="s">
        <v>2310</v>
      </c>
      <c r="B14" s="65" t="s">
        <v>2311</v>
      </c>
      <c r="C14" s="456"/>
      <c r="D14" s="457">
        <v>1</v>
      </c>
      <c r="E14" s="458" t="s">
        <v>14</v>
      </c>
      <c r="F14" s="546">
        <v>2.2999999999999998</v>
      </c>
      <c r="G14" s="460">
        <f>H14*(1-ЧАЙ!$I$8)</f>
        <v>136.10071979999998</v>
      </c>
      <c r="H14" s="461">
        <f>IF(E14=ИТОГО!$F$1,ИТОГО!$F$2*F14,IF(E14=ИТОГО!$G$1,ИТОГО!$G$2*F14,IF(E14=ИТОГО!$H$1,ИТОГО!$H$2*F14,F14)))</f>
        <v>146.34485999999998</v>
      </c>
      <c r="I14" s="395"/>
      <c r="J14" s="462">
        <f>IF(MOD(I14,1)=0,IF(_КОМ.УСЛ.=ЧАЙ!$K$8,H14*I14,I14*G14),"заказ не кратен 1 шт.")</f>
        <v>0</v>
      </c>
    </row>
    <row r="15" spans="1:254" ht="34.5" customHeight="1" x14ac:dyDescent="0.2">
      <c r="A15" s="97" t="s">
        <v>2326</v>
      </c>
      <c r="B15" s="317" t="s">
        <v>2323</v>
      </c>
      <c r="C15" s="318"/>
      <c r="D15" s="319">
        <v>1</v>
      </c>
      <c r="E15" s="320" t="s">
        <v>14</v>
      </c>
      <c r="F15" s="321">
        <v>2.0299999999999998</v>
      </c>
      <c r="G15" s="322">
        <f>H15*(1-ЧАЙ!$I$8)</f>
        <v>120.12367877999999</v>
      </c>
      <c r="H15" s="323">
        <f>IF(E15=ИТОГО!$F$1,ИТОГО!$F$2*F15,IF(E15=ИТОГО!$G$1,ИТОГО!$G$2*F15,IF(E15=ИТОГО!$H$1,ИТОГО!$H$2*F15,F15)))</f>
        <v>129.165246</v>
      </c>
      <c r="I15" s="395"/>
      <c r="J15" s="325">
        <f>IF(MOD(I15,1)=0,IF(_КОМ.УСЛ.=ЧАЙ!$K$8,H15*I15,I15*G15),"заказ не кратен 1 шт.")</f>
        <v>0</v>
      </c>
    </row>
    <row r="16" spans="1:254" ht="34.5" customHeight="1" x14ac:dyDescent="0.2">
      <c r="A16" s="97" t="s">
        <v>2327</v>
      </c>
      <c r="B16" s="317" t="s">
        <v>2324</v>
      </c>
      <c r="C16" s="318"/>
      <c r="D16" s="319">
        <v>1</v>
      </c>
      <c r="E16" s="320" t="s">
        <v>14</v>
      </c>
      <c r="F16" s="321">
        <v>1.63</v>
      </c>
      <c r="G16" s="322">
        <f>H16*(1-ЧАЙ!$I$8)</f>
        <v>96.453988379999998</v>
      </c>
      <c r="H16" s="323">
        <f>IF(E16=ИТОГО!$F$1,ИТОГО!$F$2*F16,IF(E16=ИТОГО!$G$1,ИТОГО!$G$2*F16,IF(E16=ИТОГО!$H$1,ИТОГО!$H$2*F16,F16)))</f>
        <v>103.713966</v>
      </c>
      <c r="I16" s="395"/>
      <c r="J16" s="325">
        <f>IF(MOD(I16,1)=0,IF(_КОМ.УСЛ.=ЧАЙ!$K$8,H16*I16,I16*G16),"заказ не кратен 1 шт.")</f>
        <v>0</v>
      </c>
    </row>
    <row r="17" spans="1:10" ht="34.5" customHeight="1" x14ac:dyDescent="0.2">
      <c r="A17" s="97" t="s">
        <v>2328</v>
      </c>
      <c r="B17" s="317" t="s">
        <v>2325</v>
      </c>
      <c r="C17" s="318"/>
      <c r="D17" s="319">
        <v>1</v>
      </c>
      <c r="E17" s="320" t="s">
        <v>14</v>
      </c>
      <c r="F17" s="321">
        <v>0.96</v>
      </c>
      <c r="G17" s="322">
        <f>H17*(1-ЧАЙ!$I$8)</f>
        <v>56.807256959999989</v>
      </c>
      <c r="H17" s="323">
        <f>IF(E17=ИТОГО!$F$1,ИТОГО!$F$2*F17,IF(E17=ИТОГО!$G$1,ИТОГО!$G$2*F17,IF(E17=ИТОГО!$H$1,ИТОГО!$H$2*F17,F17)))</f>
        <v>61.083071999999994</v>
      </c>
      <c r="I17" s="395"/>
      <c r="J17" s="325">
        <f>IF(MOD(I17,1)=0,IF(_КОМ.УСЛ.=ЧАЙ!$K$8,H17*I17,I17*G17),"заказ не кратен 1 шт.")</f>
        <v>0</v>
      </c>
    </row>
    <row r="18" spans="1:10" ht="34.5" customHeight="1" x14ac:dyDescent="0.2">
      <c r="A18" s="97" t="s">
        <v>2157</v>
      </c>
      <c r="B18" s="65" t="s">
        <v>2158</v>
      </c>
      <c r="C18" s="456"/>
      <c r="D18" s="457">
        <v>1</v>
      </c>
      <c r="E18" s="458" t="s">
        <v>14</v>
      </c>
      <c r="F18" s="459">
        <v>2.0299999999999998</v>
      </c>
      <c r="G18" s="460">
        <f>H18*(1-ЧАЙ!$I$8)</f>
        <v>120.12367877999999</v>
      </c>
      <c r="H18" s="461">
        <f>IF(E18=ИТОГО!$F$1,ИТОГО!$F$2*F18,IF(E18=ИТОГО!$G$1,ИТОГО!$G$2*F18,IF(E18=ИТОГО!$H$1,ИТОГО!$H$2*F18,F18)))</f>
        <v>129.165246</v>
      </c>
      <c r="I18" s="395"/>
      <c r="J18" s="462">
        <f>IF(MOD(I18,1)=0,IF(_КОМ.УСЛ.=ЧАЙ!$K$8,H18*I18,I18*G18),"заказ не кратен 1 шт.")</f>
        <v>0</v>
      </c>
    </row>
    <row r="19" spans="1:10" s="18" customFormat="1" ht="36.75" customHeight="1" x14ac:dyDescent="0.2">
      <c r="A19" s="97" t="s">
        <v>509</v>
      </c>
      <c r="B19" s="65" t="s">
        <v>510</v>
      </c>
      <c r="C19" s="456" t="s">
        <v>27</v>
      </c>
      <c r="D19" s="457">
        <v>1</v>
      </c>
      <c r="E19" s="458" t="s">
        <v>14</v>
      </c>
      <c r="F19" s="459">
        <v>1.79</v>
      </c>
      <c r="G19" s="460">
        <f>H19*(1-ЧАЙ!$I$8)</f>
        <v>105.92186454</v>
      </c>
      <c r="H19" s="461">
        <f>IF(E19=ИТОГО!$F$1,ИТОГО!$F$2*F19,IF(E19=ИТОГО!$G$1,ИТОГО!$G$2*F19,IF(E19=ИТОГО!$H$1,ИТОГО!$H$2*F19,F19)))</f>
        <v>113.89447800000001</v>
      </c>
      <c r="I19" s="395"/>
      <c r="J19" s="462">
        <f>IF(MOD(I19,1)=0,IF(_КОМ.УСЛ.=ЧАЙ!$K$8,H19*I19,I19*G19),"заказ не кратен 1 шт.")</f>
        <v>0</v>
      </c>
    </row>
    <row r="20" spans="1:10" s="18" customFormat="1" ht="35.25" customHeight="1" x14ac:dyDescent="0.2">
      <c r="A20" s="97" t="s">
        <v>511</v>
      </c>
      <c r="B20" s="317" t="s">
        <v>512</v>
      </c>
      <c r="C20" s="318" t="s">
        <v>27</v>
      </c>
      <c r="D20" s="319">
        <v>1</v>
      </c>
      <c r="E20" s="320" t="s">
        <v>14</v>
      </c>
      <c r="F20" s="321">
        <v>0.96</v>
      </c>
      <c r="G20" s="322">
        <f>H20*(1-ЧАЙ!$I$8)</f>
        <v>56.807256959999989</v>
      </c>
      <c r="H20" s="323">
        <f>IF(E20=ИТОГО!$F$1,ИТОГО!$F$2*F20,IF(E20=ИТОГО!$G$1,ИТОГО!$G$2*F20,IF(E20=ИТОГО!$H$1,ИТОГО!$H$2*F20,F20)))</f>
        <v>61.083071999999994</v>
      </c>
      <c r="I20" s="395"/>
      <c r="J20" s="325">
        <f>IF(MOD(I20,1)=0,IF(_КОМ.УСЛ.=ЧАЙ!$K$8,H20*I20,I20*G20),"заказ не кратен 1 шт.")</f>
        <v>0</v>
      </c>
    </row>
    <row r="21" spans="1:10" ht="34.5" customHeight="1" x14ac:dyDescent="0.2">
      <c r="A21" s="97" t="s">
        <v>2125</v>
      </c>
      <c r="B21" s="65" t="s">
        <v>2142</v>
      </c>
      <c r="C21" s="456"/>
      <c r="D21" s="457">
        <v>1</v>
      </c>
      <c r="E21" s="458" t="s">
        <v>14</v>
      </c>
      <c r="F21" s="459">
        <v>1.84</v>
      </c>
      <c r="G21" s="322">
        <f>H21*(1-ЧАЙ!$I$8)</f>
        <v>108.88057583999999</v>
      </c>
      <c r="H21" s="323">
        <f>IF(E21=ИТОГО!$F$1,ИТОГО!$F$2*F21,IF(E21=ИТОГО!$G$1,ИТОГО!$G$2*F21,IF(E21=ИТОГО!$H$1,ИТОГО!$H$2*F21,F21)))</f>
        <v>117.07588800000001</v>
      </c>
      <c r="I21" s="395"/>
      <c r="J21" s="325">
        <f>IF(MOD(I21,1)=0,IF(_КОМ.УСЛ.=ЧАЙ!$K$8,H21*I21,I21*G21),"заказ не кратен 1 шт.")</f>
        <v>0</v>
      </c>
    </row>
    <row r="22" spans="1:10" ht="34.5" customHeight="1" x14ac:dyDescent="0.2">
      <c r="A22" s="97" t="s">
        <v>513</v>
      </c>
      <c r="B22" s="317" t="s">
        <v>514</v>
      </c>
      <c r="C22" s="318" t="s">
        <v>27</v>
      </c>
      <c r="D22" s="319">
        <v>1</v>
      </c>
      <c r="E22" s="320" t="s">
        <v>14</v>
      </c>
      <c r="F22" s="321">
        <v>0.97</v>
      </c>
      <c r="G22" s="322">
        <f>H22*(1-ЧАЙ!$I$8)</f>
        <v>57.398999219999993</v>
      </c>
      <c r="H22" s="323">
        <f>IF(E22=ИТОГО!$F$1,ИТОГО!$F$2*F22,IF(E22=ИТОГО!$G$1,ИТОГО!$G$2*F22,IF(E22=ИТОГО!$H$1,ИТОГО!$H$2*F22,F22)))</f>
        <v>61.719353999999996</v>
      </c>
      <c r="I22" s="395"/>
      <c r="J22" s="325">
        <f>IF(MOD(I22,1)=0,IF(_КОМ.УСЛ.=ЧАЙ!$K$8,H22*I22,I22*G22),"заказ не кратен 1 шт.")</f>
        <v>0</v>
      </c>
    </row>
    <row r="23" spans="1:10" ht="34.5" customHeight="1" x14ac:dyDescent="0.2">
      <c r="A23" s="97" t="s">
        <v>515</v>
      </c>
      <c r="B23" s="65" t="s">
        <v>516</v>
      </c>
      <c r="C23" s="456" t="s">
        <v>27</v>
      </c>
      <c r="D23" s="457">
        <v>1</v>
      </c>
      <c r="E23" s="458" t="s">
        <v>14</v>
      </c>
      <c r="F23" s="459">
        <v>1.38</v>
      </c>
      <c r="G23" s="322">
        <f>H23*(1-ЧАЙ!$I$8)</f>
        <v>81.660431879999976</v>
      </c>
      <c r="H23" s="323">
        <f>IF(E23=ИТОГО!$F$1,ИТОГО!$F$2*F23,IF(E23=ИТОГО!$G$1,ИТОГО!$G$2*F23,IF(E23=ИТОГО!$H$1,ИТОГО!$H$2*F23,F23)))</f>
        <v>87.806915999999987</v>
      </c>
      <c r="I23" s="395"/>
      <c r="J23" s="325">
        <f>IF(MOD(I23,1)=0,IF(_КОМ.УСЛ.=ЧАЙ!$K$8,H23*I23,I23*G23),"заказ не кратен 1 шт.")</f>
        <v>0</v>
      </c>
    </row>
    <row r="24" spans="1:10" ht="34.5" customHeight="1" x14ac:dyDescent="0.2">
      <c r="A24" s="97" t="s">
        <v>517</v>
      </c>
      <c r="B24" s="317" t="s">
        <v>518</v>
      </c>
      <c r="C24" s="318" t="s">
        <v>27</v>
      </c>
      <c r="D24" s="319">
        <v>1</v>
      </c>
      <c r="E24" s="320" t="s">
        <v>14</v>
      </c>
      <c r="F24" s="321">
        <v>1.84</v>
      </c>
      <c r="G24" s="322">
        <f>H24*(1-ЧАЙ!$I$8)</f>
        <v>108.88057583999999</v>
      </c>
      <c r="H24" s="323">
        <f>IF(E24=ИТОГО!$F$1,ИТОГО!$F$2*F24,IF(E24=ИТОГО!$G$1,ИТОГО!$G$2*F24,IF(E24=ИТОГО!$H$1,ИТОГО!$H$2*F24,F24)))</f>
        <v>117.07588800000001</v>
      </c>
      <c r="I24" s="395"/>
      <c r="J24" s="325">
        <f>IF(MOD(I24,1)=0,IF(_КОМ.УСЛ.=ЧАЙ!$K$8,H24*I24,I24*G24),"заказ не кратен 1 шт.")</f>
        <v>0</v>
      </c>
    </row>
    <row r="25" spans="1:10" ht="34.5" customHeight="1" x14ac:dyDescent="0.2">
      <c r="A25" s="97" t="s">
        <v>519</v>
      </c>
      <c r="B25" s="317" t="s">
        <v>520</v>
      </c>
      <c r="C25" s="318" t="s">
        <v>27</v>
      </c>
      <c r="D25" s="319">
        <v>1</v>
      </c>
      <c r="E25" s="320" t="s">
        <v>14</v>
      </c>
      <c r="F25" s="321">
        <v>2.46</v>
      </c>
      <c r="G25" s="322">
        <f>H25*(1-ЧАЙ!$I$8)</f>
        <v>145.56859595999998</v>
      </c>
      <c r="H25" s="323">
        <f>IF(E25=ИТОГО!$F$1,ИТОГО!$F$2*F25,IF(E25=ИТОГО!$G$1,ИТОГО!$G$2*F25,IF(E25=ИТОГО!$H$1,ИТОГО!$H$2*F25,F25)))</f>
        <v>156.525372</v>
      </c>
      <c r="I25" s="395"/>
      <c r="J25" s="325">
        <f>IF(MOD(I25,1)=0,IF(_КОМ.УСЛ.=ЧАЙ!$K$8,H25*I25,I25*G25),"заказ не кратен 1 шт.")</f>
        <v>0</v>
      </c>
    </row>
    <row r="26" spans="1:10" ht="34.5" customHeight="1" x14ac:dyDescent="0.2">
      <c r="A26" s="97" t="s">
        <v>521</v>
      </c>
      <c r="B26" s="317" t="s">
        <v>522</v>
      </c>
      <c r="C26" s="318" t="s">
        <v>27</v>
      </c>
      <c r="D26" s="319">
        <v>1</v>
      </c>
      <c r="E26" s="320" t="s">
        <v>14</v>
      </c>
      <c r="F26" s="321">
        <v>2.0299999999999998</v>
      </c>
      <c r="G26" s="322">
        <f>H26*(1-ЧАЙ!$I$8)</f>
        <v>120.12367877999999</v>
      </c>
      <c r="H26" s="323">
        <f>IF(E26=ИТОГО!$F$1,ИТОГО!$F$2*F26,IF(E26=ИТОГО!$G$1,ИТОГО!$G$2*F26,IF(E26=ИТОГО!$H$1,ИТОГО!$H$2*F26,F26)))</f>
        <v>129.165246</v>
      </c>
      <c r="I26" s="395"/>
      <c r="J26" s="325">
        <f>IF(MOD(I26,1)=0,IF(_КОМ.УСЛ.=ЧАЙ!$K$8,H26*I26,I26*G26),"заказ не кратен 1 шт.")</f>
        <v>0</v>
      </c>
    </row>
    <row r="27" spans="1:10" ht="34.5" customHeight="1" x14ac:dyDescent="0.2">
      <c r="A27" s="97" t="s">
        <v>552</v>
      </c>
      <c r="B27" s="317" t="s">
        <v>553</v>
      </c>
      <c r="C27" s="318"/>
      <c r="D27" s="319">
        <v>12</v>
      </c>
      <c r="E27" s="320" t="s">
        <v>14</v>
      </c>
      <c r="F27" s="321">
        <v>26.27</v>
      </c>
      <c r="G27" s="322">
        <f>H27*(1-ЧАЙ!$I$8)</f>
        <v>1554.5069170199999</v>
      </c>
      <c r="H27" s="323">
        <f>IF(E27=ИТОГО!$F$1,ИТОГО!$F$2*F27,IF(E27=ИТОГО!$G$1,ИТОГО!$G$2*F27,IF(E27=ИТОГО!$H$1,ИТОГО!$H$2*F27,F27)))</f>
        <v>1671.5128139999999</v>
      </c>
      <c r="I27" s="395"/>
      <c r="J27" s="325">
        <f>IF(MOD(I27,1)=0,IF(_КОМ.УСЛ.=ЧАЙ!$K$8,H27*I27,I27*G27),"заказ не кратен 1 шт.")</f>
        <v>0</v>
      </c>
    </row>
    <row r="28" spans="1:10" ht="34.5" customHeight="1" x14ac:dyDescent="0.2">
      <c r="A28" s="97" t="s">
        <v>556</v>
      </c>
      <c r="B28" s="317" t="s">
        <v>557</v>
      </c>
      <c r="C28" s="318"/>
      <c r="D28" s="319">
        <v>36</v>
      </c>
      <c r="E28" s="320" t="s">
        <v>15</v>
      </c>
      <c r="F28" s="321">
        <v>21.64</v>
      </c>
      <c r="G28" s="322">
        <f>H28*(1-ЧАЙ!$I$8)</f>
        <v>1359.2821707600001</v>
      </c>
      <c r="H28" s="323">
        <f>IF(E28=ИТОГО!$F$1,ИТОГО!$F$2*F28,IF(E28=ИТОГО!$G$1,ИТОГО!$G$2*F28,IF(E28=ИТОГО!$H$1,ИТОГО!$H$2*F28,F28)))</f>
        <v>1461.5937320000003</v>
      </c>
      <c r="I28" s="395"/>
      <c r="J28" s="325">
        <f>IF(MOD(I28,1)=0,IF(_КОМ.УСЛ.=ЧАЙ!$K$8,H28*I28,I28*G28),"заказ не кратен 1 шт.")</f>
        <v>0</v>
      </c>
    </row>
    <row r="29" spans="1:10" x14ac:dyDescent="0.2">
      <c r="A29" s="97" t="s">
        <v>578</v>
      </c>
      <c r="B29" s="271" t="s">
        <v>579</v>
      </c>
      <c r="C29" s="311" t="s">
        <v>27</v>
      </c>
      <c r="D29" s="312"/>
      <c r="E29" s="458"/>
      <c r="F29" s="314"/>
      <c r="G29" s="327"/>
      <c r="H29" s="315"/>
      <c r="I29" s="315"/>
      <c r="J29" s="316"/>
    </row>
    <row r="30" spans="1:10" ht="39.75" customHeight="1" x14ac:dyDescent="0.2">
      <c r="A30" s="97" t="s">
        <v>2379</v>
      </c>
      <c r="B30" s="317" t="s">
        <v>2256</v>
      </c>
      <c r="C30" s="318"/>
      <c r="D30" s="319">
        <v>1</v>
      </c>
      <c r="E30" s="320" t="s">
        <v>14</v>
      </c>
      <c r="F30" s="328">
        <v>3.2</v>
      </c>
      <c r="G30" s="322">
        <f>H30*(1-ЧАЙ!$I$8)</f>
        <v>189.3575232</v>
      </c>
      <c r="H30" s="323">
        <f>IF(E30=ИТОГО!$F$1,ИТОГО!$F$2*F30,IF(E30=ИТОГО!$G$1,ИТОГО!$G$2*F30,IF(E30=ИТОГО!$H$1,ИТОГО!$H$2*F30,F30)))</f>
        <v>203.61024</v>
      </c>
      <c r="I30" s="395"/>
      <c r="J30" s="325">
        <f>IF(MOD(I30,1)=0,IF(_КОМ.УСЛ.=ЧАЙ!$K$8,H30*I30,I30*G30),"заказ не кратен 1 шт.")</f>
        <v>0</v>
      </c>
    </row>
    <row r="31" spans="1:10" ht="42.75" customHeight="1" x14ac:dyDescent="0.2">
      <c r="A31" s="97" t="s">
        <v>580</v>
      </c>
      <c r="B31" s="317" t="s">
        <v>581</v>
      </c>
      <c r="C31" s="318" t="s">
        <v>27</v>
      </c>
      <c r="D31" s="319">
        <v>1</v>
      </c>
      <c r="E31" s="320" t="s">
        <v>14</v>
      </c>
      <c r="F31" s="328">
        <v>1.64</v>
      </c>
      <c r="G31" s="322">
        <f>H31*(1-ЧАЙ!$I$8)</f>
        <v>97.045730639999988</v>
      </c>
      <c r="H31" s="323">
        <f>IF(E31=ИТОГО!$F$1,ИТОГО!$F$2*F31,IF(E31=ИТОГО!$G$1,ИТОГО!$G$2*F31,IF(E31=ИТОГО!$H$1,ИТОГО!$H$2*F31,F31)))</f>
        <v>104.35024799999999</v>
      </c>
      <c r="I31" s="395"/>
      <c r="J31" s="325">
        <f>IF(MOD(I31,1)=0,IF(_КОМ.УСЛ.=ЧАЙ!$K$8,H31*I31,I31*G31),"заказ не кратен 1 шт.")</f>
        <v>0</v>
      </c>
    </row>
    <row r="32" spans="1:10" ht="42.75" customHeight="1" x14ac:dyDescent="0.2">
      <c r="A32" s="97" t="s">
        <v>582</v>
      </c>
      <c r="B32" s="317" t="s">
        <v>583</v>
      </c>
      <c r="C32" s="318" t="s">
        <v>27</v>
      </c>
      <c r="D32" s="319">
        <v>1</v>
      </c>
      <c r="E32" s="320" t="s">
        <v>14</v>
      </c>
      <c r="F32" s="328">
        <v>1.77</v>
      </c>
      <c r="G32" s="322">
        <f>H32*(1-ЧАЙ!$I$8)</f>
        <v>104.73838001999999</v>
      </c>
      <c r="H32" s="323">
        <f>IF(E32=ИТОГО!$F$1,ИТОГО!$F$2*F32,IF(E32=ИТОГО!$G$1,ИТОГО!$G$2*F32,IF(E32=ИТОГО!$H$1,ИТОГО!$H$2*F32,F32)))</f>
        <v>112.621914</v>
      </c>
      <c r="I32" s="395"/>
      <c r="J32" s="325">
        <f>IF(MOD(I32,1)=0,IF(_КОМ.УСЛ.=ЧАЙ!$K$8,H32*I32,I32*G32),"заказ не кратен 1 шт.")</f>
        <v>0</v>
      </c>
    </row>
    <row r="33" spans="1:10" ht="42.75" customHeight="1" x14ac:dyDescent="0.2">
      <c r="A33" s="97" t="s">
        <v>584</v>
      </c>
      <c r="B33" s="317" t="s">
        <v>585</v>
      </c>
      <c r="C33" s="318" t="s">
        <v>27</v>
      </c>
      <c r="D33" s="319">
        <v>1</v>
      </c>
      <c r="E33" s="320" t="s">
        <v>14</v>
      </c>
      <c r="F33" s="328">
        <v>1.96</v>
      </c>
      <c r="G33" s="322">
        <f>H33*(1-ЧАЙ!$I$8)</f>
        <v>115.98148295999998</v>
      </c>
      <c r="H33" s="323">
        <f>IF(E33=ИТОГО!$F$1,ИТОГО!$F$2*F33,IF(E33=ИТОГО!$G$1,ИТОГО!$G$2*F33,IF(E33=ИТОГО!$H$1,ИТОГО!$H$2*F33,F33)))</f>
        <v>124.71127199999999</v>
      </c>
      <c r="I33" s="395"/>
      <c r="J33" s="325">
        <f>IF(MOD(I33,1)=0,IF(_КОМ.УСЛ.=ЧАЙ!$K$8,H33*I33,I33*G33),"заказ не кратен 1 шт.")</f>
        <v>0</v>
      </c>
    </row>
    <row r="34" spans="1:10" ht="42.75" customHeight="1" x14ac:dyDescent="0.2">
      <c r="A34" s="97" t="s">
        <v>586</v>
      </c>
      <c r="B34" s="317" t="s">
        <v>587</v>
      </c>
      <c r="C34" s="318" t="s">
        <v>27</v>
      </c>
      <c r="D34" s="319">
        <v>12</v>
      </c>
      <c r="E34" s="320" t="s">
        <v>14</v>
      </c>
      <c r="F34" s="328">
        <v>1.77</v>
      </c>
      <c r="G34" s="322">
        <f>H34*(1-ЧАЙ!$I$8)</f>
        <v>104.73838001999999</v>
      </c>
      <c r="H34" s="323">
        <f>IF(E34=ИТОГО!$F$1,ИТОГО!$F$2*F34,IF(E34=ИТОГО!$G$1,ИТОГО!$G$2*F34,IF(E34=ИТОГО!$H$1,ИТОГО!$H$2*F34,F34)))</f>
        <v>112.621914</v>
      </c>
      <c r="I34" s="395"/>
      <c r="J34" s="325">
        <f>IF(MOD(I34,1)=0,IF(_КОМ.УСЛ.=ЧАЙ!$K$8,H34*I34,I34*G34),"заказ не кратен 1 шт.")</f>
        <v>0</v>
      </c>
    </row>
    <row r="35" spans="1:10" ht="42.75" customHeight="1" x14ac:dyDescent="0.2">
      <c r="A35" s="97" t="s">
        <v>588</v>
      </c>
      <c r="B35" s="317" t="s">
        <v>589</v>
      </c>
      <c r="C35" s="318" t="s">
        <v>27</v>
      </c>
      <c r="D35" s="319">
        <v>1</v>
      </c>
      <c r="E35" s="320" t="s">
        <v>14</v>
      </c>
      <c r="F35" s="328">
        <v>1.98</v>
      </c>
      <c r="G35" s="322">
        <f>H35*(1-ЧАЙ!$I$8)</f>
        <v>117.16496747999999</v>
      </c>
      <c r="H35" s="323">
        <f>IF(E35=ИТОГО!$F$1,ИТОГО!$F$2*F35,IF(E35=ИТОГО!$G$1,ИТОГО!$G$2*F35,IF(E35=ИТОГО!$H$1,ИТОГО!$H$2*F35,F35)))</f>
        <v>125.983836</v>
      </c>
      <c r="I35" s="395"/>
      <c r="J35" s="325">
        <f>IF(MOD(I35,1)=0,IF(_КОМ.УСЛ.=ЧАЙ!$K$8,H35*I35,I35*G35),"заказ не кратен 1 шт.")</f>
        <v>0</v>
      </c>
    </row>
    <row r="36" spans="1:10" ht="42.75" customHeight="1" x14ac:dyDescent="0.2">
      <c r="A36" s="97" t="s">
        <v>590</v>
      </c>
      <c r="B36" s="317" t="s">
        <v>591</v>
      </c>
      <c r="C36" s="318" t="s">
        <v>27</v>
      </c>
      <c r="D36" s="319">
        <v>1</v>
      </c>
      <c r="E36" s="320" t="s">
        <v>14</v>
      </c>
      <c r="F36" s="328">
        <v>2.46</v>
      </c>
      <c r="G36" s="322">
        <f>H36*(1-ЧАЙ!$I$8)</f>
        <v>145.56859595999998</v>
      </c>
      <c r="H36" s="323">
        <f>IF(E36=ИТОГО!$F$1,ИТОГО!$F$2*F36,IF(E36=ИТОГО!$G$1,ИТОГО!$G$2*F36,IF(E36=ИТОГО!$H$1,ИТОГО!$H$2*F36,F36)))</f>
        <v>156.525372</v>
      </c>
      <c r="I36" s="395"/>
      <c r="J36" s="325">
        <f>IF(MOD(I36,1)=0,IF(_КОМ.УСЛ.=ЧАЙ!$K$8,H36*I36,I36*G36),"заказ не кратен 1 шт.")</f>
        <v>0</v>
      </c>
    </row>
    <row r="37" spans="1:10" ht="42.75" customHeight="1" x14ac:dyDescent="0.2">
      <c r="A37" s="97" t="s">
        <v>592</v>
      </c>
      <c r="B37" s="317" t="s">
        <v>593</v>
      </c>
      <c r="C37" s="318" t="s">
        <v>27</v>
      </c>
      <c r="D37" s="319">
        <v>1</v>
      </c>
      <c r="E37" s="320" t="s">
        <v>14</v>
      </c>
      <c r="F37" s="328">
        <v>1.95</v>
      </c>
      <c r="G37" s="322">
        <f>H37*(1-ЧАЙ!$I$8)</f>
        <v>115.38974069999999</v>
      </c>
      <c r="H37" s="323">
        <f>IF(E37=ИТОГО!$F$1,ИТОГО!$F$2*F37,IF(E37=ИТОГО!$G$1,ИТОГО!$G$2*F37,IF(E37=ИТОГО!$H$1,ИТОГО!$H$2*F37,F37)))</f>
        <v>124.07499</v>
      </c>
      <c r="I37" s="395"/>
      <c r="J37" s="325">
        <f>IF(MOD(I37,1)=0,IF(_КОМ.УСЛ.=ЧАЙ!$K$8,H37*I37,I37*G37),"заказ не кратен 1 шт.")</f>
        <v>0</v>
      </c>
    </row>
    <row r="38" spans="1:10" x14ac:dyDescent="0.2">
      <c r="A38" s="97" t="s">
        <v>464</v>
      </c>
      <c r="B38" s="271" t="s">
        <v>465</v>
      </c>
      <c r="C38" s="311" t="s">
        <v>27</v>
      </c>
      <c r="D38" s="312"/>
      <c r="E38" s="313"/>
      <c r="F38" s="314"/>
      <c r="G38" s="327"/>
      <c r="H38" s="315"/>
      <c r="I38" s="315"/>
      <c r="J38" s="316"/>
    </row>
    <row r="39" spans="1:10" ht="37.5" customHeight="1" x14ac:dyDescent="0.2">
      <c r="A39" s="97" t="s">
        <v>466</v>
      </c>
      <c r="B39" s="317" t="s">
        <v>467</v>
      </c>
      <c r="C39" s="318" t="s">
        <v>27</v>
      </c>
      <c r="D39" s="319">
        <v>1</v>
      </c>
      <c r="E39" s="320" t="s">
        <v>14</v>
      </c>
      <c r="F39" s="321">
        <v>3.95</v>
      </c>
      <c r="G39" s="322">
        <f>H39*(1-ЧАЙ!$I$8)</f>
        <v>233.73819269999998</v>
      </c>
      <c r="H39" s="323">
        <f>IF(E39=ИТОГО!$F$1,ИТОГО!$F$2*F39,IF(E39=ИТОГО!$G$1,ИТОГО!$G$2*F39,IF(E39=ИТОГО!$H$1,ИТОГО!$H$2*F39,F39)))</f>
        <v>251.33139</v>
      </c>
      <c r="I39" s="395"/>
      <c r="J39" s="325">
        <f>IF(MOD(I39,1)=0,IF(_КОМ.УСЛ.=ЧАЙ!$K$8,H39*I39,I39*G39),"заказ не кратен 1 шт.")</f>
        <v>0</v>
      </c>
    </row>
    <row r="40" spans="1:10" x14ac:dyDescent="0.2">
      <c r="A40" s="97" t="s">
        <v>484</v>
      </c>
      <c r="B40" s="329" t="s">
        <v>485</v>
      </c>
      <c r="C40" s="330" t="s">
        <v>27</v>
      </c>
      <c r="D40" s="331"/>
      <c r="E40" s="332"/>
      <c r="F40" s="333"/>
      <c r="G40" s="334"/>
      <c r="H40" s="308"/>
      <c r="I40" s="308"/>
      <c r="J40" s="309"/>
    </row>
    <row r="41" spans="1:10" x14ac:dyDescent="0.2">
      <c r="A41" s="97" t="s">
        <v>594</v>
      </c>
      <c r="B41" s="271" t="s">
        <v>914</v>
      </c>
      <c r="C41" s="311" t="s">
        <v>27</v>
      </c>
      <c r="D41" s="335"/>
      <c r="E41" s="313"/>
      <c r="F41" s="314"/>
      <c r="G41" s="327"/>
      <c r="H41" s="315"/>
      <c r="I41" s="315"/>
      <c r="J41" s="316"/>
    </row>
    <row r="42" spans="1:10" ht="58.5" customHeight="1" x14ac:dyDescent="0.2">
      <c r="A42" s="97" t="s">
        <v>2367</v>
      </c>
      <c r="B42" s="317" t="s">
        <v>2366</v>
      </c>
      <c r="C42" s="318"/>
      <c r="D42" s="319">
        <v>1</v>
      </c>
      <c r="E42" s="320" t="s">
        <v>14</v>
      </c>
      <c r="F42" s="321">
        <v>5.32</v>
      </c>
      <c r="G42" s="322">
        <f>H42*(1-ЧАЙ!$I$8)</f>
        <v>314.80688232</v>
      </c>
      <c r="H42" s="323">
        <f>IF(E42=ИТОГО!$F$1,ИТОГО!$F$2*F42,IF(E42=ИТОГО!$G$1,ИТОГО!$G$2*F42,IF(E42=ИТОГО!$H$1,ИТОГО!$H$2*F42,F42)))</f>
        <v>338.50202400000001</v>
      </c>
      <c r="I42" s="395"/>
      <c r="J42" s="325">
        <f>IF(MOD(I42,1)=0,IF(_КОМ.УСЛ.=ЧАЙ!$K$8,H42*I42,I42*G42),"заказ не кратен 1 шт.")</f>
        <v>0</v>
      </c>
    </row>
    <row r="43" spans="1:10" ht="49.5" customHeight="1" x14ac:dyDescent="0.2">
      <c r="A43" s="97" t="s">
        <v>2330</v>
      </c>
      <c r="B43" s="317" t="s">
        <v>2329</v>
      </c>
      <c r="C43" s="318"/>
      <c r="D43" s="319">
        <v>1</v>
      </c>
      <c r="E43" s="320" t="s">
        <v>14</v>
      </c>
      <c r="F43" s="321">
        <v>6.41</v>
      </c>
      <c r="G43" s="322">
        <f>H43*(1-ЧАЙ!$I$8)</f>
        <v>379.30678866</v>
      </c>
      <c r="H43" s="323">
        <f>IF(E43=ИТОГО!$F$1,ИТОГО!$F$2*F43,IF(E43=ИТОГО!$G$1,ИТОГО!$G$2*F43,IF(E43=ИТОГО!$H$1,ИТОГО!$H$2*F43,F43)))</f>
        <v>407.856762</v>
      </c>
      <c r="I43" s="395"/>
      <c r="J43" s="325">
        <f>IF(MOD(I43,1)=0,IF(_КОМ.УСЛ.=ЧАЙ!$K$8,H43*I43,I43*G43),"заказ не кратен 1 шт.")</f>
        <v>0</v>
      </c>
    </row>
    <row r="44" spans="1:10" ht="21" customHeight="1" x14ac:dyDescent="0.2">
      <c r="A44" s="97" t="s">
        <v>2190</v>
      </c>
      <c r="B44" s="317" t="s">
        <v>2194</v>
      </c>
      <c r="C44" s="318"/>
      <c r="D44" s="319">
        <v>1</v>
      </c>
      <c r="E44" s="320" t="s">
        <v>14</v>
      </c>
      <c r="F44" s="321">
        <v>17.52</v>
      </c>
      <c r="G44" s="322">
        <f>H44*(1-ЧАЙ!$I$8)</f>
        <v>1036.7324395199998</v>
      </c>
      <c r="H44" s="323">
        <f>IF(E44=ИТОГО!$F$1,ИТОГО!$F$2*F44,IF(E44=ИТОГО!$G$1,ИТОГО!$G$2*F44,IF(E44=ИТОГО!$H$1,ИТОГО!$H$2*F44,F44)))</f>
        <v>1114.7660639999999</v>
      </c>
      <c r="I44" s="395"/>
      <c r="J44" s="325">
        <f>IF(MOD(I44,1)=0,IF(_КОМ.УСЛ.=ЧАЙ!$K$8,H44*I44,I44*G44),"заказ не кратен 1 шт.")</f>
        <v>0</v>
      </c>
    </row>
    <row r="45" spans="1:10" ht="21" customHeight="1" x14ac:dyDescent="0.2">
      <c r="A45" s="97" t="s">
        <v>2193</v>
      </c>
      <c r="B45" s="317" t="s">
        <v>2197</v>
      </c>
      <c r="C45" s="318"/>
      <c r="D45" s="319">
        <v>1</v>
      </c>
      <c r="E45" s="320" t="s">
        <v>14</v>
      </c>
      <c r="F45" s="321">
        <v>12.9</v>
      </c>
      <c r="G45" s="322">
        <f>H45*(1-ЧАЙ!$I$8)</f>
        <v>763.34751540000002</v>
      </c>
      <c r="H45" s="323">
        <f>IF(E45=ИТОГО!$F$1,ИТОГО!$F$2*F45,IF(E45=ИТОГО!$G$1,ИТОГО!$G$2*F45,IF(E45=ИТОГО!$H$1,ИТОГО!$H$2*F45,F45)))</f>
        <v>820.80378000000007</v>
      </c>
      <c r="I45" s="395"/>
      <c r="J45" s="325">
        <f>IF(MOD(I45,1)=0,IF(_КОМ.УСЛ.=ЧАЙ!$K$8,H45*I45,I45*G45),"заказ не кратен 1 шт.")</f>
        <v>0</v>
      </c>
    </row>
    <row r="46" spans="1:10" ht="21" customHeight="1" x14ac:dyDescent="0.2">
      <c r="A46" s="97" t="s">
        <v>2192</v>
      </c>
      <c r="B46" s="317" t="s">
        <v>2196</v>
      </c>
      <c r="C46" s="318"/>
      <c r="D46" s="319">
        <v>1</v>
      </c>
      <c r="E46" s="320" t="s">
        <v>14</v>
      </c>
      <c r="F46" s="321">
        <v>12.55</v>
      </c>
      <c r="G46" s="322">
        <f>H46*(1-ЧАЙ!$I$8)</f>
        <v>742.63653629999999</v>
      </c>
      <c r="H46" s="323">
        <f>IF(E46=ИТОГО!$F$1,ИТОГО!$F$2*F46,IF(E46=ИТОГО!$G$1,ИТОГО!$G$2*F46,IF(E46=ИТОГО!$H$1,ИТОГО!$H$2*F46,F46)))</f>
        <v>798.53390999999999</v>
      </c>
      <c r="I46" s="395"/>
      <c r="J46" s="325">
        <f>IF(MOD(I46,1)=0,IF(_КОМ.УСЛ.=ЧАЙ!$K$8,H46*I46,I46*G46),"заказ не кратен 1 шт.")</f>
        <v>0</v>
      </c>
    </row>
    <row r="47" spans="1:10" ht="21" customHeight="1" x14ac:dyDescent="0.2">
      <c r="A47" s="97" t="s">
        <v>2191</v>
      </c>
      <c r="B47" s="317" t="s">
        <v>2195</v>
      </c>
      <c r="C47" s="318"/>
      <c r="D47" s="319">
        <v>1</v>
      </c>
      <c r="E47" s="320" t="s">
        <v>14</v>
      </c>
      <c r="F47" s="321">
        <v>11.5</v>
      </c>
      <c r="G47" s="322">
        <f>H47*(1-ЧАЙ!$I$8)</f>
        <v>680.50359899999989</v>
      </c>
      <c r="H47" s="323">
        <f>IF(E47=ИТОГО!$F$1,ИТОГО!$F$2*F47,IF(E47=ИТОГО!$G$1,ИТОГО!$G$2*F47,IF(E47=ИТОГО!$H$1,ИТОГО!$H$2*F47,F47)))</f>
        <v>731.72429999999997</v>
      </c>
      <c r="I47" s="395"/>
      <c r="J47" s="325">
        <f>IF(MOD(I47,1)=0,IF(_КОМ.УСЛ.=ЧАЙ!$K$8,H47*I47,I47*G47),"заказ не кратен 1 шт.")</f>
        <v>0</v>
      </c>
    </row>
    <row r="48" spans="1:10" ht="36.75" customHeight="1" x14ac:dyDescent="0.2">
      <c r="A48" s="97" t="s">
        <v>595</v>
      </c>
      <c r="B48" s="317" t="s">
        <v>596</v>
      </c>
      <c r="C48" s="318" t="s">
        <v>27</v>
      </c>
      <c r="D48" s="319">
        <v>1</v>
      </c>
      <c r="E48" s="320" t="s">
        <v>14</v>
      </c>
      <c r="F48" s="321">
        <v>3.2</v>
      </c>
      <c r="G48" s="322">
        <f>H48*(1-ЧАЙ!$I$8)</f>
        <v>189.3575232</v>
      </c>
      <c r="H48" s="323">
        <f>IF(E48=ИТОГО!$F$1,ИТОГО!$F$2*F48,IF(E48=ИТОГО!$G$1,ИТОГО!$G$2*F48,IF(E48=ИТОГО!$H$1,ИТОГО!$H$2*F48,F48)))</f>
        <v>203.61024</v>
      </c>
      <c r="I48" s="395"/>
      <c r="J48" s="325">
        <f>IF(MOD(I48,1)=0,IF(_КОМ.УСЛ.=ЧАЙ!$K$8,H48*I48,I48*G48),"заказ не кратен 1 шт.")</f>
        <v>0</v>
      </c>
    </row>
    <row r="49" spans="1:10" ht="36.75" customHeight="1" x14ac:dyDescent="0.2">
      <c r="A49" s="97" t="s">
        <v>597</v>
      </c>
      <c r="B49" s="317" t="s">
        <v>598</v>
      </c>
      <c r="C49" s="318" t="s">
        <v>27</v>
      </c>
      <c r="D49" s="319">
        <v>1</v>
      </c>
      <c r="E49" s="320" t="s">
        <v>14</v>
      </c>
      <c r="F49" s="321">
        <v>6.86</v>
      </c>
      <c r="G49" s="322">
        <f>H49*(1-ЧАЙ!$I$8)</f>
        <v>405.93519035999998</v>
      </c>
      <c r="H49" s="323">
        <f>IF(E49=ИТОГО!$F$1,ИТОГО!$F$2*F49,IF(E49=ИТОГО!$G$1,ИТОГО!$G$2*F49,IF(E49=ИТОГО!$H$1,ИТОГО!$H$2*F49,F49)))</f>
        <v>436.48945200000003</v>
      </c>
      <c r="I49" s="395"/>
      <c r="J49" s="325">
        <f>IF(MOD(I49,1)=0,IF(_КОМ.УСЛ.=ЧАЙ!$K$8,H49*I49,I49*G49),"заказ не кратен 1 шт.")</f>
        <v>0</v>
      </c>
    </row>
    <row r="50" spans="1:10" ht="36.75" customHeight="1" x14ac:dyDescent="0.2">
      <c r="A50" s="97" t="s">
        <v>599</v>
      </c>
      <c r="B50" s="317" t="s">
        <v>600</v>
      </c>
      <c r="C50" s="318" t="s">
        <v>27</v>
      </c>
      <c r="D50" s="319">
        <v>1</v>
      </c>
      <c r="E50" s="320" t="s">
        <v>14</v>
      </c>
      <c r="F50" s="321">
        <v>11.03</v>
      </c>
      <c r="G50" s="322">
        <f>H50*(1-ЧАЙ!$I$8)</f>
        <v>652.69171277999988</v>
      </c>
      <c r="H50" s="323">
        <f>IF(E50=ИТОГО!$F$1,ИТОГО!$F$2*F50,IF(E50=ИТОГО!$G$1,ИТОГО!$G$2*F50,IF(E50=ИТОГО!$H$1,ИТОГО!$H$2*F50,F50)))</f>
        <v>701.81904599999996</v>
      </c>
      <c r="I50" s="395"/>
      <c r="J50" s="325">
        <f>IF(MOD(I50,1)=0,IF(_КОМ.УСЛ.=ЧАЙ!$K$8,H50*I50,I50*G50),"заказ не кратен 1 шт.")</f>
        <v>0</v>
      </c>
    </row>
    <row r="51" spans="1:10" ht="36.75" customHeight="1" x14ac:dyDescent="0.2">
      <c r="A51" s="97" t="s">
        <v>601</v>
      </c>
      <c r="B51" s="317" t="s">
        <v>602</v>
      </c>
      <c r="C51" s="318" t="s">
        <v>27</v>
      </c>
      <c r="D51" s="319">
        <v>1</v>
      </c>
      <c r="E51" s="320" t="s">
        <v>14</v>
      </c>
      <c r="F51" s="321">
        <v>1.71</v>
      </c>
      <c r="G51" s="322">
        <f>H51*(1-ЧАЙ!$I$8)</f>
        <v>101.18792645999999</v>
      </c>
      <c r="H51" s="323">
        <f>IF(E51=ИТОГО!$F$1,ИТОГО!$F$2*F51,IF(E51=ИТОГО!$G$1,ИТОГО!$G$2*F51,IF(E51=ИТОГО!$H$1,ИТОГО!$H$2*F51,F51)))</f>
        <v>108.804222</v>
      </c>
      <c r="I51" s="395"/>
      <c r="J51" s="325">
        <f>IF(MOD(I51,1)=0,IF(_КОМ.УСЛ.=ЧАЙ!$K$8,H51*I51,I51*G51),"заказ не кратен 1 шт.")</f>
        <v>0</v>
      </c>
    </row>
    <row r="52" spans="1:10" ht="36.75" customHeight="1" x14ac:dyDescent="0.2">
      <c r="A52" s="97" t="s">
        <v>603</v>
      </c>
      <c r="B52" s="317" t="s">
        <v>604</v>
      </c>
      <c r="C52" s="318" t="s">
        <v>27</v>
      </c>
      <c r="D52" s="319">
        <v>60</v>
      </c>
      <c r="E52" s="320" t="s">
        <v>14</v>
      </c>
      <c r="F52" s="321">
        <v>5.55</v>
      </c>
      <c r="G52" s="322">
        <f>H52*(1-ЧАЙ!$I$8)</f>
        <v>328.41695429999999</v>
      </c>
      <c r="H52" s="323">
        <f>IF(E52=ИТОГО!$F$1,ИТОГО!$F$2*F52,IF(E52=ИТОГО!$G$1,ИТОГО!$G$2*F52,IF(E52=ИТОГО!$H$1,ИТОГО!$H$2*F52,F52)))</f>
        <v>353.13650999999999</v>
      </c>
      <c r="I52" s="395"/>
      <c r="J52" s="325">
        <f>IF(MOD(I52,1)=0,IF(_КОМ.УСЛ.=ЧАЙ!$K$8,H52*I52,I52*G52),"заказ не кратен 1 шт.")</f>
        <v>0</v>
      </c>
    </row>
    <row r="53" spans="1:10" ht="36.75" customHeight="1" x14ac:dyDescent="0.2">
      <c r="A53" s="97" t="s">
        <v>605</v>
      </c>
      <c r="B53" s="317" t="s">
        <v>606</v>
      </c>
      <c r="C53" s="318" t="s">
        <v>27</v>
      </c>
      <c r="D53" s="319">
        <v>1</v>
      </c>
      <c r="E53" s="320" t="s">
        <v>14</v>
      </c>
      <c r="F53" s="321">
        <v>1.82</v>
      </c>
      <c r="G53" s="322">
        <f>H53*(1-ЧАЙ!$I$8)</f>
        <v>107.69709132</v>
      </c>
      <c r="H53" s="323">
        <f>IF(E53=ИТОГО!$F$1,ИТОГО!$F$2*F53,IF(E53=ИТОГО!$G$1,ИТОГО!$G$2*F53,IF(E53=ИТОГО!$H$1,ИТОГО!$H$2*F53,F53)))</f>
        <v>115.803324</v>
      </c>
      <c r="I53" s="395"/>
      <c r="J53" s="325">
        <f>IF(MOD(I53,1)=0,IF(_КОМ.УСЛ.=ЧАЙ!$K$8,H53*I53,I53*G53),"заказ не кратен 1 шт.")</f>
        <v>0</v>
      </c>
    </row>
    <row r="54" spans="1:10" ht="36.75" customHeight="1" x14ac:dyDescent="0.2">
      <c r="A54" s="97" t="s">
        <v>607</v>
      </c>
      <c r="B54" s="317" t="s">
        <v>608</v>
      </c>
      <c r="C54" s="318" t="s">
        <v>27</v>
      </c>
      <c r="D54" s="319">
        <v>1</v>
      </c>
      <c r="E54" s="320" t="s">
        <v>14</v>
      </c>
      <c r="F54" s="321">
        <v>5.66</v>
      </c>
      <c r="G54" s="322">
        <f>H54*(1-ЧАЙ!$I$8)</f>
        <v>334.92611915999998</v>
      </c>
      <c r="H54" s="323">
        <f>IF(E54=ИТОГО!$F$1,ИТОГО!$F$2*F54,IF(E54=ИТОГО!$G$1,ИТОГО!$G$2*F54,IF(E54=ИТОГО!$H$1,ИТОГО!$H$2*F54,F54)))</f>
        <v>360.13561199999998</v>
      </c>
      <c r="I54" s="395"/>
      <c r="J54" s="325">
        <f>IF(MOD(I54,1)=0,IF(_КОМ.УСЛ.=ЧАЙ!$K$8,H54*I54,I54*G54),"заказ не кратен 1 шт.")</f>
        <v>0</v>
      </c>
    </row>
    <row r="55" spans="1:10" ht="36.75" customHeight="1" x14ac:dyDescent="0.2">
      <c r="A55" s="97" t="s">
        <v>609</v>
      </c>
      <c r="B55" s="317" t="s">
        <v>610</v>
      </c>
      <c r="C55" s="318" t="s">
        <v>27</v>
      </c>
      <c r="D55" s="319">
        <v>1</v>
      </c>
      <c r="E55" s="320" t="s">
        <v>14</v>
      </c>
      <c r="F55" s="321">
        <v>4.59</v>
      </c>
      <c r="G55" s="322">
        <f>H55*(1-ЧАЙ!$I$8)</f>
        <v>271.60969733999997</v>
      </c>
      <c r="H55" s="323">
        <f>IF(E55=ИТОГО!$F$1,ИТОГО!$F$2*F55,IF(E55=ИТОГО!$G$1,ИТОГО!$G$2*F55,IF(E55=ИТОГО!$H$1,ИТОГО!$H$2*F55,F55)))</f>
        <v>292.05343799999997</v>
      </c>
      <c r="I55" s="395"/>
      <c r="J55" s="325">
        <f>IF(MOD(I55,1)=0,IF(_КОМ.УСЛ.=ЧАЙ!$K$8,H55*I55,I55*G55),"заказ не кратен 1 шт.")</f>
        <v>0</v>
      </c>
    </row>
    <row r="56" spans="1:10" ht="36.75" customHeight="1" x14ac:dyDescent="0.2">
      <c r="A56" s="97" t="s">
        <v>611</v>
      </c>
      <c r="B56" s="317" t="s">
        <v>612</v>
      </c>
      <c r="C56" s="318" t="s">
        <v>27</v>
      </c>
      <c r="D56" s="319">
        <v>1</v>
      </c>
      <c r="E56" s="320" t="s">
        <v>14</v>
      </c>
      <c r="F56" s="321">
        <v>5.34</v>
      </c>
      <c r="G56" s="322">
        <f>H56*(1-ЧАЙ!$I$8)</f>
        <v>315.99036683999998</v>
      </c>
      <c r="H56" s="323">
        <f>IF(E56=ИТОГО!$F$1,ИТОГО!$F$2*F56,IF(E56=ИТОГО!$G$1,ИТОГО!$G$2*F56,IF(E56=ИТОГО!$H$1,ИТОГО!$H$2*F56,F56)))</f>
        <v>339.77458799999999</v>
      </c>
      <c r="I56" s="395"/>
      <c r="J56" s="325">
        <f>IF(MOD(I56,1)=0,IF(_КОМ.УСЛ.=ЧАЙ!$K$8,H56*I56,I56*G56),"заказ не кратен 1 шт.")</f>
        <v>0</v>
      </c>
    </row>
    <row r="57" spans="1:10" ht="36.75" customHeight="1" x14ac:dyDescent="0.2">
      <c r="A57" s="97" t="s">
        <v>613</v>
      </c>
      <c r="B57" s="317" t="s">
        <v>614</v>
      </c>
      <c r="C57" s="318" t="s">
        <v>27</v>
      </c>
      <c r="D57" s="319">
        <v>1</v>
      </c>
      <c r="E57" s="320" t="s">
        <v>14</v>
      </c>
      <c r="F57" s="321">
        <v>4.71</v>
      </c>
      <c r="G57" s="322">
        <f>H57*(1-ЧАЙ!$I$8)</f>
        <v>278.71060446000001</v>
      </c>
      <c r="H57" s="323">
        <f>IF(E57=ИТОГО!$F$1,ИТОГО!$F$2*F57,IF(E57=ИТОГО!$G$1,ИТОГО!$G$2*F57,IF(E57=ИТОГО!$H$1,ИТОГО!$H$2*F57,F57)))</f>
        <v>299.68882200000002</v>
      </c>
      <c r="I57" s="395"/>
      <c r="J57" s="325">
        <f>IF(MOD(I57,1)=0,IF(_КОМ.УСЛ.=ЧАЙ!$K$8,H57*I57,I57*G57),"заказ не кратен 1 шт.")</f>
        <v>0</v>
      </c>
    </row>
    <row r="58" spans="1:10" ht="36.75" customHeight="1" x14ac:dyDescent="0.2">
      <c r="A58" s="97" t="s">
        <v>629</v>
      </c>
      <c r="B58" s="317" t="s">
        <v>630</v>
      </c>
      <c r="C58" s="318" t="s">
        <v>27</v>
      </c>
      <c r="D58" s="319">
        <v>42</v>
      </c>
      <c r="E58" s="320" t="s">
        <v>14</v>
      </c>
      <c r="F58" s="321">
        <v>7.81</v>
      </c>
      <c r="G58" s="322">
        <f>H58*(1-ЧАЙ!$I$8)</f>
        <v>462.15070505999995</v>
      </c>
      <c r="H58" s="323">
        <f>IF(E58=ИТОГО!$F$1,ИТОГО!$F$2*F58,IF(E58=ИТОГО!$G$1,ИТОГО!$G$2*F58,IF(E58=ИТОГО!$H$1,ИТОГО!$H$2*F58,F58)))</f>
        <v>496.93624199999999</v>
      </c>
      <c r="I58" s="395"/>
      <c r="J58" s="325">
        <f>IF(MOD(I58,1)=0,IF(_КОМ.УСЛ.=ЧАЙ!$K$8,H58*I58,I58*G58),"заказ не кратен 1 шт.")</f>
        <v>0</v>
      </c>
    </row>
    <row r="59" spans="1:10" ht="36.75" customHeight="1" x14ac:dyDescent="0.2">
      <c r="A59" s="97" t="s">
        <v>631</v>
      </c>
      <c r="B59" s="317" t="s">
        <v>632</v>
      </c>
      <c r="C59" s="318" t="s">
        <v>27</v>
      </c>
      <c r="D59" s="319">
        <v>42</v>
      </c>
      <c r="E59" s="320" t="s">
        <v>14</v>
      </c>
      <c r="F59" s="321">
        <v>9.61</v>
      </c>
      <c r="G59" s="322">
        <f>H59*(1-ЧАЙ!$I$8)</f>
        <v>568.66431186</v>
      </c>
      <c r="H59" s="323">
        <f>IF(E59=ИТОГО!$F$1,ИТОГО!$F$2*F59,IF(E59=ИТОГО!$G$1,ИТОГО!$G$2*F59,IF(E59=ИТОГО!$H$1,ИТОГО!$H$2*F59,F59)))</f>
        <v>611.46700199999998</v>
      </c>
      <c r="I59" s="395"/>
      <c r="J59" s="325">
        <f>IF(MOD(I59,1)=0,IF(_КОМ.УСЛ.=ЧАЙ!$K$8,H59*I59,I59*G59),"заказ не кратен 1 шт.")</f>
        <v>0</v>
      </c>
    </row>
    <row r="60" spans="1:10" ht="36.75" customHeight="1" x14ac:dyDescent="0.2">
      <c r="A60" s="97" t="s">
        <v>633</v>
      </c>
      <c r="B60" s="317" t="s">
        <v>634</v>
      </c>
      <c r="C60" s="318" t="s">
        <v>27</v>
      </c>
      <c r="D60" s="319">
        <v>1</v>
      </c>
      <c r="E60" s="320" t="s">
        <v>14</v>
      </c>
      <c r="F60" s="321">
        <v>6.48</v>
      </c>
      <c r="G60" s="322">
        <f>H60*(1-ЧАЙ!$I$8)</f>
        <v>383.44898447999998</v>
      </c>
      <c r="H60" s="323">
        <f>IF(E60=ИТОГО!$F$1,ИТОГО!$F$2*F60,IF(E60=ИТОГО!$G$1,ИТОГО!$G$2*F60,IF(E60=ИТОГО!$H$1,ИТОГО!$H$2*F60,F60)))</f>
        <v>412.31073600000002</v>
      </c>
      <c r="I60" s="395"/>
      <c r="J60" s="325">
        <f>IF(MOD(I60,1)=0,IF(_КОМ.УСЛ.=ЧАЙ!$K$8,H60*I60,I60*G60),"заказ не кратен 1 шт.")</f>
        <v>0</v>
      </c>
    </row>
    <row r="61" spans="1:10" ht="36.75" customHeight="1" x14ac:dyDescent="0.2">
      <c r="A61" s="97" t="s">
        <v>635</v>
      </c>
      <c r="B61" s="317" t="s">
        <v>636</v>
      </c>
      <c r="C61" s="318" t="s">
        <v>27</v>
      </c>
      <c r="D61" s="319">
        <v>1</v>
      </c>
      <c r="E61" s="320" t="s">
        <v>14</v>
      </c>
      <c r="F61" s="321">
        <v>7.81</v>
      </c>
      <c r="G61" s="322">
        <f>H61*(1-ЧАЙ!$I$8)</f>
        <v>462.15070505999995</v>
      </c>
      <c r="H61" s="323">
        <f>IF(E61=ИТОГО!$F$1,ИТОГО!$F$2*F61,IF(E61=ИТОГО!$G$1,ИТОГО!$G$2*F61,IF(E61=ИТОГО!$H$1,ИТОГО!$H$2*F61,F61)))</f>
        <v>496.93624199999999</v>
      </c>
      <c r="I61" s="395"/>
      <c r="J61" s="325">
        <f>IF(MOD(I61,1)=0,IF(_КОМ.УСЛ.=ЧАЙ!$K$8,H61*I61,I61*G61),"заказ не кратен 1 шт.")</f>
        <v>0</v>
      </c>
    </row>
    <row r="62" spans="1:10" ht="36.75" customHeight="1" x14ac:dyDescent="0.2">
      <c r="A62" s="97" t="s">
        <v>637</v>
      </c>
      <c r="B62" s="317" t="s">
        <v>638</v>
      </c>
      <c r="C62" s="318" t="s">
        <v>27</v>
      </c>
      <c r="D62" s="319">
        <v>1</v>
      </c>
      <c r="E62" s="320" t="s">
        <v>14</v>
      </c>
      <c r="F62" s="321">
        <v>12.82</v>
      </c>
      <c r="G62" s="322">
        <f>H62*(1-ЧАЙ!$I$8)</f>
        <v>758.61357731999999</v>
      </c>
      <c r="H62" s="323">
        <f>IF(E62=ИТОГО!$F$1,ИТОГО!$F$2*F62,IF(E62=ИТОГО!$G$1,ИТОГО!$G$2*F62,IF(E62=ИТОГО!$H$1,ИТОГО!$H$2*F62,F62)))</f>
        <v>815.71352400000001</v>
      </c>
      <c r="I62" s="395"/>
      <c r="J62" s="325">
        <f>IF(MOD(I62,1)=0,IF(_КОМ.УСЛ.=ЧАЙ!$K$8,H62*I62,I62*G62),"заказ не кратен 1 шт.")</f>
        <v>0</v>
      </c>
    </row>
    <row r="63" spans="1:10" ht="36.75" customHeight="1" x14ac:dyDescent="0.2">
      <c r="A63" s="97" t="s">
        <v>639</v>
      </c>
      <c r="B63" s="317" t="s">
        <v>640</v>
      </c>
      <c r="C63" s="318" t="s">
        <v>27</v>
      </c>
      <c r="D63" s="319">
        <v>1</v>
      </c>
      <c r="E63" s="320" t="s">
        <v>14</v>
      </c>
      <c r="F63" s="321">
        <v>13.51</v>
      </c>
      <c r="G63" s="322">
        <f>H63*(1-ЧАЙ!$I$8)</f>
        <v>799.44379326000001</v>
      </c>
      <c r="H63" s="323">
        <f>IF(E63=ИТОГО!$F$1,ИТОГО!$F$2*F63,IF(E63=ИТОГО!$G$1,ИТОГО!$G$2*F63,IF(E63=ИТОГО!$H$1,ИТОГО!$H$2*F63,F63)))</f>
        <v>859.61698200000001</v>
      </c>
      <c r="I63" s="395"/>
      <c r="J63" s="325">
        <f>IF(MOD(I63,1)=0,IF(_КОМ.УСЛ.=ЧАЙ!$K$8,H63*I63,I63*G63),"заказ не кратен 1 шт.")</f>
        <v>0</v>
      </c>
    </row>
    <row r="64" spans="1:10" ht="36.75" customHeight="1" x14ac:dyDescent="0.2">
      <c r="A64" s="97" t="s">
        <v>641</v>
      </c>
      <c r="B64" s="317" t="s">
        <v>642</v>
      </c>
      <c r="C64" s="318" t="s">
        <v>27</v>
      </c>
      <c r="D64" s="319">
        <v>1</v>
      </c>
      <c r="E64" s="320" t="s">
        <v>14</v>
      </c>
      <c r="F64" s="321">
        <v>6.6</v>
      </c>
      <c r="G64" s="322">
        <f>H64*(1-ЧАЙ!$I$8)</f>
        <v>390.54989159999991</v>
      </c>
      <c r="H64" s="323">
        <f>IF(E64=ИТОГО!$F$1,ИТОГО!$F$2*F64,IF(E64=ИТОГО!$G$1,ИТОГО!$G$2*F64,IF(E64=ИТОГО!$H$1,ИТОГО!$H$2*F64,F64)))</f>
        <v>419.94611999999995</v>
      </c>
      <c r="I64" s="395"/>
      <c r="J64" s="325">
        <f>IF(MOD(I64,1)=0,IF(_КОМ.УСЛ.=ЧАЙ!$K$8,H64*I64,I64*G64),"заказ не кратен 1 шт.")</f>
        <v>0</v>
      </c>
    </row>
    <row r="65" spans="1:10" ht="36.75" customHeight="1" x14ac:dyDescent="0.2">
      <c r="A65" s="97" t="s">
        <v>643</v>
      </c>
      <c r="B65" s="317" t="s">
        <v>644</v>
      </c>
      <c r="C65" s="318" t="s">
        <v>27</v>
      </c>
      <c r="D65" s="319">
        <v>1</v>
      </c>
      <c r="E65" s="320" t="s">
        <v>14</v>
      </c>
      <c r="F65" s="321">
        <v>8.3800000000000008</v>
      </c>
      <c r="G65" s="322">
        <f>H65*(1-ЧАЙ!$I$8)</f>
        <v>495.88001388000004</v>
      </c>
      <c r="H65" s="323">
        <f>IF(E65=ИТОГО!$F$1,ИТОГО!$F$2*F65,IF(E65=ИТОГО!$G$1,ИТОГО!$G$2*F65,IF(E65=ИТОГО!$H$1,ИТОГО!$H$2*F65,F65)))</f>
        <v>533.20431600000006</v>
      </c>
      <c r="I65" s="395"/>
      <c r="J65" s="325">
        <f>IF(MOD(I65,1)=0,IF(_КОМ.УСЛ.=ЧАЙ!$K$8,H65*I65,I65*G65),"заказ не кратен 1 шт.")</f>
        <v>0</v>
      </c>
    </row>
    <row r="66" spans="1:10" ht="36.75" customHeight="1" x14ac:dyDescent="0.2">
      <c r="A66" s="97" t="s">
        <v>645</v>
      </c>
      <c r="B66" s="317" t="s">
        <v>646</v>
      </c>
      <c r="C66" s="318" t="s">
        <v>27</v>
      </c>
      <c r="D66" s="319">
        <v>1</v>
      </c>
      <c r="E66" s="320" t="s">
        <v>14</v>
      </c>
      <c r="F66" s="321">
        <v>17.16</v>
      </c>
      <c r="G66" s="322">
        <f>H66*(1-ЧАЙ!$I$8)</f>
        <v>1015.4297181599999</v>
      </c>
      <c r="H66" s="323">
        <f>IF(E66=ИТОГО!$F$1,ИТОГО!$F$2*F66,IF(E66=ИТОГО!$G$1,ИТОГО!$G$2*F66,IF(E66=ИТОГО!$H$1,ИТОГО!$H$2*F66,F66)))</f>
        <v>1091.8599119999999</v>
      </c>
      <c r="I66" s="395"/>
      <c r="J66" s="325">
        <f>IF(MOD(I66,1)=0,IF(_КОМ.УСЛ.=ЧАЙ!$K$8,H66*I66,I66*G66),"заказ не кратен 1 шт.")</f>
        <v>0</v>
      </c>
    </row>
    <row r="67" spans="1:10" ht="36.75" customHeight="1" x14ac:dyDescent="0.2">
      <c r="A67" s="97" t="s">
        <v>647</v>
      </c>
      <c r="B67" s="317" t="s">
        <v>648</v>
      </c>
      <c r="C67" s="318" t="s">
        <v>27</v>
      </c>
      <c r="D67" s="319">
        <v>1</v>
      </c>
      <c r="E67" s="320" t="s">
        <v>14</v>
      </c>
      <c r="F67" s="321">
        <v>20.32</v>
      </c>
      <c r="G67" s="322">
        <f>H67*(1-ЧАЙ!$I$8)</f>
        <v>1202.4202723200001</v>
      </c>
      <c r="H67" s="323">
        <f>IF(E67=ИТОГО!$F$1,ИТОГО!$F$2*F67,IF(E67=ИТОГО!$G$1,ИТОГО!$G$2*F67,IF(E67=ИТОГО!$H$1,ИТОГО!$H$2*F67,F67)))</f>
        <v>1292.9250240000001</v>
      </c>
      <c r="I67" s="395"/>
      <c r="J67" s="325">
        <f>IF(MOD(I67,1)=0,IF(_КОМ.УСЛ.=ЧАЙ!$K$8,H67*I67,I67*G67),"заказ не кратен 1 шт.")</f>
        <v>0</v>
      </c>
    </row>
    <row r="68" spans="1:10" ht="36.75" customHeight="1" x14ac:dyDescent="0.2">
      <c r="A68" s="97" t="s">
        <v>649</v>
      </c>
      <c r="B68" s="317" t="s">
        <v>650</v>
      </c>
      <c r="C68" s="318" t="s">
        <v>27</v>
      </c>
      <c r="D68" s="319">
        <v>1</v>
      </c>
      <c r="E68" s="320" t="s">
        <v>14</v>
      </c>
      <c r="F68" s="321">
        <v>6.19</v>
      </c>
      <c r="G68" s="322">
        <f>H68*(1-ЧАЙ!$I$8)</f>
        <v>366.28845894</v>
      </c>
      <c r="H68" s="323">
        <f>IF(E68=ИТОГО!$F$1,ИТОГО!$F$2*F68,IF(E68=ИТОГО!$G$1,ИТОГО!$G$2*F68,IF(E68=ИТОГО!$H$1,ИТОГО!$H$2*F68,F68)))</f>
        <v>393.85855800000002</v>
      </c>
      <c r="I68" s="395"/>
      <c r="J68" s="325">
        <f>IF(MOD(I68,1)=0,IF(_КОМ.УСЛ.=ЧАЙ!$K$8,H68*I68,I68*G68),"заказ не кратен 1 шт.")</f>
        <v>0</v>
      </c>
    </row>
    <row r="69" spans="1:10" ht="36.75" customHeight="1" x14ac:dyDescent="0.2">
      <c r="A69" s="97" t="s">
        <v>651</v>
      </c>
      <c r="B69" s="317" t="s">
        <v>652</v>
      </c>
      <c r="C69" s="318" t="s">
        <v>27</v>
      </c>
      <c r="D69" s="319">
        <v>60</v>
      </c>
      <c r="E69" s="320" t="s">
        <v>14</v>
      </c>
      <c r="F69" s="321">
        <v>3.62</v>
      </c>
      <c r="G69" s="322">
        <f>H69*(1-ЧАЙ!$I$8)</f>
        <v>214.21069811999999</v>
      </c>
      <c r="H69" s="323">
        <f>IF(E69=ИТОГО!$F$1,ИТОГО!$F$2*F69,IF(E69=ИТОГО!$G$1,ИТОГО!$G$2*F69,IF(E69=ИТОГО!$H$1,ИТОГО!$H$2*F69,F69)))</f>
        <v>230.33408400000002</v>
      </c>
      <c r="I69" s="395"/>
      <c r="J69" s="325">
        <f>IF(MOD(I69,1)=0,IF(_КОМ.УСЛ.=ЧАЙ!$K$8,H69*I69,I69*G69),"заказ не кратен 1 шт.")</f>
        <v>0</v>
      </c>
    </row>
    <row r="70" spans="1:10" ht="36.75" customHeight="1" x14ac:dyDescent="0.2">
      <c r="A70" s="97" t="s">
        <v>615</v>
      </c>
      <c r="B70" s="317" t="s">
        <v>616</v>
      </c>
      <c r="C70" s="318" t="s">
        <v>27</v>
      </c>
      <c r="D70" s="319">
        <v>1</v>
      </c>
      <c r="E70" s="320" t="s">
        <v>14</v>
      </c>
      <c r="F70" s="321">
        <v>9.83</v>
      </c>
      <c r="G70" s="322">
        <f>H70*(1-ЧАЙ!$I$8)</f>
        <v>581.68264157999988</v>
      </c>
      <c r="H70" s="323">
        <f>IF(E70=ИТОГО!$F$1,ИТОГО!$F$2*F70,IF(E70=ИТОГО!$G$1,ИТОГО!$G$2*F70,IF(E70=ИТОГО!$H$1,ИТОГО!$H$2*F70,F70)))</f>
        <v>625.46520599999997</v>
      </c>
      <c r="I70" s="395"/>
      <c r="J70" s="325">
        <f>IF(MOD(I70,1)=0,IF(_КОМ.УСЛ.=ЧАЙ!$K$8,H70*I70,I70*G70),"заказ не кратен 1 шт.")</f>
        <v>0</v>
      </c>
    </row>
    <row r="71" spans="1:10" ht="36.75" customHeight="1" x14ac:dyDescent="0.2">
      <c r="A71" s="97" t="s">
        <v>617</v>
      </c>
      <c r="B71" s="317" t="s">
        <v>618</v>
      </c>
      <c r="C71" s="318" t="s">
        <v>27</v>
      </c>
      <c r="D71" s="319">
        <v>24</v>
      </c>
      <c r="E71" s="320" t="s">
        <v>14</v>
      </c>
      <c r="F71" s="321">
        <v>9.59</v>
      </c>
      <c r="G71" s="322">
        <f>H71*(1-ЧАЙ!$I$8)</f>
        <v>567.48082733999991</v>
      </c>
      <c r="H71" s="323">
        <f>IF(E71=ИТОГО!$F$1,ИТОГО!$F$2*F71,IF(E71=ИТОГО!$G$1,ИТОГО!$G$2*F71,IF(E71=ИТОГО!$H$1,ИТОГО!$H$2*F71,F71)))</f>
        <v>610.19443799999999</v>
      </c>
      <c r="I71" s="395"/>
      <c r="J71" s="325">
        <f>IF(MOD(I71,1)=0,IF(_КОМ.УСЛ.=ЧАЙ!$K$8,H71*I71,I71*G71),"заказ не кратен 1 шт.")</f>
        <v>0</v>
      </c>
    </row>
    <row r="72" spans="1:10" ht="36.75" customHeight="1" x14ac:dyDescent="0.2">
      <c r="A72" s="97" t="s">
        <v>619</v>
      </c>
      <c r="B72" s="317" t="s">
        <v>620</v>
      </c>
      <c r="C72" s="318" t="s">
        <v>27</v>
      </c>
      <c r="D72" s="319">
        <v>1</v>
      </c>
      <c r="E72" s="320" t="s">
        <v>14</v>
      </c>
      <c r="F72" s="321">
        <v>11.75</v>
      </c>
      <c r="G72" s="322">
        <f>H72*(1-ЧАЙ!$I$8)</f>
        <v>695.29715549999992</v>
      </c>
      <c r="H72" s="323">
        <f>IF(E72=ИТОГО!$F$1,ИТОГО!$F$2*F72,IF(E72=ИТОГО!$G$1,ИТОГО!$G$2*F72,IF(E72=ИТОГО!$H$1,ИТОГО!$H$2*F72,F72)))</f>
        <v>747.63135</v>
      </c>
      <c r="I72" s="395"/>
      <c r="J72" s="325">
        <f>IF(MOD(I72,1)=0,IF(_КОМ.УСЛ.=ЧАЙ!$K$8,H72*I72,I72*G72),"заказ не кратен 1 шт.")</f>
        <v>0</v>
      </c>
    </row>
    <row r="73" spans="1:10" ht="36.75" customHeight="1" x14ac:dyDescent="0.2">
      <c r="A73" s="442" t="s">
        <v>2127</v>
      </c>
      <c r="B73" s="65" t="s">
        <v>2144</v>
      </c>
      <c r="C73" s="456"/>
      <c r="D73" s="457">
        <v>1</v>
      </c>
      <c r="E73" s="458" t="s">
        <v>14</v>
      </c>
      <c r="F73" s="459">
        <v>20.14</v>
      </c>
      <c r="G73" s="322">
        <f>H73*(1-ЧАЙ!$I$8)</f>
        <v>1191.7689116399999</v>
      </c>
      <c r="H73" s="323">
        <f>IF(E73=ИТОГО!$F$1,ИТОГО!$F$2*F73,IF(E73=ИТОГО!$G$1,ИТОГО!$G$2*F73,IF(E73=ИТОГО!$H$1,ИТОГО!$H$2*F73,F73)))</f>
        <v>1281.4719480000001</v>
      </c>
      <c r="I73" s="395"/>
      <c r="J73" s="325">
        <f>IF(MOD(I73,1)=0,IF(_КОМ.УСЛ.=ЧАЙ!$K$8,H73*I73,I73*G73),"заказ не кратен 1 шт.")</f>
        <v>0</v>
      </c>
    </row>
    <row r="74" spans="1:10" ht="36.75" customHeight="1" x14ac:dyDescent="0.2">
      <c r="A74" s="442" t="s">
        <v>2131</v>
      </c>
      <c r="B74" s="65" t="s">
        <v>2148</v>
      </c>
      <c r="C74" s="456"/>
      <c r="D74" s="457">
        <v>1</v>
      </c>
      <c r="E74" s="458" t="s">
        <v>14</v>
      </c>
      <c r="F74" s="459">
        <v>16.02</v>
      </c>
      <c r="G74" s="322">
        <f>H74*(1-ЧАЙ!$I$8)</f>
        <v>947.97110051999994</v>
      </c>
      <c r="H74" s="323">
        <f>IF(E74=ИТОГО!$F$1,ИТОГО!$F$2*F74,IF(E74=ИТОГО!$G$1,ИТОГО!$G$2*F74,IF(E74=ИТОГО!$H$1,ИТОГО!$H$2*F74,F74)))</f>
        <v>1019.323764</v>
      </c>
      <c r="I74" s="395"/>
      <c r="J74" s="325">
        <f>IF(MOD(I74,1)=0,IF(_КОМ.УСЛ.=ЧАЙ!$K$8,H74*I74,I74*G74),"заказ не кратен 1 шт.")</f>
        <v>0</v>
      </c>
    </row>
    <row r="75" spans="1:10" ht="36.75" customHeight="1" x14ac:dyDescent="0.2">
      <c r="A75" s="97" t="s">
        <v>621</v>
      </c>
      <c r="B75" s="317" t="s">
        <v>622</v>
      </c>
      <c r="C75" s="318" t="s">
        <v>27</v>
      </c>
      <c r="D75" s="319">
        <v>36</v>
      </c>
      <c r="E75" s="320" t="s">
        <v>14</v>
      </c>
      <c r="F75" s="321">
        <v>10.43</v>
      </c>
      <c r="G75" s="322">
        <f>H75*(1-ЧАЙ!$I$8)</f>
        <v>617.18717717999994</v>
      </c>
      <c r="H75" s="323">
        <f>IF(E75=ИТОГО!$F$1,ИТОГО!$F$2*F75,IF(E75=ИТОГО!$G$1,ИТОГО!$G$2*F75,IF(E75=ИТОГО!$H$1,ИТОГО!$H$2*F75,F75)))</f>
        <v>663.64212599999996</v>
      </c>
      <c r="I75" s="395"/>
      <c r="J75" s="325">
        <f>IF(MOD(I75,1)=0,IF(_КОМ.УСЛ.=ЧАЙ!$K$8,H75*I75,I75*G75),"заказ не кратен 1 шт.")</f>
        <v>0</v>
      </c>
    </row>
    <row r="76" spans="1:10" ht="36.75" customHeight="1" x14ac:dyDescent="0.2">
      <c r="A76" s="442" t="s">
        <v>2130</v>
      </c>
      <c r="B76" s="65" t="s">
        <v>2147</v>
      </c>
      <c r="C76" s="456"/>
      <c r="D76" s="457">
        <v>1</v>
      </c>
      <c r="E76" s="458" t="s">
        <v>14</v>
      </c>
      <c r="F76" s="459">
        <v>7.69</v>
      </c>
      <c r="G76" s="322">
        <f>H76*(1-ЧАЙ!$I$8)</f>
        <v>455.04979793999996</v>
      </c>
      <c r="H76" s="323">
        <f>IF(E76=ИТОГО!$F$1,ИТОГО!$F$2*F76,IF(E76=ИТОГО!$G$1,ИТОГО!$G$2*F76,IF(E76=ИТОГО!$H$1,ИТОГО!$H$2*F76,F76)))</f>
        <v>489.30085800000001</v>
      </c>
      <c r="I76" s="395"/>
      <c r="J76" s="325">
        <f>IF(MOD(I76,1)=0,IF(_КОМ.УСЛ.=ЧАЙ!$K$8,H76*I76,I76*G76),"заказ не кратен 1 шт.")</f>
        <v>0</v>
      </c>
    </row>
    <row r="77" spans="1:10" ht="36.75" customHeight="1" x14ac:dyDescent="0.2">
      <c r="A77" s="442" t="s">
        <v>2126</v>
      </c>
      <c r="B77" s="65" t="s">
        <v>2143</v>
      </c>
      <c r="C77" s="456"/>
      <c r="D77" s="457">
        <v>1</v>
      </c>
      <c r="E77" s="458" t="s">
        <v>14</v>
      </c>
      <c r="F77" s="459">
        <v>19.329999999999998</v>
      </c>
      <c r="G77" s="322">
        <f>H77*(1-ЧАЙ!$I$8)</f>
        <v>1143.8377885799998</v>
      </c>
      <c r="H77" s="323">
        <f>IF(E77=ИТОГО!$F$1,ИТОГО!$F$2*F77,IF(E77=ИТОГО!$G$1,ИТОГО!$G$2*F77,IF(E77=ИТОГО!$H$1,ИТОГО!$H$2*F77,F77)))</f>
        <v>1229.933106</v>
      </c>
      <c r="I77" s="395"/>
      <c r="J77" s="325">
        <f>IF(MOD(I77,1)=0,IF(_КОМ.УСЛ.=ЧАЙ!$K$8,H77*I77,I77*G77),"заказ не кратен 1 шт.")</f>
        <v>0</v>
      </c>
    </row>
    <row r="78" spans="1:10" ht="36.75" customHeight="1" x14ac:dyDescent="0.2">
      <c r="A78" s="97" t="s">
        <v>623</v>
      </c>
      <c r="B78" s="317" t="s">
        <v>624</v>
      </c>
      <c r="C78" s="318" t="s">
        <v>27</v>
      </c>
      <c r="D78" s="319">
        <v>1</v>
      </c>
      <c r="E78" s="320" t="s">
        <v>14</v>
      </c>
      <c r="F78" s="321">
        <v>7.31</v>
      </c>
      <c r="G78" s="322">
        <f>H78*(1-ЧАЙ!$I$8)</f>
        <v>432.56359205999996</v>
      </c>
      <c r="H78" s="323">
        <f>IF(E78=ИТОГО!$F$1,ИТОГО!$F$2*F78,IF(E78=ИТОГО!$G$1,ИТОГО!$G$2*F78,IF(E78=ИТОГО!$H$1,ИТОГО!$H$2*F78,F78)))</f>
        <v>465.122142</v>
      </c>
      <c r="I78" s="395"/>
      <c r="J78" s="325">
        <f>IF(MOD(I78,1)=0,IF(_КОМ.УСЛ.=ЧАЙ!$K$8,H78*I78,I78*G78),"заказ не кратен 1 шт.")</f>
        <v>0</v>
      </c>
    </row>
    <row r="79" spans="1:10" ht="36.75" customHeight="1" x14ac:dyDescent="0.2">
      <c r="A79" s="97" t="s">
        <v>625</v>
      </c>
      <c r="B79" s="65" t="s">
        <v>626</v>
      </c>
      <c r="C79" s="456" t="s">
        <v>27</v>
      </c>
      <c r="D79" s="457">
        <v>1</v>
      </c>
      <c r="E79" s="458" t="s">
        <v>14</v>
      </c>
      <c r="F79" s="459">
        <v>17.62</v>
      </c>
      <c r="G79" s="460">
        <f>H79*(1-ЧАЙ!$I$8)</f>
        <v>1042.6498621199999</v>
      </c>
      <c r="H79" s="461">
        <f>IF(E79=ИТОГО!$F$1,ИТОГО!$F$2*F79,IF(E79=ИТОГО!$G$1,ИТОГО!$G$2*F79,IF(E79=ИТОГО!$H$1,ИТОГО!$H$2*F79,F79)))</f>
        <v>1121.128884</v>
      </c>
      <c r="I79" s="395"/>
      <c r="J79" s="462">
        <f>IF(MOD(I79,1)=0,IF(_КОМ.УСЛ.=ЧАЙ!$K$8,H79*I79,I79*G79),"заказ не кратен 1 шт.")</f>
        <v>0</v>
      </c>
    </row>
    <row r="80" spans="1:10" ht="36.75" customHeight="1" x14ac:dyDescent="0.2">
      <c r="A80" s="97" t="s">
        <v>627</v>
      </c>
      <c r="B80" s="317" t="s">
        <v>628</v>
      </c>
      <c r="C80" s="318" t="s">
        <v>27</v>
      </c>
      <c r="D80" s="319">
        <v>1</v>
      </c>
      <c r="E80" s="320" t="s">
        <v>14</v>
      </c>
      <c r="F80" s="321">
        <v>12.07</v>
      </c>
      <c r="G80" s="322">
        <f>H80*(1-ЧАЙ!$I$8)</f>
        <v>714.23290782000004</v>
      </c>
      <c r="H80" s="323">
        <f>IF(E80=ИТОГО!$F$1,ИТОГО!$F$2*F80,IF(E80=ИТОГО!$G$1,ИТОГО!$G$2*F80,IF(E80=ИТОГО!$H$1,ИТОГО!$H$2*F80,F80)))</f>
        <v>767.99237400000004</v>
      </c>
      <c r="I80" s="395"/>
      <c r="J80" s="325">
        <f>IF(MOD(I80,1)=0,IF(_КОМ.УСЛ.=ЧАЙ!$K$8,H80*I80,I80*G80),"заказ не кратен 1 шт.")</f>
        <v>0</v>
      </c>
    </row>
    <row r="81" spans="1:10" x14ac:dyDescent="0.2">
      <c r="A81" s="97" t="s">
        <v>486</v>
      </c>
      <c r="B81" s="271" t="s">
        <v>915</v>
      </c>
      <c r="C81" s="311" t="s">
        <v>27</v>
      </c>
      <c r="D81" s="312"/>
      <c r="E81" s="313"/>
      <c r="F81" s="314"/>
      <c r="G81" s="327"/>
      <c r="H81" s="315"/>
      <c r="I81" s="315"/>
      <c r="J81" s="316"/>
    </row>
    <row r="82" spans="1:10" ht="30" customHeight="1" x14ac:dyDescent="0.2">
      <c r="A82" s="97" t="s">
        <v>2371</v>
      </c>
      <c r="B82" s="97" t="s">
        <v>2370</v>
      </c>
      <c r="C82" s="317"/>
      <c r="D82" s="319">
        <v>1</v>
      </c>
      <c r="E82" s="320" t="s">
        <v>14</v>
      </c>
      <c r="F82" s="321">
        <v>17.52</v>
      </c>
      <c r="G82" s="322">
        <f>H82*(1-ЧАЙ!$I$8)</f>
        <v>1036.7324395199998</v>
      </c>
      <c r="H82" s="323">
        <f>IF(E82=ИТОГО!$F$1,ИТОГО!$F$2*F82,IF(E82=ИТОГО!$G$1,ИТОГО!$G$2*F82,IF(E82=ИТОГО!$H$1,ИТОГО!$H$2*F82,F82)))</f>
        <v>1114.7660639999999</v>
      </c>
      <c r="I82" s="395"/>
      <c r="J82" s="325">
        <f>IF(MOD(I82,1)=0,IF(_КОМ.УСЛ.=ЧАЙ!$K$8,H82*I82,I82*G82),"заказ не кратен 1 шт.")</f>
        <v>0</v>
      </c>
    </row>
    <row r="83" spans="1:10" ht="30.75" customHeight="1" x14ac:dyDescent="0.2">
      <c r="A83" s="97" t="s">
        <v>2369</v>
      </c>
      <c r="B83" s="97" t="s">
        <v>2368</v>
      </c>
      <c r="C83" s="317"/>
      <c r="D83" s="319">
        <v>1</v>
      </c>
      <c r="E83" s="320" t="s">
        <v>14</v>
      </c>
      <c r="F83" s="321">
        <v>13.49</v>
      </c>
      <c r="G83" s="322">
        <f>H83*(1-ЧАЙ!$I$8)</f>
        <v>798.26030873999991</v>
      </c>
      <c r="H83" s="323">
        <f>IF(E83=ИТОГО!$F$1,ИТОГО!$F$2*F83,IF(E83=ИТОГО!$G$1,ИТОГО!$G$2*F83,IF(E83=ИТОГО!$H$1,ИТОГО!$H$2*F83,F83)))</f>
        <v>858.34441800000002</v>
      </c>
      <c r="I83" s="395"/>
      <c r="J83" s="325">
        <f>IF(MOD(I83,1)=0,IF(_КОМ.УСЛ.=ЧАЙ!$K$8,H83*I83,I83*G83),"заказ не кратен 1 шт.")</f>
        <v>0</v>
      </c>
    </row>
    <row r="84" spans="1:10" ht="30" customHeight="1" x14ac:dyDescent="0.2">
      <c r="A84" s="97" t="s">
        <v>487</v>
      </c>
      <c r="B84" s="317" t="s">
        <v>488</v>
      </c>
      <c r="C84" s="318" t="s">
        <v>27</v>
      </c>
      <c r="D84" s="319">
        <v>1</v>
      </c>
      <c r="E84" s="320" t="s">
        <v>14</v>
      </c>
      <c r="F84" s="321">
        <v>6.98</v>
      </c>
      <c r="G84" s="322">
        <f>H84*(1-ЧАЙ!$I$8)</f>
        <v>413.03609747999997</v>
      </c>
      <c r="H84" s="323">
        <f>IF(E84=ИТОГО!$F$1,ИТОГО!$F$2*F84,IF(E84=ИТОГО!$G$1,ИТОГО!$G$2*F84,IF(E84=ИТОГО!$H$1,ИТОГО!$H$2*F84,F84)))</f>
        <v>444.12483600000002</v>
      </c>
      <c r="I84" s="395"/>
      <c r="J84" s="325">
        <f>IF(MOD(I84,1)=0,IF(_КОМ.УСЛ.=ЧАЙ!$K$8,H84*I84,I84*G84),"заказ не кратен 1 шт.")</f>
        <v>0</v>
      </c>
    </row>
    <row r="85" spans="1:10" ht="32.25" customHeight="1" x14ac:dyDescent="0.2">
      <c r="A85" s="97" t="s">
        <v>489</v>
      </c>
      <c r="B85" s="65" t="s">
        <v>490</v>
      </c>
      <c r="C85" s="456" t="s">
        <v>27</v>
      </c>
      <c r="D85" s="457">
        <v>1</v>
      </c>
      <c r="E85" s="458" t="s">
        <v>14</v>
      </c>
      <c r="F85" s="459">
        <v>17.52</v>
      </c>
      <c r="G85" s="322">
        <f>H85*(1-ЧАЙ!$I$8)</f>
        <v>1036.7324395199998</v>
      </c>
      <c r="H85" s="461">
        <f>IF(E85=ИТОГО!$F$1,ИТОГО!$F$2*F85,IF(E85=ИТОГО!$G$1,ИТОГО!$G$2*F85,IF(E85=ИТОГО!$H$1,ИТОГО!$H$2*F85,F85)))</f>
        <v>1114.7660639999999</v>
      </c>
      <c r="I85" s="395"/>
      <c r="J85" s="462">
        <f>IF(MOD(I85,1)=0,IF(_КОМ.УСЛ.=ЧАЙ!$K$8,H85*I85,I85*G85),"заказ не кратен 1 шт.")</f>
        <v>0</v>
      </c>
    </row>
    <row r="86" spans="1:10" ht="39" customHeight="1" x14ac:dyDescent="0.2">
      <c r="A86" s="97" t="s">
        <v>491</v>
      </c>
      <c r="B86" s="317" t="s">
        <v>492</v>
      </c>
      <c r="C86" s="318" t="s">
        <v>27</v>
      </c>
      <c r="D86" s="319">
        <v>1</v>
      </c>
      <c r="E86" s="320" t="s">
        <v>14</v>
      </c>
      <c r="F86" s="321">
        <v>14.02</v>
      </c>
      <c r="G86" s="322">
        <f>H86*(1-ЧАЙ!$I$8)</f>
        <v>829.62264851999998</v>
      </c>
      <c r="H86" s="323">
        <f>IF(E86=ИТОГО!$F$1,ИТОГО!$F$2*F86,IF(E86=ИТОГО!$G$1,ИТОГО!$G$2*F86,IF(E86=ИТОГО!$H$1,ИТОГО!$H$2*F86,F86)))</f>
        <v>892.067364</v>
      </c>
      <c r="I86" s="395"/>
      <c r="J86" s="325">
        <f>IF(MOD(I86,1)=0,IF(_КОМ.УСЛ.=ЧАЙ!$K$8,H86*I86,I86*G86),"заказ не кратен 1 шт.")</f>
        <v>0</v>
      </c>
    </row>
    <row r="87" spans="1:10" ht="39" customHeight="1" x14ac:dyDescent="0.2">
      <c r="A87" s="97" t="s">
        <v>493</v>
      </c>
      <c r="B87" s="317" t="s">
        <v>494</v>
      </c>
      <c r="C87" s="318" t="s">
        <v>27</v>
      </c>
      <c r="D87" s="319">
        <v>1</v>
      </c>
      <c r="E87" s="320" t="s">
        <v>14</v>
      </c>
      <c r="F87" s="321">
        <v>6.98</v>
      </c>
      <c r="G87" s="322">
        <f>H87*(1-ЧАЙ!$I$8)</f>
        <v>413.03609747999997</v>
      </c>
      <c r="H87" s="323">
        <f>IF(E87=ИТОГО!$F$1,ИТОГО!$F$2*F87,IF(E87=ИТОГО!$G$1,ИТОГО!$G$2*F87,IF(E87=ИТОГО!$H$1,ИТОГО!$H$2*F87,F87)))</f>
        <v>444.12483600000002</v>
      </c>
      <c r="I87" s="395"/>
      <c r="J87" s="325">
        <f>IF(MOD(I87,1)=0,IF(_КОМ.УСЛ.=ЧАЙ!$K$8,H87*I87,I87*G87),"заказ не кратен 1 шт.")</f>
        <v>0</v>
      </c>
    </row>
    <row r="88" spans="1:10" ht="39" customHeight="1" x14ac:dyDescent="0.2">
      <c r="A88" s="97" t="s">
        <v>495</v>
      </c>
      <c r="B88" s="317" t="s">
        <v>496</v>
      </c>
      <c r="C88" s="318" t="s">
        <v>27</v>
      </c>
      <c r="D88" s="319">
        <v>1</v>
      </c>
      <c r="E88" s="320" t="s">
        <v>14</v>
      </c>
      <c r="F88" s="321">
        <v>14.95</v>
      </c>
      <c r="G88" s="322">
        <f>H88*(1-ЧАЙ!$I$8)</f>
        <v>884.65467869999986</v>
      </c>
      <c r="H88" s="323">
        <f>IF(E88=ИТОГО!$F$1,ИТОГО!$F$2*F88,IF(E88=ИТОГО!$G$1,ИТОГО!$G$2*F88,IF(E88=ИТОГО!$H$1,ИТОГО!$H$2*F88,F88)))</f>
        <v>951.24158999999997</v>
      </c>
      <c r="I88" s="395"/>
      <c r="J88" s="325">
        <f>IF(MOD(I88,1)=0,IF(_КОМ.УСЛ.=ЧАЙ!$K$8,H88*I88,I88*G88),"заказ не кратен 1 шт.")</f>
        <v>0</v>
      </c>
    </row>
    <row r="89" spans="1:10" ht="39" customHeight="1" x14ac:dyDescent="0.2">
      <c r="A89" s="97" t="s">
        <v>497</v>
      </c>
      <c r="B89" s="317" t="s">
        <v>498</v>
      </c>
      <c r="C89" s="318" t="s">
        <v>27</v>
      </c>
      <c r="D89" s="319">
        <v>1</v>
      </c>
      <c r="E89" s="320" t="s">
        <v>14</v>
      </c>
      <c r="F89" s="321">
        <v>17.52</v>
      </c>
      <c r="G89" s="322">
        <f>H89*(1-ЧАЙ!$I$8)</f>
        <v>1036.7324395199998</v>
      </c>
      <c r="H89" s="323">
        <f>IF(E89=ИТОГО!$F$1,ИТОГО!$F$2*F89,IF(E89=ИТОГО!$G$1,ИТОГО!$G$2*F89,IF(E89=ИТОГО!$H$1,ИТОГО!$H$2*F89,F89)))</f>
        <v>1114.7660639999999</v>
      </c>
      <c r="I89" s="395"/>
      <c r="J89" s="325">
        <f>IF(MOD(I89,1)=0,IF(_КОМ.УСЛ.=ЧАЙ!$K$8,H89*I89,I89*G89),"заказ не кратен 1 шт.")</f>
        <v>0</v>
      </c>
    </row>
    <row r="90" spans="1:10" ht="39" customHeight="1" x14ac:dyDescent="0.2">
      <c r="A90" s="442" t="s">
        <v>2133</v>
      </c>
      <c r="B90" s="65" t="s">
        <v>2150</v>
      </c>
      <c r="C90" s="456"/>
      <c r="D90" s="457">
        <v>1</v>
      </c>
      <c r="E90" s="458" t="s">
        <v>14</v>
      </c>
      <c r="F90" s="459">
        <v>9.99</v>
      </c>
      <c r="G90" s="322">
        <f>H90*(1-ЧАЙ!$I$8)</f>
        <v>591.15051773999994</v>
      </c>
      <c r="H90" s="323">
        <f>IF(E90=ИТОГО!$F$1,ИТОГО!$F$2*F90,IF(E90=ИТОГО!$G$1,ИТОГО!$G$2*F90,IF(E90=ИТОГО!$H$1,ИТОГО!$H$2*F90,F90)))</f>
        <v>635.64571799999999</v>
      </c>
      <c r="I90" s="395"/>
      <c r="J90" s="325">
        <f>IF(MOD(I90,1)=0,IF(_КОМ.УСЛ.=ЧАЙ!$K$8,H90*I90,I90*G90),"заказ не кратен 1 шт.")</f>
        <v>0</v>
      </c>
    </row>
    <row r="91" spans="1:10" ht="39" customHeight="1" x14ac:dyDescent="0.2">
      <c r="A91" s="442" t="s">
        <v>2134</v>
      </c>
      <c r="B91" s="65" t="s">
        <v>2151</v>
      </c>
      <c r="C91" s="456"/>
      <c r="D91" s="457">
        <v>1</v>
      </c>
      <c r="E91" s="458" t="s">
        <v>14</v>
      </c>
      <c r="F91" s="459">
        <v>9.99</v>
      </c>
      <c r="G91" s="322">
        <f>H91*(1-ЧАЙ!$I$8)</f>
        <v>591.15051773999994</v>
      </c>
      <c r="H91" s="323">
        <f>IF(E91=ИТОГО!$F$1,ИТОГО!$F$2*F91,IF(E91=ИТОГО!$G$1,ИТОГО!$G$2*F91,IF(E91=ИТОГО!$H$1,ИТОГО!$H$2*F91,F91)))</f>
        <v>635.64571799999999</v>
      </c>
      <c r="I91" s="395"/>
      <c r="J91" s="325">
        <f>IF(MOD(I91,1)=0,IF(_КОМ.УСЛ.=ЧАЙ!$K$8,H91*I91,I91*G91),"заказ не кратен 1 шт.")</f>
        <v>0</v>
      </c>
    </row>
    <row r="92" spans="1:10" ht="39" customHeight="1" x14ac:dyDescent="0.2">
      <c r="A92" s="97" t="s">
        <v>499</v>
      </c>
      <c r="B92" s="317" t="s">
        <v>500</v>
      </c>
      <c r="C92" s="318" t="s">
        <v>27</v>
      </c>
      <c r="D92" s="319">
        <v>1</v>
      </c>
      <c r="E92" s="320" t="s">
        <v>14</v>
      </c>
      <c r="F92" s="321">
        <v>10.51</v>
      </c>
      <c r="G92" s="322">
        <f>H92*(1-ЧАЙ!$I$8)</f>
        <v>621.92111525999997</v>
      </c>
      <c r="H92" s="323">
        <f>IF(E92=ИТОГО!$F$1,ИТОГО!$F$2*F92,IF(E92=ИТОГО!$G$1,ИТОГО!$G$2*F92,IF(E92=ИТОГО!$H$1,ИТОГО!$H$2*F92,F92)))</f>
        <v>668.73238200000003</v>
      </c>
      <c r="I92" s="395"/>
      <c r="J92" s="325">
        <f>IF(MOD(I92,1)=0,IF(_КОМ.УСЛ.=ЧАЙ!$K$8,H92*I92,I92*G92),"заказ не кратен 1 шт.")</f>
        <v>0</v>
      </c>
    </row>
    <row r="93" spans="1:10" ht="39" customHeight="1" x14ac:dyDescent="0.2">
      <c r="A93" s="97" t="s">
        <v>501</v>
      </c>
      <c r="B93" s="317" t="s">
        <v>502</v>
      </c>
      <c r="C93" s="318" t="s">
        <v>27</v>
      </c>
      <c r="D93" s="319">
        <v>1</v>
      </c>
      <c r="E93" s="320" t="s">
        <v>14</v>
      </c>
      <c r="F93" s="321">
        <v>14.02</v>
      </c>
      <c r="G93" s="322">
        <f>H93*(1-ЧАЙ!$I$8)</f>
        <v>829.62264851999998</v>
      </c>
      <c r="H93" s="323">
        <f>IF(E93=ИТОГО!$F$1,ИТОГО!$F$2*F93,IF(E93=ИТОГО!$G$1,ИТОГО!$G$2*F93,IF(E93=ИТОГО!$H$1,ИТОГО!$H$2*F93,F93)))</f>
        <v>892.067364</v>
      </c>
      <c r="I93" s="395"/>
      <c r="J93" s="325">
        <f>IF(MOD(I93,1)=0,IF(_КОМ.УСЛ.=ЧАЙ!$K$8,H93*I93,I93*G93),"заказ не кратен 1 шт.")</f>
        <v>0</v>
      </c>
    </row>
    <row r="94" spans="1:10" ht="39" customHeight="1" x14ac:dyDescent="0.2">
      <c r="A94" s="97" t="s">
        <v>503</v>
      </c>
      <c r="B94" s="317" t="s">
        <v>504</v>
      </c>
      <c r="C94" s="318" t="s">
        <v>27</v>
      </c>
      <c r="D94" s="319">
        <v>1</v>
      </c>
      <c r="E94" s="320" t="s">
        <v>14</v>
      </c>
      <c r="F94" s="321">
        <v>10.51</v>
      </c>
      <c r="G94" s="322">
        <f>H94*(1-ЧАЙ!$I$8)</f>
        <v>621.92111525999997</v>
      </c>
      <c r="H94" s="323">
        <f>IF(E94=ИТОГО!$F$1,ИТОГО!$F$2*F94,IF(E94=ИТОГО!$G$1,ИТОГО!$G$2*F94,IF(E94=ИТОГО!$H$1,ИТОГО!$H$2*F94,F94)))</f>
        <v>668.73238200000003</v>
      </c>
      <c r="I94" s="395"/>
      <c r="J94" s="325">
        <f>IF(MOD(I94,1)=0,IF(_КОМ.УСЛ.=ЧАЙ!$K$8,H94*I94,I94*G94),"заказ не кратен 1 шт.")</f>
        <v>0</v>
      </c>
    </row>
    <row r="95" spans="1:10" ht="39" customHeight="1" x14ac:dyDescent="0.2">
      <c r="A95" s="97" t="s">
        <v>505</v>
      </c>
      <c r="B95" s="317" t="s">
        <v>506</v>
      </c>
      <c r="C95" s="318" t="s">
        <v>27</v>
      </c>
      <c r="D95" s="319">
        <v>1</v>
      </c>
      <c r="E95" s="320" t="s">
        <v>14</v>
      </c>
      <c r="F95" s="321">
        <v>14.02</v>
      </c>
      <c r="G95" s="322">
        <f>H95*(1-ЧАЙ!$I$8)</f>
        <v>829.62264851999998</v>
      </c>
      <c r="H95" s="323">
        <f>IF(E95=ИТОГО!$F$1,ИТОГО!$F$2*F95,IF(E95=ИТОГО!$G$1,ИТОГО!$G$2*F95,IF(E95=ИТОГО!$H$1,ИТОГО!$H$2*F95,F95)))</f>
        <v>892.067364</v>
      </c>
      <c r="I95" s="395"/>
      <c r="J95" s="325">
        <f>IF(MOD(I95,1)=0,IF(_КОМ.УСЛ.=ЧАЙ!$K$8,H95*I95,I95*G95),"заказ не кратен 1 шт.")</f>
        <v>0</v>
      </c>
    </row>
    <row r="96" spans="1:10" ht="25.5" x14ac:dyDescent="0.2">
      <c r="A96" s="97" t="s">
        <v>653</v>
      </c>
      <c r="B96" s="271" t="s">
        <v>919</v>
      </c>
      <c r="C96" s="311" t="s">
        <v>27</v>
      </c>
      <c r="D96" s="312"/>
      <c r="E96" s="313"/>
      <c r="F96" s="314"/>
      <c r="G96" s="327"/>
      <c r="H96" s="315"/>
      <c r="I96" s="315"/>
      <c r="J96" s="316"/>
    </row>
    <row r="97" spans="1:10" ht="58.5" customHeight="1" x14ac:dyDescent="0.2">
      <c r="A97" s="317" t="s">
        <v>2365</v>
      </c>
      <c r="B97" s="318" t="s">
        <v>2352</v>
      </c>
      <c r="C97" s="319"/>
      <c r="D97" s="319">
        <v>1</v>
      </c>
      <c r="E97" s="320" t="s">
        <v>14</v>
      </c>
      <c r="F97" s="321">
        <v>2.9</v>
      </c>
      <c r="G97" s="322">
        <f>H97*(1-ЧАЙ!$I$8)</f>
        <v>171.6052554</v>
      </c>
      <c r="H97" s="323">
        <f>IF(E97=ИТОГО!$F$1,ИТОГО!$F$2*F97,IF(E97=ИТОГО!$G$1,ИТОГО!$G$2*F97,IF(E97=ИТОГО!$H$1,ИТОГО!$H$2*F97,F97)))</f>
        <v>184.52178000000001</v>
      </c>
      <c r="I97" s="395"/>
      <c r="J97" s="325">
        <f>IF(MOD(I97,1)=0,IF(_КОМ.УСЛ.=ЧАЙ!$K$8,H97*I97,I97*G97),"заказ не кратен 1 шт.")</f>
        <v>0</v>
      </c>
    </row>
    <row r="98" spans="1:10" ht="58.5" customHeight="1" x14ac:dyDescent="0.2">
      <c r="A98" s="11" t="s">
        <v>2359</v>
      </c>
      <c r="B98" s="318" t="s">
        <v>2353</v>
      </c>
      <c r="C98" s="319"/>
      <c r="D98" s="319">
        <v>1</v>
      </c>
      <c r="E98" s="320" t="s">
        <v>14</v>
      </c>
      <c r="F98" s="321">
        <v>2.9</v>
      </c>
      <c r="G98" s="322">
        <f>H98*(1-ЧАЙ!$I$8)</f>
        <v>171.6052554</v>
      </c>
      <c r="H98" s="323">
        <f>IF(E98=ИТОГО!$F$1,ИТОГО!$F$2*F98,IF(E98=ИТОГО!$G$1,ИТОГО!$G$2*F98,IF(E98=ИТОГО!$H$1,ИТОГО!$H$2*F98,F98)))</f>
        <v>184.52178000000001</v>
      </c>
      <c r="I98" s="395"/>
      <c r="J98" s="325">
        <f>IF(MOD(I98,1)=0,IF(_КОМ.УСЛ.=ЧАЙ!$K$8,H98*I98,I98*G98),"заказ не кратен 1 шт.")</f>
        <v>0</v>
      </c>
    </row>
    <row r="99" spans="1:10" ht="69" customHeight="1" x14ac:dyDescent="0.2">
      <c r="A99" s="317" t="s">
        <v>2360</v>
      </c>
      <c r="B99" s="318" t="s">
        <v>2354</v>
      </c>
      <c r="C99" s="319"/>
      <c r="D99" s="319">
        <v>1</v>
      </c>
      <c r="E99" s="320" t="s">
        <v>14</v>
      </c>
      <c r="F99" s="321">
        <v>3.8</v>
      </c>
      <c r="G99" s="322">
        <f>H99*(1-ЧАЙ!$I$8)</f>
        <v>224.86205879999997</v>
      </c>
      <c r="H99" s="323">
        <f>IF(E99=ИТОГО!$F$1,ИТОГО!$F$2*F99,IF(E99=ИТОГО!$G$1,ИТОГО!$G$2*F99,IF(E99=ИТОГО!$H$1,ИТОГО!$H$2*F99,F99)))</f>
        <v>241.78716</v>
      </c>
      <c r="I99" s="395"/>
      <c r="J99" s="325">
        <f>IF(MOD(I99,1)=0,IF(_КОМ.УСЛ.=ЧАЙ!$K$8,H99*I99,I99*G99),"заказ не кратен 1 шт.")</f>
        <v>0</v>
      </c>
    </row>
    <row r="100" spans="1:10" ht="64.5" customHeight="1" x14ac:dyDescent="0.2">
      <c r="A100" s="317" t="s">
        <v>2361</v>
      </c>
      <c r="B100" s="318" t="s">
        <v>2355</v>
      </c>
      <c r="C100" s="319"/>
      <c r="D100" s="319">
        <v>1</v>
      </c>
      <c r="E100" s="320" t="s">
        <v>14</v>
      </c>
      <c r="F100" s="321">
        <v>4.8</v>
      </c>
      <c r="G100" s="322">
        <f>H100*(1-ЧАЙ!$I$8)</f>
        <v>284.03628479999998</v>
      </c>
      <c r="H100" s="323">
        <f>IF(E100=ИТОГО!$F$1,ИТОГО!$F$2*F100,IF(E100=ИТОГО!$G$1,ИТОГО!$G$2*F100,IF(E100=ИТОГО!$H$1,ИТОГО!$H$2*F100,F100)))</f>
        <v>305.41535999999996</v>
      </c>
      <c r="I100" s="395"/>
      <c r="J100" s="325">
        <f>IF(MOD(I100,1)=0,IF(_КОМ.УСЛ.=ЧАЙ!$K$8,H100*I100,I100*G100),"заказ не кратен 1 шт.")</f>
        <v>0</v>
      </c>
    </row>
    <row r="101" spans="1:10" ht="58.5" customHeight="1" x14ac:dyDescent="0.2">
      <c r="A101" s="317" t="s">
        <v>2362</v>
      </c>
      <c r="B101" s="318" t="s">
        <v>2356</v>
      </c>
      <c r="C101" s="319"/>
      <c r="D101" s="319">
        <v>1</v>
      </c>
      <c r="E101" s="320" t="s">
        <v>14</v>
      </c>
      <c r="F101" s="321">
        <v>3.8</v>
      </c>
      <c r="G101" s="322">
        <f>H101*(1-ЧАЙ!$I$8)</f>
        <v>224.86205879999997</v>
      </c>
      <c r="H101" s="323">
        <f>IF(E101=ИТОГО!$F$1,ИТОГО!$F$2*F101,IF(E101=ИТОГО!$G$1,ИТОГО!$G$2*F101,IF(E101=ИТОГО!$H$1,ИТОГО!$H$2*F101,F101)))</f>
        <v>241.78716</v>
      </c>
      <c r="I101" s="395"/>
      <c r="J101" s="325">
        <f>IF(MOD(I101,1)=0,IF(_КОМ.УСЛ.=ЧАЙ!$K$8,H101*I101,I101*G101),"заказ не кратен 1 шт.")</f>
        <v>0</v>
      </c>
    </row>
    <row r="102" spans="1:10" ht="58.5" customHeight="1" x14ac:dyDescent="0.2">
      <c r="A102" s="317" t="s">
        <v>2363</v>
      </c>
      <c r="B102" s="318" t="s">
        <v>2357</v>
      </c>
      <c r="C102" s="319"/>
      <c r="D102" s="319">
        <v>1</v>
      </c>
      <c r="E102" s="320" t="s">
        <v>14</v>
      </c>
      <c r="F102" s="321">
        <v>3.2</v>
      </c>
      <c r="G102" s="322">
        <f>H102*(1-ЧАЙ!$I$8)</f>
        <v>189.3575232</v>
      </c>
      <c r="H102" s="323">
        <f>IF(E102=ИТОГО!$F$1,ИТОГО!$F$2*F102,IF(E102=ИТОГО!$G$1,ИТОГО!$G$2*F102,IF(E102=ИТОГО!$H$1,ИТОГО!$H$2*F102,F102)))</f>
        <v>203.61024</v>
      </c>
      <c r="I102" s="395"/>
      <c r="J102" s="325">
        <f>IF(MOD(I102,1)=0,IF(_КОМ.УСЛ.=ЧАЙ!$K$8,H102*I102,I102*G102),"заказ не кратен 1 шт.")</f>
        <v>0</v>
      </c>
    </row>
    <row r="103" spans="1:10" ht="58.5" customHeight="1" x14ac:dyDescent="0.2">
      <c r="A103" s="317" t="s">
        <v>2364</v>
      </c>
      <c r="B103" s="318" t="s">
        <v>2358</v>
      </c>
      <c r="C103" s="319"/>
      <c r="D103" s="319">
        <v>1</v>
      </c>
      <c r="E103" s="320" t="s">
        <v>14</v>
      </c>
      <c r="F103" s="321">
        <v>2.7</v>
      </c>
      <c r="G103" s="322">
        <f>H103*(1-ЧАЙ!$I$8)</f>
        <v>159.77041019999999</v>
      </c>
      <c r="H103" s="323">
        <f>IF(E103=ИТОГО!$F$1,ИТОГО!$F$2*F103,IF(E103=ИТОГО!$G$1,ИТОГО!$G$2*F103,IF(E103=ИТОГО!$H$1,ИТОГО!$H$2*F103,F103)))</f>
        <v>171.79614000000001</v>
      </c>
      <c r="I103" s="395"/>
      <c r="J103" s="325">
        <f>IF(MOD(I103,1)=0,IF(_КОМ.УСЛ.=ЧАЙ!$K$8,H103*I103,I103*G103),"заказ не кратен 1 шт.")</f>
        <v>0</v>
      </c>
    </row>
    <row r="104" spans="1:10" ht="58.5" customHeight="1" x14ac:dyDescent="0.2">
      <c r="A104" s="317" t="s">
        <v>2334</v>
      </c>
      <c r="B104" s="318" t="s">
        <v>2333</v>
      </c>
      <c r="C104" s="319"/>
      <c r="D104" s="319">
        <v>1</v>
      </c>
      <c r="E104" s="320" t="s">
        <v>14</v>
      </c>
      <c r="F104" s="321">
        <v>7.85</v>
      </c>
      <c r="G104" s="322">
        <f>H104*(1-ЧАЙ!$I$8)</f>
        <v>464.51767409999997</v>
      </c>
      <c r="H104" s="323">
        <f>IF(E104=ИТОГО!$F$1,ИТОГО!$F$2*F104,IF(E104=ИТОГО!$G$1,ИТОГО!$G$2*F104,IF(E104=ИТОГО!$H$1,ИТОГО!$H$2*F104,F104)))</f>
        <v>499.48136999999997</v>
      </c>
      <c r="I104" s="395"/>
      <c r="J104" s="325">
        <f>IF(MOD(I104,1)=0,IF(_КОМ.УСЛ.=ЧАЙ!$K$8,H104*I104,I104*G104),"заказ не кратен 1 шт.")</f>
        <v>0</v>
      </c>
    </row>
    <row r="105" spans="1:10" ht="57" customHeight="1" x14ac:dyDescent="0.2">
      <c r="A105" s="317" t="s">
        <v>2332</v>
      </c>
      <c r="B105" s="318" t="s">
        <v>2331</v>
      </c>
      <c r="C105" s="319"/>
      <c r="D105" s="319">
        <v>1</v>
      </c>
      <c r="E105" s="320" t="s">
        <v>14</v>
      </c>
      <c r="F105" s="321">
        <v>7.85</v>
      </c>
      <c r="G105" s="322">
        <f>H105*(1-ЧАЙ!$I$8)</f>
        <v>464.51767409999997</v>
      </c>
      <c r="H105" s="323">
        <f>IF(E105=ИТОГО!$F$1,ИТОГО!$F$2*F105,IF(E105=ИТОГО!$G$1,ИТОГО!$G$2*F105,IF(E105=ИТОГО!$H$1,ИТОГО!$H$2*F105,F105)))</f>
        <v>499.48136999999997</v>
      </c>
      <c r="I105" s="395"/>
      <c r="J105" s="325">
        <f>IF(MOD(I105,1)=0,IF(_КОМ.УСЛ.=ЧАЙ!$K$8,H105*I105,I105*G105),"заказ не кратен 1 шт.")</f>
        <v>0</v>
      </c>
    </row>
    <row r="106" spans="1:10" ht="48.75" customHeight="1" x14ac:dyDescent="0.2">
      <c r="A106" s="97" t="s">
        <v>654</v>
      </c>
      <c r="B106" s="317" t="s">
        <v>655</v>
      </c>
      <c r="C106" s="318" t="s">
        <v>27</v>
      </c>
      <c r="D106" s="319">
        <v>1</v>
      </c>
      <c r="E106" s="320" t="s">
        <v>14</v>
      </c>
      <c r="F106" s="321">
        <v>9.09</v>
      </c>
      <c r="G106" s="322">
        <f>H106*(1-ЧАЙ!$I$8)</f>
        <v>537.89371433999986</v>
      </c>
      <c r="H106" s="323">
        <f>IF(E106=ИТОГО!$F$1,ИТОГО!$F$2*F106,IF(E106=ИТОГО!$G$1,ИТОГО!$G$2*F106,IF(E106=ИТОГО!$H$1,ИТОГО!$H$2*F106,F106)))</f>
        <v>578.38033799999994</v>
      </c>
      <c r="I106" s="395"/>
      <c r="J106" s="325">
        <f>IF(MOD(I106,1)=0,IF(_КОМ.УСЛ.=ЧАЙ!$K$8,H106*I106,I106*G106),"заказ не кратен 1 шт.")</f>
        <v>0</v>
      </c>
    </row>
    <row r="107" spans="1:10" ht="37.5" customHeight="1" x14ac:dyDescent="0.2">
      <c r="A107" s="97" t="s">
        <v>656</v>
      </c>
      <c r="B107" s="317" t="s">
        <v>657</v>
      </c>
      <c r="C107" s="318" t="s">
        <v>27</v>
      </c>
      <c r="D107" s="319">
        <v>1</v>
      </c>
      <c r="E107" s="320" t="s">
        <v>14</v>
      </c>
      <c r="F107" s="321">
        <v>7.48</v>
      </c>
      <c r="G107" s="322">
        <f>H107*(1-ЧАЙ!$I$8)</f>
        <v>442.62321047999995</v>
      </c>
      <c r="H107" s="323">
        <f>IF(E107=ИТОГО!$F$1,ИТОГО!$F$2*F107,IF(E107=ИТОГО!$G$1,ИТОГО!$G$2*F107,IF(E107=ИТОГО!$H$1,ИТОГО!$H$2*F107,F107)))</f>
        <v>475.93893600000001</v>
      </c>
      <c r="I107" s="395"/>
      <c r="J107" s="325">
        <f>IF(MOD(I107,1)=0,IF(_КОМ.УСЛ.=ЧАЙ!$K$8,H107*I107,I107*G107),"заказ не кратен 1 шт.")</f>
        <v>0</v>
      </c>
    </row>
    <row r="108" spans="1:10" ht="37.5" customHeight="1" x14ac:dyDescent="0.2">
      <c r="A108" s="97" t="s">
        <v>658</v>
      </c>
      <c r="B108" s="317" t="s">
        <v>659</v>
      </c>
      <c r="C108" s="318" t="s">
        <v>27</v>
      </c>
      <c r="D108" s="319">
        <v>1</v>
      </c>
      <c r="E108" s="320" t="s">
        <v>15</v>
      </c>
      <c r="F108" s="326">
        <v>28.43</v>
      </c>
      <c r="G108" s="322">
        <f>H108*(1-ЧАЙ!$I$8)</f>
        <v>1785.78521787</v>
      </c>
      <c r="H108" s="323">
        <f>IF(E108=ИТОГО!$F$1,ИТОГО!$F$2*F108,IF(E108=ИТОГО!$G$1,ИТОГО!$G$2*F108,IF(E108=ИТОГО!$H$1,ИТОГО!$H$2*F108,F108)))</f>
        <v>1920.1991590000002</v>
      </c>
      <c r="I108" s="395"/>
      <c r="J108" s="325">
        <f>IF(MOD(I108,1)=0,IF(_КОМ.УСЛ.=ЧАЙ!$K$8,H108*I108,I108*G108),"заказ не кратен 1 шт.")</f>
        <v>0</v>
      </c>
    </row>
    <row r="109" spans="1:10" ht="31.5" customHeight="1" x14ac:dyDescent="0.2">
      <c r="A109" s="97"/>
      <c r="B109" s="258" t="s">
        <v>918</v>
      </c>
      <c r="C109" s="336"/>
      <c r="D109" s="337"/>
      <c r="E109" s="338"/>
      <c r="F109" s="339"/>
      <c r="G109" s="340"/>
      <c r="H109" s="341"/>
      <c r="I109" s="341"/>
      <c r="J109" s="342"/>
    </row>
    <row r="110" spans="1:10" ht="48.75" customHeight="1" x14ac:dyDescent="0.2">
      <c r="A110" s="97" t="s">
        <v>660</v>
      </c>
      <c r="B110" s="317" t="s">
        <v>661</v>
      </c>
      <c r="C110" s="318" t="s">
        <v>27</v>
      </c>
      <c r="D110" s="319">
        <v>1</v>
      </c>
      <c r="E110" s="320" t="s">
        <v>15</v>
      </c>
      <c r="F110" s="326">
        <v>28.43</v>
      </c>
      <c r="G110" s="322">
        <f>H110*(1-ЧАЙ!$I$8)</f>
        <v>1785.78521787</v>
      </c>
      <c r="H110" s="323">
        <f>IF(E110=ИТОГО!$F$1,ИТОГО!$F$2*F110,IF(E110=ИТОГО!$G$1,ИТОГО!$G$2*F110,IF(E110=ИТОГО!$H$1,ИТОГО!$H$2*F110,F110)))</f>
        <v>1920.1991590000002</v>
      </c>
      <c r="I110" s="395"/>
      <c r="J110" s="325">
        <f>IF(MOD(I110,1)=0,IF(_КОМ.УСЛ.=ЧАЙ!$K$8,H110*I110,I110*G110),"заказ не кратен 1 шт.")</f>
        <v>0</v>
      </c>
    </row>
    <row r="111" spans="1:10" ht="48.75" customHeight="1" x14ac:dyDescent="0.2">
      <c r="A111" s="97" t="s">
        <v>662</v>
      </c>
      <c r="B111" s="317" t="s">
        <v>663</v>
      </c>
      <c r="C111" s="318" t="s">
        <v>27</v>
      </c>
      <c r="D111" s="319">
        <v>1</v>
      </c>
      <c r="E111" s="320" t="s">
        <v>15</v>
      </c>
      <c r="F111" s="326">
        <v>30</v>
      </c>
      <c r="G111" s="322">
        <f>H111*(1-ЧАЙ!$I$8)</f>
        <v>1884.40227</v>
      </c>
      <c r="H111" s="323">
        <f>IF(E111=ИТОГО!$F$1,ИТОГО!$F$2*F111,IF(E111=ИТОГО!$G$1,ИТОГО!$G$2*F111,IF(E111=ИТОГО!$H$1,ИТОГО!$H$2*F111,F111)))</f>
        <v>2026.2390000000003</v>
      </c>
      <c r="I111" s="395"/>
      <c r="J111" s="325">
        <f>IF(MOD(I111,1)=0,IF(_КОМ.УСЛ.=ЧАЙ!$K$8,H111*I111,I111*G111),"заказ не кратен 1 шт.")</f>
        <v>0</v>
      </c>
    </row>
    <row r="112" spans="1:10" x14ac:dyDescent="0.2">
      <c r="A112" s="97" t="s">
        <v>483</v>
      </c>
      <c r="B112" s="271" t="s">
        <v>6</v>
      </c>
      <c r="C112" s="311" t="s">
        <v>27</v>
      </c>
      <c r="D112" s="312"/>
      <c r="E112" s="313"/>
      <c r="F112" s="314"/>
      <c r="G112" s="327"/>
      <c r="H112" s="315"/>
      <c r="I112" s="315"/>
      <c r="J112" s="316"/>
    </row>
    <row r="113" spans="1:10" x14ac:dyDescent="0.2">
      <c r="A113" s="97" t="s">
        <v>669</v>
      </c>
      <c r="B113" s="271" t="s">
        <v>920</v>
      </c>
      <c r="C113" s="311" t="s">
        <v>27</v>
      </c>
      <c r="D113" s="312"/>
      <c r="E113" s="313"/>
      <c r="F113" s="314"/>
      <c r="G113" s="327"/>
      <c r="H113" s="315"/>
      <c r="I113" s="315"/>
      <c r="J113" s="316"/>
    </row>
    <row r="114" spans="1:10" ht="36" customHeight="1" x14ac:dyDescent="0.2">
      <c r="A114" s="97" t="s">
        <v>2136</v>
      </c>
      <c r="B114" s="65" t="s">
        <v>2153</v>
      </c>
      <c r="C114" s="456"/>
      <c r="D114" s="457">
        <v>1</v>
      </c>
      <c r="E114" s="458" t="s">
        <v>14</v>
      </c>
      <c r="F114" s="459">
        <v>5.9</v>
      </c>
      <c r="G114" s="404" t="s">
        <v>2115</v>
      </c>
      <c r="H114" s="400"/>
      <c r="I114" s="395"/>
      <c r="J114" s="241">
        <f>IFERROR(IF(MOD(I114,0.5)=0,IF(_КОМ.УСЛ.=$R$8,H114*2*I114,I114*G114*2),"заказ не кратен 0,5 кг"),"")</f>
        <v>0</v>
      </c>
    </row>
    <row r="115" spans="1:10" ht="29.25" customHeight="1" x14ac:dyDescent="0.2">
      <c r="A115" s="97" t="s">
        <v>2135</v>
      </c>
      <c r="B115" s="65" t="s">
        <v>2152</v>
      </c>
      <c r="C115" s="456"/>
      <c r="D115" s="457">
        <v>1</v>
      </c>
      <c r="E115" s="458" t="s">
        <v>14</v>
      </c>
      <c r="F115" s="459">
        <v>5.5</v>
      </c>
      <c r="G115" s="483">
        <f>H115*(1-ЧАЙ!$I$8)</f>
        <v>325.45824299999998</v>
      </c>
      <c r="H115" s="461">
        <f>IF(E115=ИТОГО!$F$1,ИТОГО!$F$2*F115,IF(E115=ИТОГО!$G$1,ИТОГО!$G$2*F115,IF(E115=ИТОГО!$H$1,ИТОГО!$H$2*F115,F115)))</f>
        <v>349.95510000000002</v>
      </c>
      <c r="I115" s="395"/>
      <c r="J115" s="462">
        <f>IF(MOD(I115,1)=0,IF(_КОМ.УСЛ.=ЧАЙ!$K$8,H115*I115,I115*G115),"заказ не кратен 1 шт.")</f>
        <v>0</v>
      </c>
    </row>
    <row r="116" spans="1:10" ht="29.25" customHeight="1" x14ac:dyDescent="0.2">
      <c r="A116" s="97" t="s">
        <v>2050</v>
      </c>
      <c r="B116" s="65" t="s">
        <v>2049</v>
      </c>
      <c r="C116" s="456" t="s">
        <v>27</v>
      </c>
      <c r="D116" s="457">
        <v>8</v>
      </c>
      <c r="E116" s="458" t="s">
        <v>14</v>
      </c>
      <c r="F116" s="459">
        <v>17.25</v>
      </c>
      <c r="G116" s="483">
        <f>H116*(1-ЧАЙ!$I$8)</f>
        <v>1020.7553985</v>
      </c>
      <c r="H116" s="461">
        <f>IF(E116=ИТОГО!$F$1,ИТОГО!$F$2*F116,IF(E116=ИТОГО!$G$1,ИТОГО!$G$2*F116,IF(E116=ИТОГО!$H$1,ИТОГО!$H$2*F116,F116)))</f>
        <v>1097.58645</v>
      </c>
      <c r="I116" s="395"/>
      <c r="J116" s="462">
        <f>IF(MOD(I116,1)=0,IF(_КОМ.УСЛ.=ЧАЙ!$K$8,H116*I116,I116*G116),"заказ не кратен 1 шт.")</f>
        <v>0</v>
      </c>
    </row>
    <row r="117" spans="1:10" ht="29.25" customHeight="1" x14ac:dyDescent="0.2">
      <c r="A117" s="97" t="s">
        <v>2132</v>
      </c>
      <c r="B117" s="65" t="s">
        <v>2149</v>
      </c>
      <c r="C117" s="456"/>
      <c r="D117" s="457">
        <v>1</v>
      </c>
      <c r="E117" s="458" t="s">
        <v>14</v>
      </c>
      <c r="F117" s="459">
        <v>17.03</v>
      </c>
      <c r="G117" s="404" t="s">
        <v>2115</v>
      </c>
      <c r="H117" s="400"/>
      <c r="I117" s="395"/>
      <c r="J117" s="241">
        <f>IFERROR(IF(MOD(I117,0.5)=0,IF(_КОМ.УСЛ.=$R$8,H117*2*I117,I117*G117*2),"заказ не кратен 0,5 кг"),"")</f>
        <v>0</v>
      </c>
    </row>
    <row r="118" spans="1:10" ht="29.25" customHeight="1" x14ac:dyDescent="0.2">
      <c r="A118" s="97" t="s">
        <v>2129</v>
      </c>
      <c r="B118" s="65" t="s">
        <v>2146</v>
      </c>
      <c r="C118" s="456"/>
      <c r="D118" s="457">
        <v>1</v>
      </c>
      <c r="E118" s="458" t="s">
        <v>14</v>
      </c>
      <c r="F118" s="459">
        <v>18.32</v>
      </c>
      <c r="G118" s="404" t="s">
        <v>2115</v>
      </c>
      <c r="H118" s="400"/>
      <c r="I118" s="395"/>
      <c r="J118" s="241">
        <f>IFERROR(IF(MOD(I118,0.5)=0,IF(_КОМ.УСЛ.=$R$8,H118*2*I118,I118*G118*2),"заказ не кратен 0,5 кг"),"")</f>
        <v>0</v>
      </c>
    </row>
    <row r="119" spans="1:10" ht="47.25" customHeight="1" x14ac:dyDescent="0.2">
      <c r="A119" s="97" t="s">
        <v>2128</v>
      </c>
      <c r="B119" s="65" t="s">
        <v>2145</v>
      </c>
      <c r="C119" s="456"/>
      <c r="D119" s="457">
        <v>1</v>
      </c>
      <c r="E119" s="458" t="s">
        <v>14</v>
      </c>
      <c r="F119" s="459">
        <v>18.32</v>
      </c>
      <c r="G119" s="404" t="s">
        <v>2115</v>
      </c>
      <c r="H119" s="400"/>
      <c r="I119" s="395"/>
      <c r="J119" s="241">
        <f>IFERROR(IF(MOD(I119,0.5)=0,IF(_КОМ.УСЛ.=$R$8,H119*2*I119,I119*G119*2),"заказ не кратен 0,5 кг"),"")</f>
        <v>0</v>
      </c>
    </row>
    <row r="120" spans="1:10" ht="25.5" x14ac:dyDescent="0.2">
      <c r="A120" s="97"/>
      <c r="B120" s="271" t="s">
        <v>916</v>
      </c>
      <c r="C120" s="311"/>
      <c r="D120" s="312"/>
      <c r="E120" s="313"/>
      <c r="F120" s="314"/>
      <c r="G120" s="327"/>
      <c r="H120" s="315"/>
      <c r="I120" s="315"/>
      <c r="J120" s="316"/>
    </row>
    <row r="121" spans="1:10" x14ac:dyDescent="0.2">
      <c r="A121" s="97" t="s">
        <v>523</v>
      </c>
      <c r="B121" s="258" t="s">
        <v>524</v>
      </c>
      <c r="C121" s="336" t="s">
        <v>27</v>
      </c>
      <c r="D121" s="337"/>
      <c r="E121" s="338"/>
      <c r="F121" s="339"/>
      <c r="G121" s="340"/>
      <c r="H121" s="341"/>
      <c r="I121" s="341"/>
      <c r="J121" s="342"/>
    </row>
    <row r="122" spans="1:10" ht="42" customHeight="1" x14ac:dyDescent="0.2">
      <c r="A122" s="97" t="s">
        <v>2374</v>
      </c>
      <c r="B122" s="317" t="s">
        <v>2372</v>
      </c>
      <c r="C122" s="318"/>
      <c r="D122" s="319">
        <v>1</v>
      </c>
      <c r="E122" s="320" t="s">
        <v>14</v>
      </c>
      <c r="F122" s="321">
        <v>4.1500000000000004</v>
      </c>
      <c r="G122" s="322">
        <f>H122*(1-ЧАЙ!$I$8)</f>
        <v>245.57303789999997</v>
      </c>
      <c r="H122" s="323">
        <f>IF(E122=ИТОГО!$F$1,ИТОГО!$F$2*F122,IF(E122=ИТОГО!$G$1,ИТОГО!$G$2*F122,IF(E122=ИТОГО!$H$1,ИТОГО!$H$2*F122,F122)))</f>
        <v>264.05703</v>
      </c>
      <c r="I122" s="395"/>
      <c r="J122" s="325">
        <f>IF(MOD(I122,1)=0,IF(_КОМ.УСЛ.=ЧАЙ!$K$8,H122*I122,I122*G122),"заказ не кратен 1 шт.")</f>
        <v>0</v>
      </c>
    </row>
    <row r="123" spans="1:10" ht="42" customHeight="1" x14ac:dyDescent="0.2">
      <c r="A123" s="97" t="s">
        <v>2375</v>
      </c>
      <c r="B123" s="317" t="s">
        <v>2373</v>
      </c>
      <c r="C123" s="318"/>
      <c r="D123" s="319">
        <v>1</v>
      </c>
      <c r="E123" s="320" t="s">
        <v>14</v>
      </c>
      <c r="F123" s="321">
        <v>4.1500000000000004</v>
      </c>
      <c r="G123" s="322">
        <f>H123*(1-ЧАЙ!$I$8)</f>
        <v>245.57303789999997</v>
      </c>
      <c r="H123" s="323">
        <f>IF(E123=ИТОГО!$F$1,ИТОГО!$F$2*F123,IF(E123=ИТОГО!$G$1,ИТОГО!$G$2*F123,IF(E123=ИТОГО!$H$1,ИТОГО!$H$2*F123,F123)))</f>
        <v>264.05703</v>
      </c>
      <c r="I123" s="395"/>
      <c r="J123" s="325">
        <f>IF(MOD(I123,1)=0,IF(_КОМ.УСЛ.=ЧАЙ!$K$8,H123*I123,I123*G123),"заказ не кратен 1 шт.")</f>
        <v>0</v>
      </c>
    </row>
    <row r="124" spans="1:10" ht="30" customHeight="1" x14ac:dyDescent="0.2">
      <c r="A124" s="97" t="s">
        <v>2377</v>
      </c>
      <c r="B124" s="317" t="s">
        <v>2376</v>
      </c>
      <c r="C124" s="318"/>
      <c r="D124" s="319">
        <v>1</v>
      </c>
      <c r="E124" s="320" t="s">
        <v>14</v>
      </c>
      <c r="F124" s="321">
        <v>23.35</v>
      </c>
      <c r="G124" s="322">
        <f>H124*(1-ЧАЙ!$I$8)</f>
        <v>1381.7181770999998</v>
      </c>
      <c r="H124" s="323">
        <f>IF(E124=ИТОГО!$F$1,ИТОГО!$F$2*F124,IF(E124=ИТОГО!$G$1,ИТОГО!$G$2*F124,IF(E124=ИТОГО!$H$1,ИТОГО!$H$2*F124,F124)))</f>
        <v>1485.71847</v>
      </c>
      <c r="I124" s="395"/>
      <c r="J124" s="325">
        <f>IF(MOD(I124,1)=0,IF(_КОМ.УСЛ.=ЧАЙ!$K$8,H124*I124,I124*G124),"заказ не кратен 1 шт.")</f>
        <v>0</v>
      </c>
    </row>
    <row r="125" spans="1:10" ht="30" customHeight="1" x14ac:dyDescent="0.2">
      <c r="A125" s="97" t="s">
        <v>525</v>
      </c>
      <c r="B125" s="317" t="s">
        <v>526</v>
      </c>
      <c r="C125" s="318" t="s">
        <v>27</v>
      </c>
      <c r="D125" s="319">
        <v>1</v>
      </c>
      <c r="E125" s="320" t="s">
        <v>14</v>
      </c>
      <c r="F125" s="321">
        <v>7.92</v>
      </c>
      <c r="G125" s="322">
        <f>H125*(1-ЧАЙ!$I$8)</f>
        <v>468.65986991999995</v>
      </c>
      <c r="H125" s="323">
        <f>IF(E125=ИТОГО!$F$1,ИТОГО!$F$2*F125,IF(E125=ИТОГО!$G$1,ИТОГО!$G$2*F125,IF(E125=ИТОГО!$H$1,ИТОГО!$H$2*F125,F125)))</f>
        <v>503.93534399999999</v>
      </c>
      <c r="I125" s="395"/>
      <c r="J125" s="325">
        <f>IF(MOD(I125,1)=0,IF(_КОМ.УСЛ.=ЧАЙ!$K$8,H125*I125,I125*G125),"заказ не кратен 1 шт.")</f>
        <v>0</v>
      </c>
    </row>
    <row r="126" spans="1:10" ht="30" customHeight="1" x14ac:dyDescent="0.2">
      <c r="A126" s="442" t="s">
        <v>2123</v>
      </c>
      <c r="B126" s="65" t="s">
        <v>2140</v>
      </c>
      <c r="C126" s="456"/>
      <c r="D126" s="457">
        <v>1</v>
      </c>
      <c r="E126" s="458" t="s">
        <v>14</v>
      </c>
      <c r="F126" s="459">
        <v>9.0500000000000007</v>
      </c>
      <c r="G126" s="322">
        <f>H126*(1-ЧАЙ!$I$8)</f>
        <v>535.52674530000002</v>
      </c>
      <c r="H126" s="323">
        <f>IF(E126=ИТОГО!$F$1,ИТОГО!$F$2*F126,IF(E126=ИТОГО!$G$1,ИТОГО!$G$2*F126,IF(E126=ИТОГО!$H$1,ИТОГО!$H$2*F126,F126)))</f>
        <v>575.83521000000007</v>
      </c>
      <c r="I126" s="395"/>
      <c r="J126" s="325">
        <f>IF(MOD(I126,1)=0,IF(_КОМ.УСЛ.=ЧАЙ!$K$8,H126*I126,I126*G126),"заказ не кратен 1 шт.")</f>
        <v>0</v>
      </c>
    </row>
    <row r="127" spans="1:10" ht="30" customHeight="1" x14ac:dyDescent="0.2">
      <c r="A127" s="442" t="s">
        <v>2124</v>
      </c>
      <c r="B127" s="65" t="s">
        <v>2141</v>
      </c>
      <c r="C127" s="456"/>
      <c r="D127" s="457">
        <v>1</v>
      </c>
      <c r="E127" s="458" t="s">
        <v>14</v>
      </c>
      <c r="F127" s="459">
        <v>8.64</v>
      </c>
      <c r="G127" s="322">
        <f>H127*(1-ЧАЙ!$I$8)</f>
        <v>511.26531263999999</v>
      </c>
      <c r="H127" s="323">
        <f>IF(E127=ИТОГО!$F$1,ИТОГО!$F$2*F127,IF(E127=ИТОГО!$G$1,ИТОГО!$G$2*F127,IF(E127=ИТОГО!$H$1,ИТОГО!$H$2*F127,F127)))</f>
        <v>549.74764800000003</v>
      </c>
      <c r="I127" s="395"/>
      <c r="J127" s="325">
        <f>IF(MOD(I127,1)=0,IF(_КОМ.УСЛ.=ЧАЙ!$K$8,H127*I127,I127*G127),"заказ не кратен 1 шт.")</f>
        <v>0</v>
      </c>
    </row>
    <row r="128" spans="1:10" ht="30" customHeight="1" x14ac:dyDescent="0.2">
      <c r="A128" s="442" t="s">
        <v>2122</v>
      </c>
      <c r="B128" s="65" t="s">
        <v>2139</v>
      </c>
      <c r="C128" s="456"/>
      <c r="D128" s="457">
        <v>1</v>
      </c>
      <c r="E128" s="458" t="s">
        <v>14</v>
      </c>
      <c r="F128" s="459">
        <v>11.24</v>
      </c>
      <c r="G128" s="460">
        <f>H128*(1-ЧАЙ!$I$8)</f>
        <v>665.11830023999994</v>
      </c>
      <c r="H128" s="461">
        <f>IF(E128=ИТОГО!$F$1,ИТОГО!$F$2*F128,IF(E128=ИТОГО!$G$1,ИТОГО!$G$2*F128,IF(E128=ИТОГО!$H$1,ИТОГО!$H$2*F128,F128)))</f>
        <v>715.18096800000001</v>
      </c>
      <c r="I128" s="395"/>
      <c r="J128" s="462">
        <f>IF(MOD(I128,1)=0,IF(_КОМ.УСЛ.=ЧАЙ!$K$8,H128*I128,I128*G128),"заказ не кратен 1 шт.")</f>
        <v>0</v>
      </c>
    </row>
    <row r="129" spans="1:254" ht="30" customHeight="1" x14ac:dyDescent="0.2">
      <c r="A129" s="97" t="s">
        <v>527</v>
      </c>
      <c r="B129" s="65" t="s">
        <v>528</v>
      </c>
      <c r="C129" s="456" t="s">
        <v>27</v>
      </c>
      <c r="D129" s="457">
        <v>1</v>
      </c>
      <c r="E129" s="458" t="s">
        <v>14</v>
      </c>
      <c r="F129" s="459">
        <v>13.67</v>
      </c>
      <c r="G129" s="460">
        <f>H129*(1-ЧАЙ!$I$8)</f>
        <v>808.91166941999995</v>
      </c>
      <c r="H129" s="461">
        <f>IF(E129=ИТОГО!$F$1,ИТОГО!$F$2*F129,IF(E129=ИТОГО!$G$1,ИТОГО!$G$2*F129,IF(E129=ИТОГО!$H$1,ИТОГО!$H$2*F129,F129)))</f>
        <v>869.79749400000003</v>
      </c>
      <c r="I129" s="395"/>
      <c r="J129" s="462">
        <f>IF(MOD(I129,1)=0,IF(_КОМ.УСЛ.=ЧАЙ!$K$8,H129*I129,I129*G129),"заказ не кратен 1 шт.")</f>
        <v>0</v>
      </c>
    </row>
    <row r="130" spans="1:254" ht="30" customHeight="1" x14ac:dyDescent="0.2">
      <c r="A130" s="97" t="s">
        <v>529</v>
      </c>
      <c r="B130" s="317" t="s">
        <v>530</v>
      </c>
      <c r="C130" s="318" t="s">
        <v>27</v>
      </c>
      <c r="D130" s="319">
        <v>1</v>
      </c>
      <c r="E130" s="320" t="s">
        <v>14</v>
      </c>
      <c r="F130" s="321">
        <v>11.8</v>
      </c>
      <c r="G130" s="322">
        <f>H130*(1-ЧАЙ!$I$8)</f>
        <v>698.25586679999992</v>
      </c>
      <c r="H130" s="323">
        <f>IF(E130=ИТОГО!$F$1,ИТОГО!$F$2*F130,IF(E130=ИТОГО!$G$1,ИТОГО!$G$2*F130,IF(E130=ИТОГО!$H$1,ИТОГО!$H$2*F130,F130)))</f>
        <v>750.81276000000003</v>
      </c>
      <c r="I130" s="395"/>
      <c r="J130" s="325">
        <f>IF(MOD(I130,1)=0,IF(_КОМ.УСЛ.=ЧАЙ!$K$8,H130*I130,I130*G130),"заказ не кратен 1 шт.")</f>
        <v>0</v>
      </c>
    </row>
    <row r="131" spans="1:254" x14ac:dyDescent="0.2">
      <c r="A131" s="97" t="s">
        <v>664</v>
      </c>
      <c r="B131" s="258" t="s">
        <v>917</v>
      </c>
      <c r="C131" s="336" t="s">
        <v>27</v>
      </c>
      <c r="D131" s="337"/>
      <c r="E131" s="338"/>
      <c r="F131" s="339"/>
      <c r="G131" s="340"/>
      <c r="H131" s="341"/>
      <c r="I131" s="341"/>
      <c r="J131" s="342"/>
    </row>
    <row r="132" spans="1:254" ht="33" customHeight="1" x14ac:dyDescent="0.2">
      <c r="A132" s="97" t="s">
        <v>665</v>
      </c>
      <c r="B132" s="317" t="s">
        <v>666</v>
      </c>
      <c r="C132" s="318" t="s">
        <v>27</v>
      </c>
      <c r="D132" s="319">
        <v>1</v>
      </c>
      <c r="E132" s="320" t="s">
        <v>14</v>
      </c>
      <c r="F132" s="321">
        <v>75.83</v>
      </c>
      <c r="G132" s="322">
        <f>H132*(1-ЧАЙ!$I$8)</f>
        <v>4487.1815575799992</v>
      </c>
      <c r="H132" s="323">
        <f>IF(E132=ИТОГО!$F$1,ИТОГО!$F$2*F132,IF(E132=ИТОГО!$G$1,ИТОГО!$G$2*F132,IF(E132=ИТОГО!$H$1,ИТОГО!$H$2*F132,F132)))</f>
        <v>4824.9264059999996</v>
      </c>
      <c r="I132" s="395"/>
      <c r="J132" s="325">
        <f>IF(MOD(I132,1)=0,IF(_КОМ.УСЛ.=ЧАЙ!$K$8,H132*I132,I132*G132),"заказ не кратен 1 шт.")</f>
        <v>0</v>
      </c>
    </row>
    <row r="133" spans="1:254" ht="36.75" customHeight="1" x14ac:dyDescent="0.2">
      <c r="A133" s="97" t="s">
        <v>667</v>
      </c>
      <c r="B133" s="317" t="s">
        <v>668</v>
      </c>
      <c r="C133" s="318" t="s">
        <v>27</v>
      </c>
      <c r="D133" s="319">
        <v>72</v>
      </c>
      <c r="E133" s="320" t="s">
        <v>14</v>
      </c>
      <c r="F133" s="321">
        <v>3.42</v>
      </c>
      <c r="G133" s="322">
        <f>H133*(1-ЧАЙ!$I$8)</f>
        <v>202.37585291999997</v>
      </c>
      <c r="H133" s="323">
        <f>IF(E133=ИТОГО!$F$1,ИТОГО!$F$2*F133,IF(E133=ИТОГО!$G$1,ИТОГО!$G$2*F133,IF(E133=ИТОГО!$H$1,ИТОГО!$H$2*F133,F133)))</f>
        <v>217.60844399999999</v>
      </c>
      <c r="I133" s="395"/>
      <c r="J133" s="325">
        <f>IF(MOD(I133,1)=0,IF(_КОМ.УСЛ.=ЧАЙ!$K$8,H133*I133,I133*G133),"заказ не кратен 1 шт.")</f>
        <v>0</v>
      </c>
    </row>
    <row r="134" spans="1:254" x14ac:dyDescent="0.2">
      <c r="A134" s="350" t="s">
        <v>462</v>
      </c>
      <c r="B134" s="303" t="s">
        <v>463</v>
      </c>
      <c r="C134" s="99" t="s">
        <v>27</v>
      </c>
      <c r="D134" s="344"/>
      <c r="E134" s="345"/>
      <c r="F134" s="346"/>
      <c r="G134" s="100"/>
      <c r="H134" s="334"/>
      <c r="I134" s="334"/>
      <c r="J134" s="347"/>
      <c r="IT134" s="351"/>
    </row>
    <row r="135" spans="1:254" x14ac:dyDescent="0.2">
      <c r="A135" s="97" t="s">
        <v>468</v>
      </c>
      <c r="B135" s="271" t="s">
        <v>2156</v>
      </c>
      <c r="C135" s="311" t="s">
        <v>27</v>
      </c>
      <c r="D135" s="312"/>
      <c r="E135" s="313"/>
      <c r="F135" s="314"/>
      <c r="G135" s="327"/>
      <c r="H135" s="315"/>
      <c r="I135" s="315"/>
      <c r="J135" s="316"/>
    </row>
    <row r="136" spans="1:254" ht="35.25" customHeight="1" x14ac:dyDescent="0.2">
      <c r="A136" s="97" t="s">
        <v>469</v>
      </c>
      <c r="B136" s="65" t="s">
        <v>470</v>
      </c>
      <c r="C136" s="456" t="s">
        <v>27</v>
      </c>
      <c r="D136" s="457">
        <v>1</v>
      </c>
      <c r="E136" s="458" t="s">
        <v>370</v>
      </c>
      <c r="F136" s="463">
        <v>703.49</v>
      </c>
      <c r="G136" s="322">
        <f>H136*(1-ЧАЙ!$I$8)</f>
        <v>654.24569999999994</v>
      </c>
      <c r="H136" s="461">
        <f>IF(E136=ИТОГО!$F$1,ИТОГО!$F$2*F136,IF(E136=ИТОГО!$G$1,ИТОГО!$G$2*F136,IF(E136=ИТОГО!$H$1,ИТОГО!$H$2*F136,F136)))</f>
        <v>703.49</v>
      </c>
      <c r="I136" s="395"/>
      <c r="J136" s="462">
        <f>IF(MOD(I136,1)=0,IF(_КОМ.УСЛ.=ЧАЙ!$K$8,H136*I136,I136*G136),"заказ не кратен 1 шт.")</f>
        <v>0</v>
      </c>
    </row>
    <row r="137" spans="1:254" ht="31.5" customHeight="1" x14ac:dyDescent="0.2">
      <c r="A137" s="97" t="s">
        <v>471</v>
      </c>
      <c r="B137" s="317" t="s">
        <v>472</v>
      </c>
      <c r="C137" s="318" t="s">
        <v>27</v>
      </c>
      <c r="D137" s="319">
        <v>1</v>
      </c>
      <c r="E137" s="320" t="s">
        <v>370</v>
      </c>
      <c r="F137" s="343">
        <v>577.63</v>
      </c>
      <c r="G137" s="322">
        <f>H137*(1-ЧАЙ!$I$8)</f>
        <v>537.19589999999994</v>
      </c>
      <c r="H137" s="323">
        <f>IF(E137=ИТОГО!$F$1,ИТОГО!$F$2*F137,IF(E137=ИТОГО!$G$1,ИТОГО!$G$2*F137,IF(E137=ИТОГО!$H$1,ИТОГО!$H$2*F137,F137)))</f>
        <v>577.63</v>
      </c>
      <c r="I137" s="395"/>
      <c r="J137" s="325">
        <f>IF(MOD(I137,1)=0,IF(_КОМ.УСЛ.=ЧАЙ!$K$8,H137*I137,I137*G137),"заказ не кратен 1 шт.")</f>
        <v>0</v>
      </c>
    </row>
    <row r="138" spans="1:254" ht="33.75" customHeight="1" x14ac:dyDescent="0.2">
      <c r="A138" s="97" t="s">
        <v>2138</v>
      </c>
      <c r="B138" s="65" t="s">
        <v>2155</v>
      </c>
      <c r="C138" s="456"/>
      <c r="D138" s="457">
        <v>1</v>
      </c>
      <c r="E138" s="458"/>
      <c r="F138" s="464"/>
      <c r="G138" s="482" t="s">
        <v>2115</v>
      </c>
      <c r="H138" s="400"/>
      <c r="I138" s="395"/>
      <c r="J138" s="241">
        <f>IFERROR(IF(MOD(I138,0.5)=0,IF(_КОМ.УСЛ.=$R$8,H138*2*I138,I138*G138*2),"заказ не кратен 0,5 кг"),"")</f>
        <v>0</v>
      </c>
    </row>
    <row r="139" spans="1:254" ht="33.75" customHeight="1" x14ac:dyDescent="0.2">
      <c r="A139" s="97" t="s">
        <v>2137</v>
      </c>
      <c r="B139" s="65" t="s">
        <v>2154</v>
      </c>
      <c r="C139" s="456"/>
      <c r="D139" s="457">
        <v>1</v>
      </c>
      <c r="E139" s="320" t="s">
        <v>370</v>
      </c>
      <c r="F139" s="463">
        <v>694</v>
      </c>
      <c r="G139" s="322">
        <f>H139*(1-ЧАЙ!$I$8)</f>
        <v>645.41999999999996</v>
      </c>
      <c r="H139" s="323">
        <f>IF(E139=ИТОГО!$F$1,ИТОГО!$F$2*F139,IF(E139=ИТОГО!$G$1,ИТОГО!$G$2*F139,IF(E139=ИТОГО!$H$1,ИТОГО!$H$2*F139,F139)))</f>
        <v>694</v>
      </c>
      <c r="I139" s="395"/>
      <c r="J139" s="325">
        <f>IF(MOD(I139,1)=0,IF(_КОМ.УСЛ.=ЧАЙ!$K$8,H139*I139,I139*G139),"заказ не кратен 1 шт.")</f>
        <v>0</v>
      </c>
    </row>
    <row r="140" spans="1:254" ht="33.75" customHeight="1" x14ac:dyDescent="0.2">
      <c r="A140" s="97" t="s">
        <v>473</v>
      </c>
      <c r="B140" s="317" t="s">
        <v>474</v>
      </c>
      <c r="C140" s="318" t="s">
        <v>27</v>
      </c>
      <c r="D140" s="319">
        <v>1</v>
      </c>
      <c r="E140" s="320" t="s">
        <v>370</v>
      </c>
      <c r="F140" s="343">
        <v>706.79</v>
      </c>
      <c r="G140" s="322">
        <f>H140*(1-ЧАЙ!$I$8)</f>
        <v>657.3146999999999</v>
      </c>
      <c r="H140" s="323">
        <f>IF(E140=ИТОГО!$F$1,ИТОГО!$F$2*F140,IF(E140=ИТОГО!$G$1,ИТОГО!$G$2*F140,IF(E140=ИТОГО!$H$1,ИТОГО!$H$2*F140,F140)))</f>
        <v>706.79</v>
      </c>
      <c r="I140" s="395"/>
      <c r="J140" s="325">
        <f>IF(MOD(I140,1)=0,IF(_КОМ.УСЛ.=ЧАЙ!$K$8,H140*I140,I140*G140),"заказ не кратен 1 шт.")</f>
        <v>0</v>
      </c>
    </row>
    <row r="141" spans="1:254" ht="33.75" customHeight="1" x14ac:dyDescent="0.2">
      <c r="A141" s="97" t="s">
        <v>475</v>
      </c>
      <c r="B141" s="317" t="s">
        <v>476</v>
      </c>
      <c r="C141" s="318" t="s">
        <v>27</v>
      </c>
      <c r="D141" s="319">
        <v>1</v>
      </c>
      <c r="E141" s="320" t="s">
        <v>370</v>
      </c>
      <c r="F141" s="343">
        <v>855.18</v>
      </c>
      <c r="G141" s="322">
        <f>H141*(1-ЧАЙ!$I$8)</f>
        <v>795.31739999999991</v>
      </c>
      <c r="H141" s="323">
        <f>IF(E141=ИТОГО!$F$1,ИТОГО!$F$2*F141,IF(E141=ИТОГО!$G$1,ИТОГО!$G$2*F141,IF(E141=ИТОГО!$H$1,ИТОГО!$H$2*F141,F141)))</f>
        <v>855.18</v>
      </c>
      <c r="I141" s="395"/>
      <c r="J141" s="325">
        <f>IF(MOD(I141,1)=0,IF(_КОМ.УСЛ.=ЧАЙ!$K$8,H141*I141,I141*G141),"заказ не кратен 1 шт.")</f>
        <v>0</v>
      </c>
    </row>
    <row r="142" spans="1:254" ht="33.75" customHeight="1" x14ac:dyDescent="0.2">
      <c r="A142" s="97" t="s">
        <v>477</v>
      </c>
      <c r="B142" s="317" t="s">
        <v>478</v>
      </c>
      <c r="C142" s="318" t="s">
        <v>27</v>
      </c>
      <c r="D142" s="319">
        <v>1</v>
      </c>
      <c r="E142" s="320" t="s">
        <v>370</v>
      </c>
      <c r="F142" s="343">
        <v>560.59</v>
      </c>
      <c r="G142" s="322">
        <f>H142*(1-ЧАЙ!$I$8)</f>
        <v>521.34870000000001</v>
      </c>
      <c r="H142" s="323">
        <f>IF(E142=ИТОГО!$F$1,ИТОГО!$F$2*F142,IF(E142=ИТОГО!$G$1,ИТОГО!$G$2*F142,IF(E142=ИТОГО!$H$1,ИТОГО!$H$2*F142,F142)))</f>
        <v>560.59</v>
      </c>
      <c r="I142" s="395"/>
      <c r="J142" s="325">
        <f>IF(MOD(I142,1)=0,IF(_КОМ.УСЛ.=ЧАЙ!$K$8,H142*I142,I142*G142),"заказ не кратен 1 шт.")</f>
        <v>0</v>
      </c>
    </row>
    <row r="143" spans="1:254" ht="33.75" customHeight="1" x14ac:dyDescent="0.2">
      <c r="A143" s="97" t="s">
        <v>479</v>
      </c>
      <c r="B143" s="317" t="s">
        <v>480</v>
      </c>
      <c r="C143" s="318" t="s">
        <v>27</v>
      </c>
      <c r="D143" s="319">
        <v>1</v>
      </c>
      <c r="E143" s="320" t="s">
        <v>370</v>
      </c>
      <c r="F143" s="343">
        <v>651.28</v>
      </c>
      <c r="G143" s="322">
        <f>H143*(1-ЧАЙ!$I$8)</f>
        <v>605.69039999999995</v>
      </c>
      <c r="H143" s="323">
        <f>IF(E143=ИТОГО!$F$1,ИТОГО!$F$2*F143,IF(E143=ИТОГО!$G$1,ИТОГО!$G$2*F143,IF(E143=ИТОГО!$H$1,ИТОГО!$H$2*F143,F143)))</f>
        <v>651.28</v>
      </c>
      <c r="I143" s="395"/>
      <c r="J143" s="325">
        <f>IF(MOD(I143,1)=0,IF(_КОМ.УСЛ.=ЧАЙ!$K$8,H143*I143,I143*G143),"заказ не кратен 1 шт.")</f>
        <v>0</v>
      </c>
    </row>
    <row r="144" spans="1:254" ht="33.75" customHeight="1" x14ac:dyDescent="0.2">
      <c r="A144" s="97" t="s">
        <v>481</v>
      </c>
      <c r="B144" s="317" t="s">
        <v>482</v>
      </c>
      <c r="C144" s="318" t="s">
        <v>27</v>
      </c>
      <c r="D144" s="319">
        <v>1</v>
      </c>
      <c r="E144" s="320" t="s">
        <v>370</v>
      </c>
      <c r="F144" s="343">
        <v>700.74</v>
      </c>
      <c r="G144" s="322">
        <f>H144*(1-ЧАЙ!$I$8)</f>
        <v>651.68819999999994</v>
      </c>
      <c r="H144" s="323">
        <f>IF(E144=ИТОГО!$F$1,ИТОГО!$F$2*F144,IF(E144=ИТОГО!$G$1,ИТОГО!$G$2*F144,IF(E144=ИТОГО!$H$1,ИТОГО!$H$2*F144,F144)))</f>
        <v>700.74</v>
      </c>
      <c r="I144" s="395"/>
      <c r="J144" s="325">
        <f>IF(MOD(I144,1)=0,IF(_КОМ.УСЛ.=ЧАЙ!$K$8,H144*I144,I144*G144),"заказ не кратен 1 шт.")</f>
        <v>0</v>
      </c>
    </row>
    <row r="145" spans="1:10" x14ac:dyDescent="0.2">
      <c r="A145" s="97"/>
      <c r="B145" s="329" t="s">
        <v>921</v>
      </c>
      <c r="C145" s="330"/>
      <c r="D145" s="331"/>
      <c r="E145" s="332"/>
      <c r="F145" s="333"/>
      <c r="G145" s="334"/>
      <c r="H145" s="308"/>
      <c r="I145" s="308"/>
      <c r="J145" s="309"/>
    </row>
    <row r="146" spans="1:10" x14ac:dyDescent="0.2">
      <c r="A146" s="97" t="s">
        <v>531</v>
      </c>
      <c r="B146" s="271" t="s">
        <v>532</v>
      </c>
      <c r="C146" s="311" t="s">
        <v>27</v>
      </c>
      <c r="D146" s="312"/>
      <c r="E146" s="313"/>
      <c r="F146" s="314"/>
      <c r="G146" s="327"/>
      <c r="H146" s="315"/>
      <c r="I146" s="315"/>
      <c r="J146" s="316"/>
    </row>
    <row r="147" spans="1:10" ht="32.25" customHeight="1" x14ac:dyDescent="0.2">
      <c r="A147" s="97" t="s">
        <v>535</v>
      </c>
      <c r="B147" s="317" t="s">
        <v>536</v>
      </c>
      <c r="C147" s="318" t="s">
        <v>27</v>
      </c>
      <c r="D147" s="319">
        <v>1</v>
      </c>
      <c r="E147" s="320" t="s">
        <v>15</v>
      </c>
      <c r="F147" s="326">
        <v>15.02</v>
      </c>
      <c r="G147" s="322">
        <f>H147*(1-ЧАЙ!$I$8)</f>
        <v>943.45740318000003</v>
      </c>
      <c r="H147" s="323">
        <f>IF(E147=ИТОГО!$F$1,ИТОГО!$F$2*F147,IF(E147=ИТОГО!$G$1,ИТОГО!$G$2*F147,IF(E147=ИТОГО!$H$1,ИТОГО!$H$2*F147,F147)))</f>
        <v>1014.4703260000001</v>
      </c>
      <c r="I147" s="395"/>
      <c r="J147" s="325">
        <f>IF(MOD(I147,1)=0,IF(_КОМ.УСЛ.=ЧАЙ!$K$8,H147*I147,I147*G147),"заказ не кратен 1 шт.")</f>
        <v>0</v>
      </c>
    </row>
    <row r="148" spans="1:10" ht="32.25" customHeight="1" x14ac:dyDescent="0.2">
      <c r="A148" s="97" t="s">
        <v>537</v>
      </c>
      <c r="B148" s="317" t="s">
        <v>538</v>
      </c>
      <c r="C148" s="318" t="s">
        <v>27</v>
      </c>
      <c r="D148" s="319">
        <v>1</v>
      </c>
      <c r="E148" s="320" t="s">
        <v>14</v>
      </c>
      <c r="F148" s="321">
        <v>1.56</v>
      </c>
      <c r="G148" s="322">
        <f>H148*(1-ЧАЙ!$I$8)</f>
        <v>92.311792559999986</v>
      </c>
      <c r="H148" s="323">
        <f>IF(E148=ИТОГО!$F$1,ИТОГО!$F$2*F148,IF(E148=ИТОГО!$G$1,ИТОГО!$G$2*F148,IF(E148=ИТОГО!$H$1,ИТОГО!$H$2*F148,F148)))</f>
        <v>99.259991999999997</v>
      </c>
      <c r="I148" s="395"/>
      <c r="J148" s="325">
        <f>IF(MOD(I148,1)=0,IF(_КОМ.УСЛ.=ЧАЙ!$K$8,H148*I148,I148*G148),"заказ не кратен 1 шт.")</f>
        <v>0</v>
      </c>
    </row>
    <row r="149" spans="1:10" ht="32.25" customHeight="1" x14ac:dyDescent="0.2">
      <c r="A149" s="97" t="s">
        <v>549</v>
      </c>
      <c r="B149" s="317" t="s">
        <v>550</v>
      </c>
      <c r="C149" s="318" t="s">
        <v>27</v>
      </c>
      <c r="D149" s="319">
        <v>1</v>
      </c>
      <c r="E149" s="320" t="s">
        <v>14</v>
      </c>
      <c r="F149" s="321">
        <v>2.78</v>
      </c>
      <c r="G149" s="322">
        <f>H149*(1-ЧАЙ!$I$8)</f>
        <v>164.50434827999999</v>
      </c>
      <c r="H149" s="323">
        <f>IF(E149=ИТОГО!$F$1,ИТОГО!$F$2*F149,IF(E149=ИТОГО!$G$1,ИТОГО!$G$2*F149,IF(E149=ИТОГО!$H$1,ИТОГО!$H$2*F149,F149)))</f>
        <v>176.88639599999999</v>
      </c>
      <c r="I149" s="395"/>
      <c r="J149" s="325">
        <f>IF(MOD(I149,1)=0,IF(_КОМ.УСЛ.=ЧАЙ!$K$8,H149*I149,I149*G149),"заказ не кратен 1 шт.")</f>
        <v>0</v>
      </c>
    </row>
    <row r="150" spans="1:10" ht="32.25" customHeight="1" x14ac:dyDescent="0.2">
      <c r="A150" s="4" t="s">
        <v>560</v>
      </c>
      <c r="B150" s="317" t="s">
        <v>561</v>
      </c>
      <c r="C150" s="318" t="s">
        <v>27</v>
      </c>
      <c r="D150" s="319">
        <v>1</v>
      </c>
      <c r="E150" s="320" t="s">
        <v>14</v>
      </c>
      <c r="F150" s="321">
        <v>2.99</v>
      </c>
      <c r="G150" s="322">
        <f>H150*(1-ЧАЙ!$I$8)</f>
        <v>176.93093574</v>
      </c>
      <c r="H150" s="323">
        <f>IF(E150=ИТОГО!$F$1,ИТОГО!$F$2*F150,IF(E150=ИТОГО!$G$1,ИТОГО!$G$2*F150,IF(E150=ИТОГО!$H$1,ИТОГО!$H$2*F150,F150)))</f>
        <v>190.24831800000001</v>
      </c>
      <c r="I150" s="395"/>
      <c r="J150" s="325">
        <f>IF(MOD(I150,1)=0,IF(_КОМ.УСЛ.=ЧАЙ!$K$8,H150*I150,I150*G150),"заказ не кратен 1 шт.")</f>
        <v>0</v>
      </c>
    </row>
    <row r="151" spans="1:10" ht="32.25" customHeight="1" x14ac:dyDescent="0.2">
      <c r="A151" s="97" t="s">
        <v>2380</v>
      </c>
      <c r="B151" s="317" t="s">
        <v>551</v>
      </c>
      <c r="C151" s="318" t="s">
        <v>27</v>
      </c>
      <c r="D151" s="319">
        <v>1</v>
      </c>
      <c r="E151" s="320" t="s">
        <v>14</v>
      </c>
      <c r="F151" s="321">
        <v>6.94</v>
      </c>
      <c r="G151" s="322">
        <f>H151*(1-ЧАЙ!$I$8)</f>
        <v>410.66912844000001</v>
      </c>
      <c r="H151" s="323">
        <f>IF(E151=ИТОГО!$F$1,ИТОГО!$F$2*F151,IF(E151=ИТОГО!$G$1,ИТОГО!$G$2*F151,IF(E151=ИТОГО!$H$1,ИТОГО!$H$2*F151,F151)))</f>
        <v>441.57970800000004</v>
      </c>
      <c r="I151" s="395"/>
      <c r="J151" s="325">
        <f>IF(MOD(I151,1)=0,IF(_КОМ.УСЛ.=ЧАЙ!$K$8,H151*I151,I151*G151),"заказ не кратен 1 шт.")</f>
        <v>0</v>
      </c>
    </row>
    <row r="152" spans="1:10" ht="32.25" customHeight="1" x14ac:dyDescent="0.2">
      <c r="A152" s="97" t="s">
        <v>554</v>
      </c>
      <c r="B152" s="317" t="s">
        <v>555</v>
      </c>
      <c r="C152" s="318" t="s">
        <v>27</v>
      </c>
      <c r="D152" s="319">
        <v>6</v>
      </c>
      <c r="E152" s="320" t="s">
        <v>15</v>
      </c>
      <c r="F152" s="326">
        <v>35.61</v>
      </c>
      <c r="G152" s="322">
        <f>H152*(1-ЧАЙ!$I$8)</f>
        <v>2236.78549449</v>
      </c>
      <c r="H152" s="323">
        <f>IF(E152=ИТОГО!$F$1,ИТОГО!$F$2*F152,IF(E152=ИТОГО!$G$1,ИТОГО!$G$2*F152,IF(E152=ИТОГО!$H$1,ИТОГО!$H$2*F152,F152)))</f>
        <v>2405.1456930000004</v>
      </c>
      <c r="I152" s="395"/>
      <c r="J152" s="325">
        <f>IF(MOD(I152,1)=0,IF(_КОМ.УСЛ.=ЧАЙ!$K$8,H152*I152,I152*G152),"заказ не кратен 1 шт.")</f>
        <v>0</v>
      </c>
    </row>
    <row r="153" spans="1:10" ht="29.25" customHeight="1" x14ac:dyDescent="0.2">
      <c r="A153" s="97" t="s">
        <v>558</v>
      </c>
      <c r="B153" s="317" t="s">
        <v>559</v>
      </c>
      <c r="C153" s="318" t="s">
        <v>27</v>
      </c>
      <c r="D153" s="319">
        <v>48</v>
      </c>
      <c r="E153" s="320" t="s">
        <v>15</v>
      </c>
      <c r="F153" s="326">
        <v>21.64</v>
      </c>
      <c r="G153" s="322">
        <f>H153*(1-ЧАЙ!$I$8)</f>
        <v>1359.2821707600001</v>
      </c>
      <c r="H153" s="323">
        <f>IF(E153=ИТОГО!$F$1,ИТОГО!$F$2*F153,IF(E153=ИТОГО!$G$1,ИТОГО!$G$2*F153,IF(E153=ИТОГО!$H$1,ИТОГО!$H$2*F153,F153)))</f>
        <v>1461.5937320000003</v>
      </c>
      <c r="I153" s="395"/>
      <c r="J153" s="325">
        <f>IF(MOD(I153,1)=0,IF(_КОМ.УСЛ.=ЧАЙ!$K$8,H153*I153,I153*G153),"заказ не кратен 1 шт.")</f>
        <v>0</v>
      </c>
    </row>
    <row r="154" spans="1:10" ht="32.25" customHeight="1" x14ac:dyDescent="0.2">
      <c r="A154" s="97" t="s">
        <v>568</v>
      </c>
      <c r="B154" s="317" t="s">
        <v>569</v>
      </c>
      <c r="C154" s="318" t="s">
        <v>27</v>
      </c>
      <c r="D154" s="319">
        <v>1</v>
      </c>
      <c r="E154" s="320" t="s">
        <v>15</v>
      </c>
      <c r="F154" s="326">
        <v>3.3</v>
      </c>
      <c r="G154" s="322">
        <f>H154*(1-ЧАЙ!$I$8)</f>
        <v>207.28424969999998</v>
      </c>
      <c r="H154" s="323">
        <f>IF(E154=ИТОГО!$F$1,ИТОГО!$F$2*F154,IF(E154=ИТОГО!$G$1,ИТОГО!$G$2*F154,IF(E154=ИТОГО!$H$1,ИТОГО!$H$2*F154,F154)))</f>
        <v>222.88629</v>
      </c>
      <c r="I154" s="395"/>
      <c r="J154" s="325">
        <f>IF(MOD(I154,1)=0,IF(_КОМ.УСЛ.=ЧАЙ!$K$8,H154*I154,I154*G154),"заказ не кратен 1 шт.")</f>
        <v>0</v>
      </c>
    </row>
    <row r="155" spans="1:10" ht="38.25" customHeight="1" x14ac:dyDescent="0.2">
      <c r="A155" s="97" t="s">
        <v>570</v>
      </c>
      <c r="B155" s="317" t="s">
        <v>571</v>
      </c>
      <c r="C155" s="318" t="s">
        <v>27</v>
      </c>
      <c r="D155" s="319">
        <v>1</v>
      </c>
      <c r="E155" s="320" t="s">
        <v>370</v>
      </c>
      <c r="F155" s="343">
        <v>164.88</v>
      </c>
      <c r="G155" s="322">
        <f>H155*(1-ЧАЙ!$I$8)</f>
        <v>153.33839999999998</v>
      </c>
      <c r="H155" s="323">
        <f>IF(E155=ИТОГО!$F$1,ИТОГО!$F$2*F155,IF(E155=ИТОГО!$G$1,ИТОГО!$G$2*F155,IF(E155=ИТОГО!$H$1,ИТОГО!$H$2*F155,F155)))</f>
        <v>164.88</v>
      </c>
      <c r="I155" s="395"/>
      <c r="J155" s="325">
        <f>IF(MOD(I155,1)=0,IF(_КОМ.УСЛ.=ЧАЙ!$K$8,H155*I155,I155*G155),"заказ не кратен 1 шт.")</f>
        <v>0</v>
      </c>
    </row>
    <row r="156" spans="1:10" ht="32.25" customHeight="1" x14ac:dyDescent="0.2">
      <c r="A156" s="97" t="s">
        <v>572</v>
      </c>
      <c r="B156" s="317" t="s">
        <v>573</v>
      </c>
      <c r="C156" s="318" t="s">
        <v>27</v>
      </c>
      <c r="D156" s="319">
        <v>1</v>
      </c>
      <c r="E156" s="320" t="s">
        <v>370</v>
      </c>
      <c r="F156" s="343">
        <v>148</v>
      </c>
      <c r="G156" s="322">
        <f>H156*(1-ЧАЙ!$I$8)</f>
        <v>137.63999999999999</v>
      </c>
      <c r="H156" s="323">
        <f>IF(E156=ИТОГО!$F$1,ИТОГО!$F$2*F156,IF(E156=ИТОГО!$G$1,ИТОГО!$G$2*F156,IF(E156=ИТОГО!$H$1,ИТОГО!$H$2*F156,F156)))</f>
        <v>148</v>
      </c>
      <c r="I156" s="395"/>
      <c r="J156" s="325">
        <f>IF(MOD(I156,1)=0,IF(_КОМ.УСЛ.=ЧАЙ!$K$8,H156*I156,I156*G156),"заказ не кратен 1 шт.")</f>
        <v>0</v>
      </c>
    </row>
    <row r="157" spans="1:10" ht="32.25" customHeight="1" x14ac:dyDescent="0.2">
      <c r="A157" s="97" t="s">
        <v>574</v>
      </c>
      <c r="B157" s="317" t="s">
        <v>575</v>
      </c>
      <c r="C157" s="318" t="s">
        <v>27</v>
      </c>
      <c r="D157" s="319">
        <v>1</v>
      </c>
      <c r="E157" s="320" t="s">
        <v>14</v>
      </c>
      <c r="F157" s="321">
        <v>8.9499999999999993</v>
      </c>
      <c r="G157" s="322">
        <f>H157*(1-ЧАЙ!$I$8)</f>
        <v>529.60932269999989</v>
      </c>
      <c r="H157" s="323">
        <f>IF(E157=ИТОГО!$F$1,ИТОГО!$F$2*F157,IF(E157=ИТОГО!$G$1,ИТОГО!$G$2*F157,IF(E157=ИТОГО!$H$1,ИТОГО!$H$2*F157,F157)))</f>
        <v>569.4723899999999</v>
      </c>
      <c r="I157" s="395"/>
      <c r="J157" s="325">
        <f>IF(MOD(I157,1)=0,IF(_КОМ.УСЛ.=ЧАЙ!$K$8,H157*I157,I157*G157),"заказ не кратен 1 шт.")</f>
        <v>0</v>
      </c>
    </row>
    <row r="158" spans="1:10" ht="32.25" customHeight="1" x14ac:dyDescent="0.2">
      <c r="A158" s="97" t="s">
        <v>576</v>
      </c>
      <c r="B158" s="317" t="s">
        <v>577</v>
      </c>
      <c r="C158" s="318" t="s">
        <v>27</v>
      </c>
      <c r="D158" s="319">
        <v>1</v>
      </c>
      <c r="E158" s="320" t="s">
        <v>14</v>
      </c>
      <c r="F158" s="321">
        <v>1.6</v>
      </c>
      <c r="G158" s="322">
        <f>H158*(1-ЧАЙ!$I$8)</f>
        <v>94.678761600000001</v>
      </c>
      <c r="H158" s="323">
        <f>IF(E158=ИТОГО!$F$1,ИТОГО!$F$2*F158,IF(E158=ИТОГО!$G$1,ИТОГО!$G$2*F158,IF(E158=ИТОГО!$H$1,ИТОГО!$H$2*F158,F158)))</f>
        <v>101.80512</v>
      </c>
      <c r="I158" s="395"/>
      <c r="J158" s="325">
        <f>IF(MOD(I158,1)=0,IF(_КОМ.УСЛ.=ЧАЙ!$K$8,H158*I158,I158*G158),"заказ не кратен 1 шт.")</f>
        <v>0</v>
      </c>
    </row>
    <row r="159" spans="1:10" x14ac:dyDescent="0.2">
      <c r="A159" s="18"/>
      <c r="B159" s="18"/>
      <c r="C159" s="18"/>
      <c r="D159" s="352"/>
      <c r="E159" s="353"/>
      <c r="F159" s="353"/>
      <c r="G159" s="24"/>
      <c r="H159" s="585" t="s">
        <v>53</v>
      </c>
      <c r="I159" s="585"/>
      <c r="J159" s="359">
        <f>SUM(J9:J158)</f>
        <v>0</v>
      </c>
    </row>
  </sheetData>
  <autoFilter ref="A2:K159"/>
  <mergeCells count="3">
    <mergeCell ref="G6:I8"/>
    <mergeCell ref="H159:I159"/>
    <mergeCell ref="C1:D1"/>
  </mergeCells>
  <hyperlinks>
    <hyperlink ref="C4" location="Посуда!A17" display="перейти в раздел"/>
    <hyperlink ref="C6" location="Посуда!B159" display="перейти в раздел"/>
    <hyperlink ref="C7" location="Посуда!B170" display="перейти в раздел"/>
    <hyperlink ref="C5" location="Посуда!A56" display="перейти в раздел"/>
    <hyperlink ref="G4" location="_РАССРОЧКА" display="_РАССРОЧКА"/>
  </hyperlinks>
  <pageMargins left="0.70866141732283472" right="0.70866141732283472" top="0.74803149606299213" bottom="0.74803149606299213" header="0.31496062992125984" footer="0.31496062992125984"/>
  <pageSetup paperSize="9" scale="60" fitToHeight="0" orientation="portrait" r:id="rId1"/>
  <headerFooter>
    <oddHeader>&amp;C&amp;"Andalus,полужирный"&amp;12Прайс-лист Vintage посуда: Октябрь 2016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A06F7E"/>
    <outlinePr summaryBelow="0"/>
  </sheetPr>
  <dimension ref="A1:O2430"/>
  <sheetViews>
    <sheetView topLeftCell="B1" zoomScaleNormal="100" workbookViewId="0">
      <pane ySplit="2" topLeftCell="A3" activePane="bottomLeft" state="frozen"/>
      <selection activeCell="B1" sqref="B1"/>
      <selection pane="bottomLeft" activeCell="B1" sqref="B1:J1"/>
    </sheetView>
  </sheetViews>
  <sheetFormatPr defaultRowHeight="12.75" x14ac:dyDescent="0.2"/>
  <cols>
    <col min="1" max="1" width="14.85546875" style="4" hidden="1" customWidth="1"/>
    <col min="2" max="2" width="42.28515625" style="15" customWidth="1"/>
    <col min="3" max="3" width="20.140625" style="15" customWidth="1"/>
    <col min="4" max="4" width="14.5703125" style="226" customWidth="1"/>
    <col min="5" max="5" width="11.85546875" style="15" hidden="1" customWidth="1"/>
    <col min="6" max="6" width="8.42578125" style="357" hidden="1" customWidth="1"/>
    <col min="7" max="7" width="12.28515625" style="358" customWidth="1"/>
    <col min="8" max="8" width="15" style="358" customWidth="1"/>
    <col min="9" max="9" width="13" style="15" customWidth="1"/>
    <col min="10" max="10" width="13" style="4" customWidth="1"/>
    <col min="11" max="15" width="9.140625" style="4" customWidth="1"/>
    <col min="16" max="16384" width="9.140625" style="4"/>
  </cols>
  <sheetData>
    <row r="1" spans="1:12" ht="34.5" customHeight="1" x14ac:dyDescent="0.2">
      <c r="B1" s="570"/>
      <c r="C1" s="570"/>
      <c r="D1" s="570"/>
      <c r="E1" s="570"/>
      <c r="F1" s="570"/>
      <c r="G1" s="570"/>
      <c r="H1" s="570"/>
      <c r="I1" s="570"/>
      <c r="J1" s="570"/>
    </row>
    <row r="2" spans="1:12" ht="38.25" x14ac:dyDescent="0.2">
      <c r="A2" s="290" t="s">
        <v>8</v>
      </c>
      <c r="B2" s="409" t="s">
        <v>2</v>
      </c>
      <c r="C2" s="409" t="s">
        <v>32</v>
      </c>
      <c r="D2" s="230" t="s">
        <v>1969</v>
      </c>
      <c r="E2" s="409" t="s">
        <v>51</v>
      </c>
      <c r="F2" s="443" t="s">
        <v>47</v>
      </c>
      <c r="G2" s="409" t="s">
        <v>1485</v>
      </c>
      <c r="H2" s="409" t="s">
        <v>1486</v>
      </c>
      <c r="I2" s="409" t="s">
        <v>3</v>
      </c>
      <c r="J2" s="409" t="s">
        <v>5</v>
      </c>
      <c r="L2" s="11"/>
    </row>
    <row r="3" spans="1:12" s="288" customFormat="1" ht="9.75" customHeight="1" thickBot="1" x14ac:dyDescent="0.25">
      <c r="B3" s="279" t="s">
        <v>29</v>
      </c>
      <c r="C3" s="14"/>
      <c r="D3" s="226"/>
      <c r="E3" s="226"/>
      <c r="F3" s="226"/>
      <c r="G3" s="226"/>
      <c r="H3" s="226"/>
      <c r="I3" s="226"/>
      <c r="J3" s="226"/>
    </row>
    <row r="4" spans="1:12" s="288" customFormat="1" ht="9.75" customHeight="1" x14ac:dyDescent="0.2">
      <c r="B4" s="280" t="s">
        <v>22</v>
      </c>
      <c r="C4" s="192" t="s">
        <v>28</v>
      </c>
      <c r="D4" s="226"/>
      <c r="E4" s="226"/>
      <c r="F4" s="194" t="s">
        <v>52</v>
      </c>
      <c r="G4" s="287"/>
      <c r="H4" s="226"/>
      <c r="I4" s="226"/>
      <c r="J4" s="226"/>
    </row>
    <row r="5" spans="1:12" s="288" customFormat="1" ht="9.75" customHeight="1" thickBot="1" x14ac:dyDescent="0.25">
      <c r="B5" s="280" t="s">
        <v>23</v>
      </c>
      <c r="C5" s="192" t="s">
        <v>28</v>
      </c>
      <c r="D5" s="226"/>
      <c r="E5" s="226"/>
      <c r="F5" s="197" t="str">
        <f>_КОМ.УСЛ.</f>
        <v/>
      </c>
      <c r="G5" s="287"/>
      <c r="H5" s="226"/>
      <c r="I5" s="226"/>
      <c r="J5" s="226"/>
    </row>
    <row r="6" spans="1:12" s="288" customFormat="1" ht="9.75" customHeight="1" x14ac:dyDescent="0.2">
      <c r="B6" s="280" t="s">
        <v>16</v>
      </c>
      <c r="C6" s="192" t="s">
        <v>28</v>
      </c>
      <c r="D6" s="226"/>
      <c r="E6" s="226"/>
      <c r="F6" s="14"/>
      <c r="G6" s="287"/>
      <c r="H6" s="226"/>
      <c r="I6" s="226"/>
      <c r="J6" s="226"/>
    </row>
    <row r="7" spans="1:12" s="288" customFormat="1" ht="6" customHeight="1" x14ac:dyDescent="0.2">
      <c r="B7" s="191"/>
      <c r="C7" s="192"/>
      <c r="D7" s="226"/>
      <c r="E7" s="226"/>
      <c r="F7" s="14"/>
      <c r="G7" s="287"/>
      <c r="H7" s="226"/>
      <c r="I7" s="226"/>
      <c r="J7" s="226"/>
    </row>
    <row r="8" spans="1:12" s="288" customFormat="1" ht="6" customHeight="1" x14ac:dyDescent="0.2">
      <c r="B8" s="191"/>
      <c r="C8" s="192"/>
      <c r="D8" s="226"/>
      <c r="E8" s="226"/>
      <c r="F8" s="14"/>
      <c r="G8" s="287"/>
      <c r="H8" s="226"/>
      <c r="I8" s="226"/>
      <c r="J8" s="226"/>
    </row>
    <row r="9" spans="1:12" x14ac:dyDescent="0.2">
      <c r="A9" s="290" t="s">
        <v>674</v>
      </c>
      <c r="B9" s="219" t="s">
        <v>22</v>
      </c>
      <c r="C9" s="219"/>
      <c r="D9" s="360"/>
      <c r="E9" s="360"/>
      <c r="F9" s="360"/>
      <c r="G9" s="360"/>
      <c r="H9" s="360"/>
      <c r="I9" s="360"/>
      <c r="J9" s="360"/>
      <c r="L9" s="11"/>
    </row>
    <row r="10" spans="1:12" s="288" customFormat="1" ht="13.5" customHeight="1" x14ac:dyDescent="0.2">
      <c r="B10" s="222" t="s">
        <v>2279</v>
      </c>
      <c r="C10" s="223"/>
      <c r="D10" s="268"/>
      <c r="E10" s="224"/>
      <c r="F10" s="268"/>
      <c r="G10" s="223"/>
      <c r="H10" s="223"/>
      <c r="I10" s="223"/>
      <c r="J10" s="223"/>
    </row>
    <row r="11" spans="1:12" s="288" customFormat="1" ht="26.25" customHeight="1" x14ac:dyDescent="0.2">
      <c r="A11" s="71" t="s">
        <v>2250</v>
      </c>
      <c r="B11" s="242" t="s">
        <v>2244</v>
      </c>
      <c r="C11" s="246"/>
      <c r="D11" s="361" t="s">
        <v>2284</v>
      </c>
      <c r="E11" s="216" t="s">
        <v>370</v>
      </c>
      <c r="F11" s="269">
        <v>4.9000000000000004</v>
      </c>
      <c r="G11" s="417">
        <f>H11*(1-ЧАЙ!$I$8)</f>
        <v>4.5570000000000004</v>
      </c>
      <c r="H11" s="418">
        <f>IF(E11=ИТОГО!$F$1,ИТОГО!$F$2*F11,IF(E11=ИТОГО!$G$1,ИТОГО!$G$2*F11,IF(E11=ИТОГО!$H$1,ИТОГО!$H$2*F11,F11)))</f>
        <v>4.9000000000000004</v>
      </c>
      <c r="I11" s="246"/>
      <c r="J11" s="124">
        <f>IF(MOD(I11,1)=0,IF(_КОМ.УСЛ.=ЧАЙ!$K$8,H11*I11,I11*G11),"заказ не кратен 1 шт.")</f>
        <v>0</v>
      </c>
    </row>
    <row r="12" spans="1:12" s="288" customFormat="1" ht="27" customHeight="1" x14ac:dyDescent="0.2">
      <c r="A12" s="71" t="s">
        <v>2251</v>
      </c>
      <c r="B12" s="242" t="s">
        <v>2245</v>
      </c>
      <c r="C12" s="246"/>
      <c r="D12" s="361" t="s">
        <v>2284</v>
      </c>
      <c r="E12" s="216" t="s">
        <v>370</v>
      </c>
      <c r="F12" s="269">
        <v>4.9000000000000004</v>
      </c>
      <c r="G12" s="417">
        <f>H12*(1-ЧАЙ!$I$8)</f>
        <v>4.5570000000000004</v>
      </c>
      <c r="H12" s="418">
        <f>IF(E12=ИТОГО!$F$1,ИТОГО!$F$2*F12,IF(E12=ИТОГО!$G$1,ИТОГО!$G$2*F12,IF(E12=ИТОГО!$H$1,ИТОГО!$H$2*F12,F12)))</f>
        <v>4.9000000000000004</v>
      </c>
      <c r="I12" s="246"/>
      <c r="J12" s="124">
        <f>IF(MOD(I12,1)=0,IF(_КОМ.УСЛ.=ЧАЙ!$K$8,H12*I12,I12*G12),"заказ не кратен 1 шт.")</f>
        <v>0</v>
      </c>
    </row>
    <row r="13" spans="1:12" s="288" customFormat="1" ht="25.5" customHeight="1" x14ac:dyDescent="0.2">
      <c r="A13" s="71" t="s">
        <v>2252</v>
      </c>
      <c r="B13" s="242" t="s">
        <v>2246</v>
      </c>
      <c r="C13" s="246"/>
      <c r="D13" s="361" t="s">
        <v>2284</v>
      </c>
      <c r="E13" s="216" t="s">
        <v>370</v>
      </c>
      <c r="F13" s="269">
        <v>4.9000000000000004</v>
      </c>
      <c r="G13" s="417">
        <f>H13*(1-ЧАЙ!$I$8)</f>
        <v>4.5570000000000004</v>
      </c>
      <c r="H13" s="418">
        <f>IF(E13=ИТОГО!$F$1,ИТОГО!$F$2*F13,IF(E13=ИТОГО!$G$1,ИТОГО!$G$2*F13,IF(E13=ИТОГО!$H$1,ИТОГО!$H$2*F13,F13)))</f>
        <v>4.9000000000000004</v>
      </c>
      <c r="I13" s="246"/>
      <c r="J13" s="124">
        <f>IF(MOD(I13,1)=0,IF(_КОМ.УСЛ.=ЧАЙ!$K$8,H13*I13,I13*G13),"заказ не кратен 1 шт.")</f>
        <v>0</v>
      </c>
    </row>
    <row r="14" spans="1:12" s="288" customFormat="1" ht="25.5" customHeight="1" x14ac:dyDescent="0.2">
      <c r="A14" s="71" t="s">
        <v>2253</v>
      </c>
      <c r="B14" s="242" t="s">
        <v>2247</v>
      </c>
      <c r="C14" s="246"/>
      <c r="D14" s="361" t="s">
        <v>2284</v>
      </c>
      <c r="E14" s="216" t="s">
        <v>370</v>
      </c>
      <c r="F14" s="269">
        <v>4.9000000000000004</v>
      </c>
      <c r="G14" s="417">
        <f>H14*(1-ЧАЙ!$I$8)</f>
        <v>4.5570000000000004</v>
      </c>
      <c r="H14" s="418">
        <f>IF(E14=ИТОГО!$F$1,ИТОГО!$F$2*F14,IF(E14=ИТОГО!$G$1,ИТОГО!$G$2*F14,IF(E14=ИТОГО!$H$1,ИТОГО!$H$2*F14,F14)))</f>
        <v>4.9000000000000004</v>
      </c>
      <c r="I14" s="246"/>
      <c r="J14" s="124">
        <f>IF(MOD(I14,1)=0,IF(_КОМ.УСЛ.=ЧАЙ!$K$8,H14*I14,I14*G14),"заказ не кратен 1 шт.")</f>
        <v>0</v>
      </c>
    </row>
    <row r="15" spans="1:12" s="288" customFormat="1" ht="26.25" customHeight="1" x14ac:dyDescent="0.2">
      <c r="A15" s="71" t="s">
        <v>2254</v>
      </c>
      <c r="B15" s="242" t="s">
        <v>2248</v>
      </c>
      <c r="C15" s="246"/>
      <c r="D15" s="361" t="s">
        <v>2284</v>
      </c>
      <c r="E15" s="216" t="s">
        <v>370</v>
      </c>
      <c r="F15" s="269">
        <v>4.9000000000000004</v>
      </c>
      <c r="G15" s="417">
        <f>H15*(1-ЧАЙ!$I$8)</f>
        <v>4.5570000000000004</v>
      </c>
      <c r="H15" s="418">
        <f>IF(E15=ИТОГО!$F$1,ИТОГО!$F$2*F15,IF(E15=ИТОГО!$G$1,ИТОГО!$G$2*F15,IF(E15=ИТОГО!$H$1,ИТОГО!$H$2*F15,F15)))</f>
        <v>4.9000000000000004</v>
      </c>
      <c r="I15" s="246"/>
      <c r="J15" s="124">
        <f>IF(MOD(I15,1)=0,IF(_КОМ.УСЛ.=ЧАЙ!$K$8,H15*I15,I15*G15),"заказ не кратен 1 шт.")</f>
        <v>0</v>
      </c>
    </row>
    <row r="16" spans="1:12" s="288" customFormat="1" ht="27.75" customHeight="1" x14ac:dyDescent="0.2">
      <c r="A16" s="71" t="s">
        <v>2255</v>
      </c>
      <c r="B16" s="242" t="s">
        <v>2249</v>
      </c>
      <c r="C16" s="246"/>
      <c r="D16" s="361" t="s">
        <v>2284</v>
      </c>
      <c r="E16" s="216" t="s">
        <v>370</v>
      </c>
      <c r="F16" s="269">
        <v>4.9000000000000004</v>
      </c>
      <c r="G16" s="417">
        <f>H16*(1-ЧАЙ!$I$8)</f>
        <v>4.5570000000000004</v>
      </c>
      <c r="H16" s="418">
        <f>IF(E16=ИТОГО!$F$1,ИТОГО!$F$2*F16,IF(E16=ИТОГО!$G$1,ИТОГО!$G$2*F16,IF(E16=ИТОГО!$H$1,ИТОГО!$H$2*F16,F16)))</f>
        <v>4.9000000000000004</v>
      </c>
      <c r="I16" s="246"/>
      <c r="J16" s="124">
        <f>IF(MOD(I16,1)=0,IF(_КОМ.УСЛ.=ЧАЙ!$K$8,H16*I16,I16*G16),"заказ не кратен 1 шт.")</f>
        <v>0</v>
      </c>
    </row>
    <row r="17" spans="1:10" s="288" customFormat="1" ht="27" customHeight="1" x14ac:dyDescent="0.2">
      <c r="A17" s="71" t="s">
        <v>2257</v>
      </c>
      <c r="B17" s="242" t="s">
        <v>2260</v>
      </c>
      <c r="C17" s="246"/>
      <c r="D17" s="361" t="s">
        <v>2284</v>
      </c>
      <c r="E17" s="216" t="s">
        <v>370</v>
      </c>
      <c r="F17" s="269">
        <v>4.9000000000000004</v>
      </c>
      <c r="G17" s="417">
        <f>H17*(1-ЧАЙ!$I$8)</f>
        <v>4.5570000000000004</v>
      </c>
      <c r="H17" s="418">
        <f>IF(E17=ИТОГО!$F$1,ИТОГО!$F$2*F17,IF(E17=ИТОГО!$G$1,ИТОГО!$G$2*F17,IF(E17=ИТОГО!$H$1,ИТОГО!$H$2*F17,F17)))</f>
        <v>4.9000000000000004</v>
      </c>
      <c r="I17" s="246"/>
      <c r="J17" s="124">
        <f>IF(MOD(I17,1)=0,IF(_КОМ.УСЛ.=ЧАЙ!$K$8,H17*I17,I17*G17),"заказ не кратен 1 шт.")</f>
        <v>0</v>
      </c>
    </row>
    <row r="18" spans="1:10" s="288" customFormat="1" ht="26.25" customHeight="1" x14ac:dyDescent="0.2">
      <c r="A18" s="71" t="s">
        <v>2258</v>
      </c>
      <c r="B18" s="242" t="s">
        <v>2261</v>
      </c>
      <c r="C18" s="246"/>
      <c r="D18" s="361" t="s">
        <v>2284</v>
      </c>
      <c r="E18" s="216" t="s">
        <v>370</v>
      </c>
      <c r="F18" s="269">
        <v>4.9000000000000004</v>
      </c>
      <c r="G18" s="417">
        <f>H18*(1-ЧАЙ!$I$8)</f>
        <v>4.5570000000000004</v>
      </c>
      <c r="H18" s="418">
        <f>IF(E18=ИТОГО!$F$1,ИТОГО!$F$2*F18,IF(E18=ИТОГО!$G$1,ИТОГО!$G$2*F18,IF(E18=ИТОГО!$H$1,ИТОГО!$H$2*F18,F18)))</f>
        <v>4.9000000000000004</v>
      </c>
      <c r="I18" s="246"/>
      <c r="J18" s="124">
        <f>IF(MOD(I18,1)=0,IF(_КОМ.УСЛ.=ЧАЙ!$K$8,H18*I18,I18*G18),"заказ не кратен 1 шт.")</f>
        <v>0</v>
      </c>
    </row>
    <row r="19" spans="1:10" s="288" customFormat="1" ht="29.25" customHeight="1" x14ac:dyDescent="0.2">
      <c r="A19" s="71" t="s">
        <v>2259</v>
      </c>
      <c r="B19" s="242" t="s">
        <v>2262</v>
      </c>
      <c r="C19" s="246"/>
      <c r="D19" s="361" t="s">
        <v>2284</v>
      </c>
      <c r="E19" s="216" t="s">
        <v>370</v>
      </c>
      <c r="F19" s="269">
        <v>4.9000000000000004</v>
      </c>
      <c r="G19" s="417">
        <f>H19*(1-ЧАЙ!$I$8)</f>
        <v>4.5570000000000004</v>
      </c>
      <c r="H19" s="418">
        <f>IF(E19=ИТОГО!$F$1,ИТОГО!$F$2*F19,IF(E19=ИТОГО!$G$1,ИТОГО!$G$2*F19,IF(E19=ИТОГО!$H$1,ИТОГО!$H$2*F19,F19)))</f>
        <v>4.9000000000000004</v>
      </c>
      <c r="I19" s="246"/>
      <c r="J19" s="124">
        <f>IF(MOD(I19,1)=0,IF(_КОМ.УСЛ.=ЧАЙ!$K$8,H19*I19,I19*G19),"заказ не кратен 1 шт.")</f>
        <v>0</v>
      </c>
    </row>
    <row r="20" spans="1:10" s="24" customFormat="1" x14ac:dyDescent="0.2">
      <c r="A20" s="71" t="s">
        <v>698</v>
      </c>
      <c r="B20" s="222" t="s">
        <v>2280</v>
      </c>
      <c r="C20" s="223"/>
      <c r="D20" s="268"/>
      <c r="E20" s="268"/>
      <c r="F20" s="268"/>
      <c r="G20" s="268"/>
      <c r="H20" s="268"/>
      <c r="I20" s="268"/>
      <c r="J20" s="268"/>
    </row>
    <row r="21" spans="1:10" s="24" customFormat="1" ht="25.5" x14ac:dyDescent="0.2">
      <c r="A21" s="71" t="s">
        <v>2267</v>
      </c>
      <c r="B21" s="65" t="s">
        <v>2263</v>
      </c>
      <c r="C21" s="242"/>
      <c r="D21" s="361" t="s">
        <v>1087</v>
      </c>
      <c r="E21" s="216" t="s">
        <v>370</v>
      </c>
      <c r="F21" s="269">
        <v>78.08</v>
      </c>
      <c r="G21" s="417">
        <f>H21*(1-ЧАЙ!$I$8)</f>
        <v>72.614399999999989</v>
      </c>
      <c r="H21" s="418">
        <f>IF(E21=ИТОГО!$F$1,ИТОГО!$F$2*F21,IF(E21=ИТОГО!$G$1,ИТОГО!$G$2*F21,IF(E21=ИТОГО!$H$1,ИТОГО!$H$2*F21,F21)))</f>
        <v>78.08</v>
      </c>
      <c r="I21" s="246"/>
      <c r="J21" s="124">
        <f>IF(MOD(I21,1)=0,IF(_КОМ.УСЛ.=ЧАЙ!$K$8,H21*I21,I21*G21),"заказ не кратен 1 шт.")</f>
        <v>0</v>
      </c>
    </row>
    <row r="22" spans="1:10" s="24" customFormat="1" ht="28.5" customHeight="1" x14ac:dyDescent="0.2">
      <c r="A22" s="71" t="s">
        <v>2268</v>
      </c>
      <c r="B22" s="65" t="s">
        <v>2264</v>
      </c>
      <c r="C22" s="242"/>
      <c r="D22" s="361" t="s">
        <v>1087</v>
      </c>
      <c r="E22" s="216" t="s">
        <v>370</v>
      </c>
      <c r="F22" s="269">
        <v>78.08</v>
      </c>
      <c r="G22" s="417">
        <f>H22*(1-ЧАЙ!$I$8)</f>
        <v>72.614399999999989</v>
      </c>
      <c r="H22" s="418">
        <f>IF(E22=ИТОГО!$F$1,ИТОГО!$F$2*F22,IF(E22=ИТОГО!$G$1,ИТОГО!$G$2*F22,IF(E22=ИТОГО!$H$1,ИТОГО!$H$2*F22,F22)))</f>
        <v>78.08</v>
      </c>
      <c r="I22" s="246"/>
      <c r="J22" s="124">
        <f>IF(MOD(I22,1)=0,IF(_КОМ.УСЛ.=ЧАЙ!$K$8,H22*I22,I22*G22),"заказ не кратен 1 шт.")</f>
        <v>0</v>
      </c>
    </row>
    <row r="23" spans="1:10" s="24" customFormat="1" ht="20.25" customHeight="1" x14ac:dyDescent="0.2">
      <c r="A23" s="71" t="s">
        <v>2269</v>
      </c>
      <c r="B23" s="65" t="s">
        <v>2265</v>
      </c>
      <c r="C23" s="242"/>
      <c r="D23" s="361" t="s">
        <v>1087</v>
      </c>
      <c r="E23" s="216" t="s">
        <v>370</v>
      </c>
      <c r="F23" s="269">
        <v>165</v>
      </c>
      <c r="G23" s="417">
        <f>H23*(1-ЧАЙ!$I$8)</f>
        <v>153.44999999999999</v>
      </c>
      <c r="H23" s="418">
        <f>IF(E23=ИТОГО!$F$1,ИТОГО!$F$2*F23,IF(E23=ИТОГО!$G$1,ИТОГО!$G$2*F23,IF(E23=ИТОГО!$H$1,ИТОГО!$H$2*F23,F23)))</f>
        <v>165</v>
      </c>
      <c r="I23" s="246"/>
      <c r="J23" s="124">
        <f>IF(MOD(I23,1)=0,IF(_КОМ.УСЛ.=ЧАЙ!$K$8,H23*I23,I23*G23),"заказ не кратен 1 шт.")</f>
        <v>0</v>
      </c>
    </row>
    <row r="24" spans="1:10" s="24" customFormat="1" ht="27.75" customHeight="1" x14ac:dyDescent="0.2">
      <c r="A24" s="71" t="s">
        <v>2270</v>
      </c>
      <c r="B24" s="65" t="s">
        <v>2266</v>
      </c>
      <c r="C24" s="242"/>
      <c r="D24" s="361" t="s">
        <v>1087</v>
      </c>
      <c r="E24" s="216" t="s">
        <v>370</v>
      </c>
      <c r="F24" s="269">
        <v>140</v>
      </c>
      <c r="G24" s="417">
        <f>H24*(1-ЧАЙ!$I$8)</f>
        <v>130.19999999999999</v>
      </c>
      <c r="H24" s="418">
        <f>IF(E24=ИТОГО!$F$1,ИТОГО!$F$2*F24,IF(E24=ИТОГО!$G$1,ИТОГО!$G$2*F24,IF(E24=ИТОГО!$H$1,ИТОГО!$H$2*F24,F24)))</f>
        <v>140</v>
      </c>
      <c r="I24" s="246"/>
      <c r="J24" s="124">
        <f>IF(MOD(I24,1)=0,IF(_КОМ.УСЛ.=ЧАЙ!$K$8,H24*I24,I24*G24),"заказ не кратен 1 шт.")</f>
        <v>0</v>
      </c>
    </row>
    <row r="25" spans="1:10" s="24" customFormat="1" ht="23.25" customHeight="1" x14ac:dyDescent="0.2">
      <c r="A25" s="71" t="s">
        <v>699</v>
      </c>
      <c r="B25" s="242" t="s">
        <v>700</v>
      </c>
      <c r="C25" s="246"/>
      <c r="D25" s="361" t="s">
        <v>1087</v>
      </c>
      <c r="E25" s="216" t="s">
        <v>370</v>
      </c>
      <c r="F25" s="269">
        <v>175</v>
      </c>
      <c r="G25" s="417">
        <f>H25*(1-ЧАЙ!$I$8)</f>
        <v>162.75</v>
      </c>
      <c r="H25" s="418">
        <f>IF(E25=ИТОГО!$F$1,ИТОГО!$F$2*F25,IF(E25=ИТОГО!$G$1,ИТОГО!$G$2*F25,IF(E25=ИТОГО!$H$1,ИТОГО!$H$2*F25,F25)))</f>
        <v>175</v>
      </c>
      <c r="I25" s="246"/>
      <c r="J25" s="124">
        <f>IF(MOD(I25,1)=0,IF(_КОМ.УСЛ.=ЧАЙ!$K$8,H25*I25,I25*G25),"заказ не кратен 1 шт.")</f>
        <v>0</v>
      </c>
    </row>
    <row r="26" spans="1:10" s="24" customFormat="1" ht="23.25" customHeight="1" x14ac:dyDescent="0.2">
      <c r="A26" s="71" t="s">
        <v>701</v>
      </c>
      <c r="B26" s="242" t="s">
        <v>702</v>
      </c>
      <c r="C26" s="246"/>
      <c r="D26" s="361" t="s">
        <v>1087</v>
      </c>
      <c r="E26" s="216" t="s">
        <v>370</v>
      </c>
      <c r="F26" s="269">
        <v>114</v>
      </c>
      <c r="G26" s="417">
        <f>H26*(1-ЧАЙ!$I$8)</f>
        <v>106.02</v>
      </c>
      <c r="H26" s="418">
        <f>IF(E26=ИТОГО!$F$1,ИТОГО!$F$2*F26,IF(E26=ИТОГО!$G$1,ИТОГО!$G$2*F26,IF(E26=ИТОГО!$H$1,ИТОГО!$H$2*F26,F26)))</f>
        <v>114</v>
      </c>
      <c r="I26" s="246"/>
      <c r="J26" s="124">
        <f>IF(MOD(I26,1)=0,IF(_КОМ.УСЛ.=ЧАЙ!$K$8,H26*I26,I26*G26),"заказ не кратен 1 шт.")</f>
        <v>0</v>
      </c>
    </row>
    <row r="27" spans="1:10" s="24" customFormat="1" ht="23.25" customHeight="1" x14ac:dyDescent="0.2">
      <c r="A27" s="71" t="s">
        <v>703</v>
      </c>
      <c r="B27" s="242" t="s">
        <v>704</v>
      </c>
      <c r="C27" s="246"/>
      <c r="D27" s="361" t="s">
        <v>1087</v>
      </c>
      <c r="E27" s="216" t="s">
        <v>370</v>
      </c>
      <c r="F27" s="269">
        <v>163</v>
      </c>
      <c r="G27" s="417">
        <f>H27*(1-ЧАЙ!$I$8)</f>
        <v>151.59</v>
      </c>
      <c r="H27" s="418">
        <f>IF(E27=ИТОГО!$F$1,ИТОГО!$F$2*F27,IF(E27=ИТОГО!$G$1,ИТОГО!$G$2*F27,IF(E27=ИТОГО!$H$1,ИТОГО!$H$2*F27,F27)))</f>
        <v>163</v>
      </c>
      <c r="I27" s="246"/>
      <c r="J27" s="124">
        <f>IF(MOD(I27,1)=0,IF(_КОМ.УСЛ.=ЧАЙ!$K$8,H27*I27,I27*G27),"заказ не кратен 1 шт.")</f>
        <v>0</v>
      </c>
    </row>
    <row r="28" spans="1:10" s="24" customFormat="1" x14ac:dyDescent="0.2">
      <c r="A28" s="71" t="s">
        <v>705</v>
      </c>
      <c r="B28" s="242" t="s">
        <v>706</v>
      </c>
      <c r="C28" s="246"/>
      <c r="D28" s="361" t="s">
        <v>1087</v>
      </c>
      <c r="E28" s="216" t="s">
        <v>370</v>
      </c>
      <c r="F28" s="269">
        <v>155</v>
      </c>
      <c r="G28" s="417">
        <f>H28*(1-ЧАЙ!$I$8)</f>
        <v>144.14999999999998</v>
      </c>
      <c r="H28" s="418">
        <f>IF(E28=ИТОГО!$F$1,ИТОГО!$F$2*F28,IF(E28=ИТОГО!$G$1,ИТОГО!$G$2*F28,IF(E28=ИТОГО!$H$1,ИТОГО!$H$2*F28,F28)))</f>
        <v>155</v>
      </c>
      <c r="I28" s="246"/>
      <c r="J28" s="124">
        <f>IF(MOD(I28,1)=0,IF(_КОМ.УСЛ.=ЧАЙ!$K$8,H28*I28,I28*G28),"заказ не кратен 1 шт.")</f>
        <v>0</v>
      </c>
    </row>
    <row r="29" spans="1:10" s="24" customFormat="1" x14ac:dyDescent="0.2">
      <c r="A29" s="71" t="s">
        <v>707</v>
      </c>
      <c r="B29" s="242" t="s">
        <v>708</v>
      </c>
      <c r="C29" s="246"/>
      <c r="D29" s="361" t="s">
        <v>1087</v>
      </c>
      <c r="E29" s="216" t="s">
        <v>370</v>
      </c>
      <c r="F29" s="269">
        <v>175</v>
      </c>
      <c r="G29" s="417">
        <f>H29*(1-ЧАЙ!$I$8)</f>
        <v>162.75</v>
      </c>
      <c r="H29" s="418">
        <f>IF(E29=ИТОГО!$F$1,ИТОГО!$F$2*F29,IF(E29=ИТОГО!$G$1,ИТОГО!$G$2*F29,IF(E29=ИТОГО!$H$1,ИТОГО!$H$2*F29,F29)))</f>
        <v>175</v>
      </c>
      <c r="I29" s="246"/>
      <c r="J29" s="124">
        <f>IF(MOD(I29,1)=0,IF(_КОМ.УСЛ.=ЧАЙ!$K$8,H29*I29,I29*G29),"заказ не кратен 1 шт.")</f>
        <v>0</v>
      </c>
    </row>
    <row r="30" spans="1:10" s="24" customFormat="1" x14ac:dyDescent="0.2">
      <c r="A30" s="71" t="s">
        <v>709</v>
      </c>
      <c r="B30" s="242" t="s">
        <v>710</v>
      </c>
      <c r="C30" s="246"/>
      <c r="D30" s="361" t="s">
        <v>1087</v>
      </c>
      <c r="E30" s="216" t="s">
        <v>370</v>
      </c>
      <c r="F30" s="269">
        <v>190</v>
      </c>
      <c r="G30" s="417">
        <f>H30*(1-ЧАЙ!$I$8)</f>
        <v>176.7</v>
      </c>
      <c r="H30" s="418">
        <f>IF(E30=ИТОГО!$F$1,ИТОГО!$F$2*F30,IF(E30=ИТОГО!$G$1,ИТОГО!$G$2*F30,IF(E30=ИТОГО!$H$1,ИТОГО!$H$2*F30,F30)))</f>
        <v>190</v>
      </c>
      <c r="I30" s="246"/>
      <c r="J30" s="124">
        <f>IF(MOD(I30,1)=0,IF(_КОМ.УСЛ.=ЧАЙ!$K$8,H30*I30,I30*G30),"заказ не кратен 1 шт.")</f>
        <v>0</v>
      </c>
    </row>
    <row r="31" spans="1:10" s="24" customFormat="1" x14ac:dyDescent="0.2">
      <c r="A31" s="71" t="s">
        <v>732</v>
      </c>
      <c r="B31" s="222" t="s">
        <v>2281</v>
      </c>
      <c r="C31" s="223"/>
      <c r="D31" s="268"/>
      <c r="E31" s="224"/>
      <c r="F31" s="268"/>
      <c r="G31" s="223"/>
      <c r="H31" s="223"/>
      <c r="I31" s="223"/>
      <c r="J31" s="223"/>
    </row>
    <row r="32" spans="1:10" s="24" customFormat="1" x14ac:dyDescent="0.2">
      <c r="A32" s="71" t="s">
        <v>733</v>
      </c>
      <c r="B32" s="242" t="s">
        <v>734</v>
      </c>
      <c r="C32" s="246"/>
      <c r="D32" s="361" t="s">
        <v>1087</v>
      </c>
      <c r="E32" s="216" t="s">
        <v>370</v>
      </c>
      <c r="F32" s="269">
        <v>80</v>
      </c>
      <c r="G32" s="415">
        <f>H32*(1-ЧАЙ!$I$8)</f>
        <v>74.399999999999991</v>
      </c>
      <c r="H32" s="416">
        <f>IF(E32=ИТОГО!$F$1,ИТОГО!$F$2*F32,IF(E32=ИТОГО!$G$1,ИТОГО!$G$2*F32,IF(E32=ИТОГО!$H$1,ИТОГО!$H$2*F32,F32)))</f>
        <v>80</v>
      </c>
      <c r="I32" s="246"/>
      <c r="J32" s="124">
        <f>IF(MOD(I32,1)=0,IF(_КОМ.УСЛ.=ЧАЙ!$K$8,H32*I32,I32*G32),"заказ не кратен 1 шт.")</f>
        <v>0</v>
      </c>
    </row>
    <row r="33" spans="1:10" s="24" customFormat="1" x14ac:dyDescent="0.2">
      <c r="A33" s="71" t="s">
        <v>735</v>
      </c>
      <c r="B33" s="242" t="s">
        <v>736</v>
      </c>
      <c r="C33" s="246"/>
      <c r="D33" s="361" t="s">
        <v>1087</v>
      </c>
      <c r="E33" s="216" t="s">
        <v>370</v>
      </c>
      <c r="F33" s="269">
        <v>132</v>
      </c>
      <c r="G33" s="417">
        <f>H33*(1-ЧАЙ!$I$8)</f>
        <v>122.75999999999999</v>
      </c>
      <c r="H33" s="418">
        <f>IF(E33=ИТОГО!$F$1,ИТОГО!$F$2*F33,IF(E33=ИТОГО!$G$1,ИТОГО!$G$2*F33,IF(E33=ИТОГО!$H$1,ИТОГО!$H$2*F33,F33)))</f>
        <v>132</v>
      </c>
      <c r="I33" s="246"/>
      <c r="J33" s="124">
        <f>IF(MOD(I33,1)=0,IF(_КОМ.УСЛ.=ЧАЙ!$K$8,H33*I33,I33*G33),"заказ не кратен 1 шт.")</f>
        <v>0</v>
      </c>
    </row>
    <row r="34" spans="1:10" s="24" customFormat="1" x14ac:dyDescent="0.2">
      <c r="A34" s="71" t="s">
        <v>737</v>
      </c>
      <c r="B34" s="242" t="s">
        <v>738</v>
      </c>
      <c r="C34" s="246"/>
      <c r="D34" s="361" t="s">
        <v>1087</v>
      </c>
      <c r="E34" s="216" t="s">
        <v>370</v>
      </c>
      <c r="F34" s="269">
        <v>41</v>
      </c>
      <c r="G34" s="415">
        <f>H34*(1-ЧАЙ!$I$8)</f>
        <v>38.129999999999995</v>
      </c>
      <c r="H34" s="416">
        <f>IF(E34=ИТОГО!$F$1,ИТОГО!$F$2*F34,IF(E34=ИТОГО!$G$1,ИТОГО!$G$2*F34,IF(E34=ИТОГО!$H$1,ИТОГО!$H$2*F34,F34)))</f>
        <v>41</v>
      </c>
      <c r="I34" s="246"/>
      <c r="J34" s="124">
        <f>IF(MOD(I34,1)=0,IF(_КОМ.УСЛ.=ЧАЙ!$K$8,H34*I34,I34*G34),"заказ не кратен 1 шт.")</f>
        <v>0</v>
      </c>
    </row>
    <row r="35" spans="1:10" s="24" customFormat="1" x14ac:dyDescent="0.2">
      <c r="A35" s="71" t="s">
        <v>739</v>
      </c>
      <c r="B35" s="242" t="s">
        <v>740</v>
      </c>
      <c r="C35" s="246"/>
      <c r="D35" s="361" t="s">
        <v>1087</v>
      </c>
      <c r="E35" s="216" t="s">
        <v>370</v>
      </c>
      <c r="F35" s="269">
        <v>95</v>
      </c>
      <c r="G35" s="415">
        <f>H35*(1-ЧАЙ!$I$8)</f>
        <v>88.35</v>
      </c>
      <c r="H35" s="416">
        <f>IF(E35=ИТОГО!$F$1,ИТОГО!$F$2*F35,IF(E35=ИТОГО!$G$1,ИТОГО!$G$2*F35,IF(E35=ИТОГО!$H$1,ИТОГО!$H$2*F35,F35)))</f>
        <v>95</v>
      </c>
      <c r="I35" s="246"/>
      <c r="J35" s="124">
        <f>IF(MOD(I35,1)=0,IF(_КОМ.УСЛ.=ЧАЙ!$K$8,H35*I35,I35*G35),"заказ не кратен 1 шт.")</f>
        <v>0</v>
      </c>
    </row>
    <row r="36" spans="1:10" s="24" customFormat="1" x14ac:dyDescent="0.2">
      <c r="A36" s="71"/>
      <c r="B36" s="222" t="s">
        <v>2282</v>
      </c>
      <c r="C36" s="223"/>
      <c r="D36" s="268"/>
      <c r="E36" s="224"/>
      <c r="F36" s="268"/>
      <c r="G36" s="223"/>
      <c r="H36" s="223"/>
      <c r="I36" s="223"/>
      <c r="J36" s="223"/>
    </row>
    <row r="37" spans="1:10" s="24" customFormat="1" x14ac:dyDescent="0.2">
      <c r="A37" s="71" t="s">
        <v>1045</v>
      </c>
      <c r="B37" s="242" t="s">
        <v>1046</v>
      </c>
      <c r="C37" s="246"/>
      <c r="D37" s="361" t="s">
        <v>1087</v>
      </c>
      <c r="E37" s="216" t="s">
        <v>370</v>
      </c>
      <c r="F37" s="269">
        <v>3.1</v>
      </c>
      <c r="G37" s="412">
        <f>H37*(1-ЧАЙ!$I$8)</f>
        <v>2.883</v>
      </c>
      <c r="H37" s="246">
        <f>IF(E37=ИТОГО!$F$1,ИТОГО!$F$2*F37,IF(E37=ИТОГО!$G$1,ИТОГО!$G$2*F37,IF(E37=ИТОГО!$H$1,ИТОГО!$H$2*F37,F37)))</f>
        <v>3.1</v>
      </c>
      <c r="I37" s="246"/>
      <c r="J37" s="124">
        <f>IF(MOD(I37,1)=0,IF(_КОМ.УСЛ.=ЧАЙ!$K$8,H37*I37,I37*G37),"заказ не кратен 1 шт.")</f>
        <v>0</v>
      </c>
    </row>
    <row r="38" spans="1:10" s="24" customFormat="1" x14ac:dyDescent="0.2">
      <c r="A38" s="71" t="s">
        <v>1047</v>
      </c>
      <c r="B38" s="242" t="s">
        <v>1048</v>
      </c>
      <c r="C38" s="246"/>
      <c r="D38" s="361" t="s">
        <v>1087</v>
      </c>
      <c r="E38" s="216" t="s">
        <v>370</v>
      </c>
      <c r="F38" s="269">
        <v>3.1</v>
      </c>
      <c r="G38" s="412">
        <f>H38*(1-ЧАЙ!$I$8)</f>
        <v>2.883</v>
      </c>
      <c r="H38" s="246">
        <f>IF(E38=ИТОГО!$F$1,ИТОГО!$F$2*F38,IF(E38=ИТОГО!$G$1,ИТОГО!$G$2*F38,IF(E38=ИТОГО!$H$1,ИТОГО!$H$2*F38,F38)))</f>
        <v>3.1</v>
      </c>
      <c r="I38" s="246"/>
      <c r="J38" s="124">
        <f>IF(MOD(I38,1)=0,IF(_КОМ.УСЛ.=ЧАЙ!$K$8,H38*I38,I38*G38),"заказ не кратен 1 шт.")</f>
        <v>0</v>
      </c>
    </row>
    <row r="39" spans="1:10" s="24" customFormat="1" x14ac:dyDescent="0.2">
      <c r="A39" s="71" t="s">
        <v>1049</v>
      </c>
      <c r="B39" s="242" t="s">
        <v>1050</v>
      </c>
      <c r="C39" s="246"/>
      <c r="D39" s="361" t="s">
        <v>1087</v>
      </c>
      <c r="E39" s="216" t="s">
        <v>370</v>
      </c>
      <c r="F39" s="269">
        <v>5.2</v>
      </c>
      <c r="G39" s="412">
        <f>H39*(1-ЧАЙ!$I$8)</f>
        <v>4.8359999999999994</v>
      </c>
      <c r="H39" s="246">
        <f>IF(E39=ИТОГО!$F$1,ИТОГО!$F$2*F39,IF(E39=ИТОГО!$G$1,ИТОГО!$G$2*F39,IF(E39=ИТОГО!$H$1,ИТОГО!$H$2*F39,F39)))</f>
        <v>5.2</v>
      </c>
      <c r="I39" s="246"/>
      <c r="J39" s="124">
        <f>IF(MOD(I39,1)=0,IF(_КОМ.УСЛ.=ЧАЙ!$K$8,H39*I39,I39*G39),"заказ не кратен 1 шт.")</f>
        <v>0</v>
      </c>
    </row>
    <row r="40" spans="1:10" s="24" customFormat="1" x14ac:dyDescent="0.2">
      <c r="A40" s="71" t="s">
        <v>1051</v>
      </c>
      <c r="B40" s="242" t="s">
        <v>1052</v>
      </c>
      <c r="C40" s="246"/>
      <c r="D40" s="361" t="s">
        <v>1087</v>
      </c>
      <c r="E40" s="216" t="s">
        <v>370</v>
      </c>
      <c r="F40" s="269">
        <v>8.82</v>
      </c>
      <c r="G40" s="412">
        <f>H40*(1-ЧАЙ!$I$8)</f>
        <v>8.2026000000000003</v>
      </c>
      <c r="H40" s="246">
        <f>IF(E40=ИТОГО!$F$1,ИТОГО!$F$2*F40,IF(E40=ИТОГО!$G$1,ИТОГО!$G$2*F40,IF(E40=ИТОГО!$H$1,ИТОГО!$H$2*F40,F40)))</f>
        <v>8.82</v>
      </c>
      <c r="I40" s="246"/>
      <c r="J40" s="124">
        <f>IF(MOD(I40,1)=0,IF(_КОМ.УСЛ.=ЧАЙ!$K$8,H40*I40,I40*G40),"заказ не кратен 1 шт.")</f>
        <v>0</v>
      </c>
    </row>
    <row r="41" spans="1:10" s="24" customFormat="1" x14ac:dyDescent="0.2">
      <c r="A41" s="71" t="s">
        <v>1053</v>
      </c>
      <c r="B41" s="242" t="s">
        <v>1054</v>
      </c>
      <c r="C41" s="246"/>
      <c r="D41" s="361" t="s">
        <v>1087</v>
      </c>
      <c r="E41" s="216" t="s">
        <v>370</v>
      </c>
      <c r="F41" s="269">
        <v>8.9499999999999993</v>
      </c>
      <c r="G41" s="412">
        <f>H41*(1-ЧАЙ!$I$8)</f>
        <v>8.3234999999999992</v>
      </c>
      <c r="H41" s="246">
        <f>IF(E41=ИТОГО!$F$1,ИТОГО!$F$2*F41,IF(E41=ИТОГО!$G$1,ИТОГО!$G$2*F41,IF(E41=ИТОГО!$H$1,ИТОГО!$H$2*F41,F41)))</f>
        <v>8.9499999999999993</v>
      </c>
      <c r="I41" s="246"/>
      <c r="J41" s="124">
        <f>IF(MOD(I41,1)=0,IF(_КОМ.УСЛ.=ЧАЙ!$K$8,H41*I41,I41*G41),"заказ не кратен 1 шт.")</f>
        <v>0</v>
      </c>
    </row>
    <row r="42" spans="1:10" s="24" customFormat="1" x14ac:dyDescent="0.2">
      <c r="A42" s="71" t="s">
        <v>695</v>
      </c>
      <c r="B42" s="222" t="s">
        <v>693</v>
      </c>
      <c r="C42" s="223"/>
      <c r="D42" s="268"/>
      <c r="E42" s="224"/>
      <c r="F42" s="268"/>
      <c r="G42" s="223"/>
      <c r="H42" s="223"/>
      <c r="I42" s="223"/>
      <c r="J42" s="223"/>
    </row>
    <row r="43" spans="1:10" s="24" customFormat="1" x14ac:dyDescent="0.2">
      <c r="A43" s="71" t="s">
        <v>696</v>
      </c>
      <c r="B43" s="213" t="s">
        <v>697</v>
      </c>
      <c r="C43" s="221"/>
      <c r="D43" s="466" t="s">
        <v>1087</v>
      </c>
      <c r="E43" s="54" t="s">
        <v>370</v>
      </c>
      <c r="F43" s="467">
        <v>671.6</v>
      </c>
      <c r="G43" s="468">
        <f>H43*(1-ЧАЙ!$I$8)</f>
        <v>624.58799999999997</v>
      </c>
      <c r="H43" s="469">
        <f>IF(E43=ИТОГО!$F$1,ИТОГО!$F$2*F43,IF(E43=ИТОГО!$G$1,ИТОГО!$G$2*F43,IF(E43=ИТОГО!$H$1,ИТОГО!$H$2*F43,F43)))</f>
        <v>671.6</v>
      </c>
      <c r="I43" s="221"/>
      <c r="J43" s="241">
        <f>IF(MOD(I43,1)=0,IF(_КОМ.УСЛ.=ЧАЙ!$K$8,H43*I43,I43*G43),"заказ не кратен 1 шт.")</f>
        <v>0</v>
      </c>
    </row>
    <row r="44" spans="1:10" s="24" customFormat="1" x14ac:dyDescent="0.2">
      <c r="A44" s="71" t="s">
        <v>675</v>
      </c>
      <c r="B44" s="222" t="s">
        <v>676</v>
      </c>
      <c r="C44" s="223"/>
      <c r="D44" s="268"/>
      <c r="E44" s="224"/>
      <c r="F44" s="268"/>
      <c r="G44" s="223"/>
      <c r="H44" s="223"/>
      <c r="I44" s="223"/>
      <c r="J44" s="223"/>
    </row>
    <row r="45" spans="1:10" s="24" customFormat="1" x14ac:dyDescent="0.2">
      <c r="A45" s="71" t="s">
        <v>2116</v>
      </c>
      <c r="B45" s="213" t="s">
        <v>2119</v>
      </c>
      <c r="C45" s="465"/>
      <c r="D45" s="466" t="s">
        <v>1087</v>
      </c>
      <c r="E45" s="54" t="s">
        <v>370</v>
      </c>
      <c r="F45" s="467">
        <v>132.9</v>
      </c>
      <c r="G45" s="468">
        <f>H45*(1-ЧАЙ!$I$8)</f>
        <v>123.59699999999999</v>
      </c>
      <c r="H45" s="469">
        <f>IF(E45=ИТОГО!$F$1,ИТОГО!$F$2*F45,IF(E45=ИТОГО!$G$1,ИТОГО!$G$2*F45,IF(E45=ИТОГО!$H$1,ИТОГО!$H$2*F45,F45)))</f>
        <v>132.9</v>
      </c>
      <c r="I45" s="221"/>
      <c r="J45" s="241">
        <f>IF(MOD(I45,1)=0,IF(_КОМ.УСЛ.=ЧАЙ!$K$8,H45*I45,I45*G45),"заказ не кратен 1 шт.")</f>
        <v>0</v>
      </c>
    </row>
    <row r="46" spans="1:10" s="24" customFormat="1" x14ac:dyDescent="0.2">
      <c r="A46" s="71" t="s">
        <v>2117</v>
      </c>
      <c r="B46" s="213" t="s">
        <v>2120</v>
      </c>
      <c r="C46" s="465"/>
      <c r="D46" s="466" t="s">
        <v>1087</v>
      </c>
      <c r="E46" s="54" t="s">
        <v>370</v>
      </c>
      <c r="F46" s="467">
        <v>132.9</v>
      </c>
      <c r="G46" s="468">
        <f>H46*(1-ЧАЙ!$I$8)</f>
        <v>123.59699999999999</v>
      </c>
      <c r="H46" s="469">
        <f>IF(E46=ИТОГО!$F$1,ИТОГО!$F$2*F46,IF(E46=ИТОГО!$G$1,ИТОГО!$G$2*F46,IF(E46=ИТОГО!$H$1,ИТОГО!$H$2*F46,F46)))</f>
        <v>132.9</v>
      </c>
      <c r="I46" s="221"/>
      <c r="J46" s="241">
        <f>IF(MOD(I46,1)=0,IF(_КОМ.УСЛ.=ЧАЙ!$K$8,H46*I46,I46*G46),"заказ не кратен 1 шт.")</f>
        <v>0</v>
      </c>
    </row>
    <row r="47" spans="1:10" s="24" customFormat="1" x14ac:dyDescent="0.2">
      <c r="A47" s="71" t="s">
        <v>2118</v>
      </c>
      <c r="B47" s="213" t="s">
        <v>2121</v>
      </c>
      <c r="C47" s="465"/>
      <c r="D47" s="466" t="s">
        <v>1087</v>
      </c>
      <c r="E47" s="54" t="s">
        <v>370</v>
      </c>
      <c r="F47" s="467">
        <v>132.9</v>
      </c>
      <c r="G47" s="468">
        <f>H47*(1-ЧАЙ!$I$8)</f>
        <v>123.59699999999999</v>
      </c>
      <c r="H47" s="469">
        <f>IF(E47=ИТОГО!$F$1,ИТОГО!$F$2*F47,IF(E47=ИТОГО!$G$1,ИТОГО!$G$2*F47,IF(E47=ИТОГО!$H$1,ИТОГО!$H$2*F47,F47)))</f>
        <v>132.9</v>
      </c>
      <c r="I47" s="221"/>
      <c r="J47" s="241">
        <f>IF(MOD(I47,1)=0,IF(_КОМ.УСЛ.=ЧАЙ!$K$8,H47*I47,I47*G47),"заказ не кратен 1 шт.")</f>
        <v>0</v>
      </c>
    </row>
    <row r="48" spans="1:10" s="24" customFormat="1" x14ac:dyDescent="0.2">
      <c r="A48" s="71" t="s">
        <v>677</v>
      </c>
      <c r="B48" s="213" t="s">
        <v>678</v>
      </c>
      <c r="C48" s="221"/>
      <c r="D48" s="466" t="s">
        <v>1087</v>
      </c>
      <c r="E48" s="54" t="s">
        <v>370</v>
      </c>
      <c r="F48" s="467">
        <v>132.9</v>
      </c>
      <c r="G48" s="468">
        <f>H48*(1-ЧАЙ!$I$8)</f>
        <v>123.59699999999999</v>
      </c>
      <c r="H48" s="469">
        <f>IF(E48=ИТОГО!$F$1,ИТОГО!$F$2*F48,IF(E48=ИТОГО!$G$1,ИТОГО!$G$2*F48,IF(E48=ИТОГО!$H$1,ИТОГО!$H$2*F48,F48)))</f>
        <v>132.9</v>
      </c>
      <c r="I48" s="221"/>
      <c r="J48" s="241">
        <f>IF(MOD(I48,1)=0,IF(_КОМ.УСЛ.=ЧАЙ!$K$8,H48*I48,I48*G48),"заказ не кратен 1 шт.")</f>
        <v>0</v>
      </c>
    </row>
    <row r="49" spans="1:10" s="24" customFormat="1" x14ac:dyDescent="0.2">
      <c r="A49" s="71" t="s">
        <v>679</v>
      </c>
      <c r="B49" s="242" t="s">
        <v>680</v>
      </c>
      <c r="C49" s="246"/>
      <c r="D49" s="361" t="s">
        <v>1087</v>
      </c>
      <c r="E49" s="216" t="s">
        <v>370</v>
      </c>
      <c r="F49" s="269">
        <v>132.9</v>
      </c>
      <c r="G49" s="417">
        <f>H49*(1-ЧАЙ!$I$8)</f>
        <v>123.59699999999999</v>
      </c>
      <c r="H49" s="418">
        <f>IF(E49=ИТОГО!$F$1,ИТОГО!$F$2*F49,IF(E49=ИТОГО!$G$1,ИТОГО!$G$2*F49,IF(E49=ИТОГО!$H$1,ИТОГО!$H$2*F49,F49)))</f>
        <v>132.9</v>
      </c>
      <c r="I49" s="246"/>
      <c r="J49" s="124">
        <f>IF(MOD(I49,1)=0,IF(_КОМ.УСЛ.=ЧАЙ!$K$8,H49*I49,I49*G49),"заказ не кратен 1 шт.")</f>
        <v>0</v>
      </c>
    </row>
    <row r="50" spans="1:10" s="24" customFormat="1" x14ac:dyDescent="0.2">
      <c r="A50" s="71" t="s">
        <v>681</v>
      </c>
      <c r="B50" s="242" t="s">
        <v>682</v>
      </c>
      <c r="C50" s="246"/>
      <c r="D50" s="361" t="s">
        <v>1087</v>
      </c>
      <c r="E50" s="216" t="s">
        <v>370</v>
      </c>
      <c r="F50" s="269">
        <v>132.9</v>
      </c>
      <c r="G50" s="417">
        <f>H50*(1-ЧАЙ!$I$8)</f>
        <v>123.59699999999999</v>
      </c>
      <c r="H50" s="418">
        <f>IF(E50=ИТОГО!$F$1,ИТОГО!$F$2*F50,IF(E50=ИТОГО!$G$1,ИТОГО!$G$2*F50,IF(E50=ИТОГО!$H$1,ИТОГО!$H$2*F50,F50)))</f>
        <v>132.9</v>
      </c>
      <c r="I50" s="246"/>
      <c r="J50" s="124">
        <f>IF(MOD(I50,1)=0,IF(_КОМ.УСЛ.=ЧАЙ!$K$8,H50*I50,I50*G50),"заказ не кратен 1 шт.")</f>
        <v>0</v>
      </c>
    </row>
    <row r="51" spans="1:10" s="24" customFormat="1" x14ac:dyDescent="0.2">
      <c r="A51" s="71" t="s">
        <v>683</v>
      </c>
      <c r="B51" s="242" t="s">
        <v>684</v>
      </c>
      <c r="C51" s="246"/>
      <c r="D51" s="361" t="s">
        <v>1087</v>
      </c>
      <c r="E51" s="216" t="s">
        <v>370</v>
      </c>
      <c r="F51" s="269">
        <v>148.9</v>
      </c>
      <c r="G51" s="417">
        <f>H51*(1-ЧАЙ!$I$8)</f>
        <v>138.477</v>
      </c>
      <c r="H51" s="418">
        <f>IF(E51=ИТОГО!$F$1,ИТОГО!$F$2*F51,IF(E51=ИТОГО!$G$1,ИТОГО!$G$2*F51,IF(E51=ИТОГО!$H$1,ИТОГО!$H$2*F51,F51)))</f>
        <v>148.9</v>
      </c>
      <c r="I51" s="246"/>
      <c r="J51" s="124">
        <f>IF(MOD(I51,1)=0,IF(_КОМ.УСЛ.=ЧАЙ!$K$8,H51*I51,I51*G51),"заказ не кратен 1 шт.")</f>
        <v>0</v>
      </c>
    </row>
    <row r="52" spans="1:10" s="24" customFormat="1" x14ac:dyDescent="0.2">
      <c r="A52" s="71" t="s">
        <v>685</v>
      </c>
      <c r="B52" s="242" t="s">
        <v>686</v>
      </c>
      <c r="C52" s="246"/>
      <c r="D52" s="361" t="s">
        <v>1087</v>
      </c>
      <c r="E52" s="216" t="s">
        <v>370</v>
      </c>
      <c r="F52" s="269">
        <v>148.9</v>
      </c>
      <c r="G52" s="417">
        <f>H52*(1-ЧАЙ!$I$8)</f>
        <v>138.477</v>
      </c>
      <c r="H52" s="418">
        <f>IF(E52=ИТОГО!$F$1,ИТОГО!$F$2*F52,IF(E52=ИТОГО!$G$1,ИТОГО!$G$2*F52,IF(E52=ИТОГО!$H$1,ИТОГО!$H$2*F52,F52)))</f>
        <v>148.9</v>
      </c>
      <c r="I52" s="246"/>
      <c r="J52" s="124">
        <f>IF(MOD(I52,1)=0,IF(_КОМ.УСЛ.=ЧАЙ!$K$8,H52*I52,I52*G52),"заказ не кратен 1 шт.")</f>
        <v>0</v>
      </c>
    </row>
    <row r="53" spans="1:10" s="24" customFormat="1" x14ac:dyDescent="0.2">
      <c r="A53" s="71" t="s">
        <v>687</v>
      </c>
      <c r="B53" s="242" t="s">
        <v>688</v>
      </c>
      <c r="C53" s="246"/>
      <c r="D53" s="361" t="s">
        <v>1087</v>
      </c>
      <c r="E53" s="216" t="s">
        <v>370</v>
      </c>
      <c r="F53" s="269">
        <v>148.9</v>
      </c>
      <c r="G53" s="417">
        <f>H53*(1-ЧАЙ!$I$8)</f>
        <v>138.477</v>
      </c>
      <c r="H53" s="418">
        <f>IF(E53=ИТОГО!$F$1,ИТОГО!$F$2*F53,IF(E53=ИТОГО!$G$1,ИТОГО!$G$2*F53,IF(E53=ИТОГО!$H$1,ИТОГО!$H$2*F53,F53)))</f>
        <v>148.9</v>
      </c>
      <c r="I53" s="246"/>
      <c r="J53" s="124">
        <f>IF(MOD(I53,1)=0,IF(_КОМ.УСЛ.=ЧАЙ!$K$8,H53*I53,I53*G53),"заказ не кратен 1 шт.")</f>
        <v>0</v>
      </c>
    </row>
    <row r="54" spans="1:10" s="24" customFormat="1" x14ac:dyDescent="0.2">
      <c r="A54" s="71" t="s">
        <v>689</v>
      </c>
      <c r="B54" s="242" t="s">
        <v>690</v>
      </c>
      <c r="C54" s="246"/>
      <c r="D54" s="361" t="s">
        <v>1087</v>
      </c>
      <c r="E54" s="216" t="s">
        <v>370</v>
      </c>
      <c r="F54" s="269">
        <v>148.9</v>
      </c>
      <c r="G54" s="417">
        <f>H54*(1-ЧАЙ!$I$8)</f>
        <v>138.477</v>
      </c>
      <c r="H54" s="418">
        <f>IF(E54=ИТОГО!$F$1,ИТОГО!$F$2*F54,IF(E54=ИТОГО!$G$1,ИТОГО!$G$2*F54,IF(E54=ИТОГО!$H$1,ИТОГО!$H$2*F54,F54)))</f>
        <v>148.9</v>
      </c>
      <c r="I54" s="246"/>
      <c r="J54" s="124">
        <f>IF(MOD(I54,1)=0,IF(_КОМ.УСЛ.=ЧАЙ!$K$8,H54*I54,I54*G54),"заказ не кратен 1 шт.")</f>
        <v>0</v>
      </c>
    </row>
    <row r="55" spans="1:10" s="24" customFormat="1" x14ac:dyDescent="0.2">
      <c r="A55" s="71" t="s">
        <v>691</v>
      </c>
      <c r="B55" s="242" t="s">
        <v>692</v>
      </c>
      <c r="C55" s="246"/>
      <c r="D55" s="361" t="s">
        <v>1087</v>
      </c>
      <c r="E55" s="216" t="s">
        <v>370</v>
      </c>
      <c r="F55" s="269">
        <v>148.9</v>
      </c>
      <c r="G55" s="417">
        <f>H55*(1-ЧАЙ!$I$8)</f>
        <v>138.477</v>
      </c>
      <c r="H55" s="418">
        <f>IF(E55=ИТОГО!$F$1,ИТОГО!$F$2*F55,IF(E55=ИТОГО!$G$1,ИТОГО!$G$2*F55,IF(E55=ИТОГО!$H$1,ИТОГО!$H$2*F55,F55)))</f>
        <v>148.9</v>
      </c>
      <c r="I55" s="246"/>
      <c r="J55" s="124">
        <f>IF(MOD(I55,1)=0,IF(_КОМ.УСЛ.=ЧАЙ!$K$8,H55*I55,I55*G55),"заказ не кратен 1 шт.")</f>
        <v>0</v>
      </c>
    </row>
    <row r="56" spans="1:10" s="24" customFormat="1" ht="25.5" x14ac:dyDescent="0.2">
      <c r="A56" s="71" t="s">
        <v>825</v>
      </c>
      <c r="B56" s="271" t="s">
        <v>928</v>
      </c>
      <c r="C56" s="272"/>
      <c r="D56" s="273"/>
      <c r="E56" s="224"/>
      <c r="F56" s="273"/>
      <c r="G56" s="413"/>
      <c r="H56" s="272"/>
      <c r="I56" s="272"/>
      <c r="J56" s="272"/>
    </row>
    <row r="57" spans="1:10" s="24" customFormat="1" x14ac:dyDescent="0.2">
      <c r="A57" s="71" t="s">
        <v>826</v>
      </c>
      <c r="B57" s="242" t="s">
        <v>827</v>
      </c>
      <c r="C57" s="246"/>
      <c r="D57" s="361" t="s">
        <v>1087</v>
      </c>
      <c r="E57" s="216" t="s">
        <v>370</v>
      </c>
      <c r="F57" s="269">
        <v>165</v>
      </c>
      <c r="G57" s="415">
        <f>H57*(1-ЧАЙ!$I$8)</f>
        <v>153.44999999999999</v>
      </c>
      <c r="H57" s="416">
        <f>IF(E57=ИТОГО!$F$1,ИТОГО!$F$2*F57,IF(E57=ИТОГО!$G$1,ИТОГО!$G$2*F57,IF(E57=ИТОГО!$H$1,ИТОГО!$H$2*F57,F57)))</f>
        <v>165</v>
      </c>
      <c r="I57" s="246"/>
      <c r="J57" s="124">
        <f>IF(MOD(I57,1)=0,IF(_КОМ.УСЛ.=ЧАЙ!$K$8,H57*I57,I57*G57),"заказ не кратен 1 шт.")</f>
        <v>0</v>
      </c>
    </row>
    <row r="58" spans="1:10" s="24" customFormat="1" x14ac:dyDescent="0.2">
      <c r="A58" s="71" t="s">
        <v>828</v>
      </c>
      <c r="B58" s="242" t="s">
        <v>829</v>
      </c>
      <c r="C58" s="246"/>
      <c r="D58" s="361" t="s">
        <v>1087</v>
      </c>
      <c r="E58" s="216" t="s">
        <v>370</v>
      </c>
      <c r="F58" s="269">
        <v>82.33</v>
      </c>
      <c r="G58" s="415">
        <f>H58*(1-ЧАЙ!$I$8)</f>
        <v>76.56689999999999</v>
      </c>
      <c r="H58" s="416">
        <f>IF(E58=ИТОГО!$F$1,ИТОГО!$F$2*F58,IF(E58=ИТОГО!$G$1,ИТОГО!$G$2*F58,IF(E58=ИТОГО!$H$1,ИТОГО!$H$2*F58,F58)))</f>
        <v>82.33</v>
      </c>
      <c r="I58" s="246"/>
      <c r="J58" s="124">
        <f>IF(MOD(I58,1)=0,IF(_КОМ.УСЛ.=ЧАЙ!$K$8,H58*I58,I58*G58),"заказ не кратен 1 шт.")</f>
        <v>0</v>
      </c>
    </row>
    <row r="59" spans="1:10" s="24" customFormat="1" x14ac:dyDescent="0.2">
      <c r="A59" s="71" t="s">
        <v>772</v>
      </c>
      <c r="B59" s="242" t="s">
        <v>773</v>
      </c>
      <c r="C59" s="246"/>
      <c r="D59" s="361" t="s">
        <v>1087</v>
      </c>
      <c r="E59" s="216" t="s">
        <v>370</v>
      </c>
      <c r="F59" s="269">
        <v>8.1999999999999993</v>
      </c>
      <c r="G59" s="412">
        <f>H59*(1-ЧАЙ!$I$8)</f>
        <v>7.6259999999999986</v>
      </c>
      <c r="H59" s="246">
        <f>IF(E59=ИТОГО!$F$1,ИТОГО!$F$2*F59,IF(E59=ИТОГО!$G$1,ИТОГО!$G$2*F59,IF(E59=ИТОГО!$H$1,ИТОГО!$H$2*F59,F59)))</f>
        <v>8.1999999999999993</v>
      </c>
      <c r="I59" s="246"/>
      <c r="J59" s="124">
        <f>IF(MOD(I59,1)=0,IF(_КОМ.УСЛ.=ЧАЙ!$K$8,H59*I59,I59*G59),"заказ не кратен 1 шт.")</f>
        <v>0</v>
      </c>
    </row>
    <row r="60" spans="1:10" s="24" customFormat="1" ht="18" customHeight="1" x14ac:dyDescent="0.2">
      <c r="A60" s="71" t="s">
        <v>2274</v>
      </c>
      <c r="B60" s="242" t="s">
        <v>2273</v>
      </c>
      <c r="C60" s="246"/>
      <c r="D60" s="361" t="s">
        <v>1087</v>
      </c>
      <c r="E60" s="216" t="s">
        <v>370</v>
      </c>
      <c r="F60" s="269">
        <v>34</v>
      </c>
      <c r="G60" s="412">
        <f>H60*(1-ЧАЙ!$I$8)</f>
        <v>31.619999999999997</v>
      </c>
      <c r="H60" s="246">
        <f>IF(E60=ИТОГО!$F$1,ИТОГО!$F$2*F60,IF(E60=ИТОГО!$G$1,ИТОГО!$G$2*F60,IF(E60=ИТОГО!$H$1,ИТОГО!$H$2*F60,F60)))</f>
        <v>34</v>
      </c>
      <c r="I60" s="246"/>
      <c r="J60" s="124">
        <f>IF(MOD(I60,1)=0,IF(_КОМ.УСЛ.=ЧАЙ!$K$8,H60*I60,I60*G60),"заказ не кратен 1 шт.")</f>
        <v>0</v>
      </c>
    </row>
    <row r="61" spans="1:10" s="24" customFormat="1" x14ac:dyDescent="0.2">
      <c r="A61" s="71" t="s">
        <v>2286</v>
      </c>
      <c r="B61" s="242" t="s">
        <v>2285</v>
      </c>
      <c r="C61" s="246"/>
      <c r="D61" s="361" t="s">
        <v>1087</v>
      </c>
      <c r="E61" s="216" t="s">
        <v>370</v>
      </c>
      <c r="F61" s="269">
        <v>30</v>
      </c>
      <c r="G61" s="412">
        <f>H61*(1-ЧАЙ!$I$8)</f>
        <v>27.9</v>
      </c>
      <c r="H61" s="246">
        <f>IF(E61=ИТОГО!$F$1,ИТОГО!$F$2*F61,IF(E61=ИТОГО!$G$1,ИТОГО!$G$2*F61,IF(E61=ИТОГО!$H$1,ИТОГО!$H$2*F61,F61)))</f>
        <v>30</v>
      </c>
      <c r="I61" s="246"/>
      <c r="J61" s="124">
        <f>IF(MOD(I61,1)=0,IF(_КОМ.УСЛ.=ЧАЙ!$K$8,H61*I61,I61*G61),"заказ не кратен 1 шт.")</f>
        <v>0</v>
      </c>
    </row>
    <row r="62" spans="1:10" s="24" customFormat="1" x14ac:dyDescent="0.2">
      <c r="A62" s="71" t="s">
        <v>716</v>
      </c>
      <c r="B62" s="271" t="s">
        <v>717</v>
      </c>
      <c r="C62" s="272"/>
      <c r="D62" s="273"/>
      <c r="E62" s="224"/>
      <c r="F62" s="273"/>
      <c r="G62" s="413"/>
      <c r="H62" s="272"/>
      <c r="I62" s="272"/>
      <c r="J62" s="272"/>
    </row>
    <row r="63" spans="1:10" s="24" customFormat="1" x14ac:dyDescent="0.2">
      <c r="A63" s="71" t="s">
        <v>718</v>
      </c>
      <c r="B63" s="242" t="s">
        <v>719</v>
      </c>
      <c r="C63" s="246"/>
      <c r="D63" s="361" t="s">
        <v>1087</v>
      </c>
      <c r="E63" s="216" t="s">
        <v>370</v>
      </c>
      <c r="F63" s="269">
        <v>51</v>
      </c>
      <c r="G63" s="415">
        <f>H63*(1-ЧАЙ!$I$8)</f>
        <v>47.43</v>
      </c>
      <c r="H63" s="416">
        <f>IF(E63=ИТОГО!$F$1,ИТОГО!$F$2*F63,IF(E63=ИТОГО!$G$1,ИТОГО!$G$2*F63,IF(E63=ИТОГО!$H$1,ИТОГО!$H$2*F63,F63)))</f>
        <v>51</v>
      </c>
      <c r="I63" s="246"/>
      <c r="J63" s="124">
        <f>IF(MOD(I63,1)=0,IF(_КОМ.УСЛ.=ЧАЙ!$K$8,H63*I63,I63*G63),"заказ не кратен 1 шт.")</f>
        <v>0</v>
      </c>
    </row>
    <row r="64" spans="1:10" s="24" customFormat="1" x14ac:dyDescent="0.2">
      <c r="A64" s="71" t="s">
        <v>720</v>
      </c>
      <c r="B64" s="242" t="s">
        <v>721</v>
      </c>
      <c r="C64" s="246"/>
      <c r="D64" s="361" t="s">
        <v>1087</v>
      </c>
      <c r="E64" s="216" t="s">
        <v>370</v>
      </c>
      <c r="F64" s="269">
        <v>71</v>
      </c>
      <c r="G64" s="415">
        <f>H64*(1-ЧАЙ!$I$8)</f>
        <v>66.03</v>
      </c>
      <c r="H64" s="416">
        <f>IF(E64=ИТОГО!$F$1,ИТОГО!$F$2*F64,IF(E64=ИТОГО!$G$1,ИТОГО!$G$2*F64,IF(E64=ИТОГО!$H$1,ИТОГО!$H$2*F64,F64)))</f>
        <v>71</v>
      </c>
      <c r="I64" s="246"/>
      <c r="J64" s="124">
        <f>IF(MOD(I64,1)=0,IF(_КОМ.УСЛ.=ЧАЙ!$K$8,H64*I64,I64*G64),"заказ не кратен 1 шт.")</f>
        <v>0</v>
      </c>
    </row>
    <row r="65" spans="1:10" s="24" customFormat="1" x14ac:dyDescent="0.2">
      <c r="A65" s="71" t="s">
        <v>722</v>
      </c>
      <c r="B65" s="242" t="s">
        <v>723</v>
      </c>
      <c r="C65" s="246"/>
      <c r="D65" s="361" t="s">
        <v>1087</v>
      </c>
      <c r="E65" s="216" t="s">
        <v>370</v>
      </c>
      <c r="F65" s="269">
        <v>73.5</v>
      </c>
      <c r="G65" s="415">
        <f>H65*(1-ЧАЙ!$I$8)</f>
        <v>68.35499999999999</v>
      </c>
      <c r="H65" s="416">
        <f>IF(E65=ИТОГО!$F$1,ИТОГО!$F$2*F65,IF(E65=ИТОГО!$G$1,ИТОГО!$G$2*F65,IF(E65=ИТОГО!$H$1,ИТОГО!$H$2*F65,F65)))</f>
        <v>73.5</v>
      </c>
      <c r="I65" s="246"/>
      <c r="J65" s="124">
        <f>IF(MOD(I65,1)=0,IF(_КОМ.УСЛ.=ЧАЙ!$K$8,H65*I65,I65*G65),"заказ не кратен 1 шт.")</f>
        <v>0</v>
      </c>
    </row>
    <row r="66" spans="1:10" s="24" customFormat="1" x14ac:dyDescent="0.2">
      <c r="A66" s="71" t="s">
        <v>724</v>
      </c>
      <c r="B66" s="242" t="s">
        <v>725</v>
      </c>
      <c r="C66" s="246"/>
      <c r="D66" s="361" t="s">
        <v>1087</v>
      </c>
      <c r="E66" s="216" t="s">
        <v>370</v>
      </c>
      <c r="F66" s="269">
        <v>76.44</v>
      </c>
      <c r="G66" s="415">
        <f>H66*(1-ЧАЙ!$I$8)</f>
        <v>71.089199999999991</v>
      </c>
      <c r="H66" s="416">
        <f>IF(E66=ИТОГО!$F$1,ИТОГО!$F$2*F66,IF(E66=ИТОГО!$G$1,ИТОГО!$G$2*F66,IF(E66=ИТОГО!$H$1,ИТОГО!$H$2*F66,F66)))</f>
        <v>76.44</v>
      </c>
      <c r="I66" s="246"/>
      <c r="J66" s="124">
        <f>IF(MOD(I66,1)=0,IF(_КОМ.УСЛ.=ЧАЙ!$K$8,H66*I66,I66*G66),"заказ не кратен 1 шт.")</f>
        <v>0</v>
      </c>
    </row>
    <row r="67" spans="1:10" s="24" customFormat="1" x14ac:dyDescent="0.2">
      <c r="A67" s="71" t="s">
        <v>726</v>
      </c>
      <c r="B67" s="242" t="s">
        <v>727</v>
      </c>
      <c r="C67" s="246"/>
      <c r="D67" s="361" t="s">
        <v>1087</v>
      </c>
      <c r="E67" s="216" t="s">
        <v>370</v>
      </c>
      <c r="F67" s="269">
        <v>83.3</v>
      </c>
      <c r="G67" s="415">
        <f>H67*(1-ЧАЙ!$I$8)</f>
        <v>77.468999999999994</v>
      </c>
      <c r="H67" s="416">
        <f>IF(E67=ИТОГО!$F$1,ИТОГО!$F$2*F67,IF(E67=ИТОГО!$G$1,ИТОГО!$G$2*F67,IF(E67=ИТОГО!$H$1,ИТОГО!$H$2*F67,F67)))</f>
        <v>83.3</v>
      </c>
      <c r="I67" s="246"/>
      <c r="J67" s="124">
        <f>IF(MOD(I67,1)=0,IF(_КОМ.УСЛ.=ЧАЙ!$K$8,H67*I67,I67*G67),"заказ не кратен 1 шт.")</f>
        <v>0</v>
      </c>
    </row>
    <row r="68" spans="1:10" s="24" customFormat="1" x14ac:dyDescent="0.2">
      <c r="A68" s="71" t="s">
        <v>728</v>
      </c>
      <c r="B68" s="242" t="s">
        <v>729</v>
      </c>
      <c r="C68" s="246"/>
      <c r="D68" s="361" t="s">
        <v>1087</v>
      </c>
      <c r="E68" s="216" t="s">
        <v>370</v>
      </c>
      <c r="F68" s="269">
        <v>88</v>
      </c>
      <c r="G68" s="415">
        <f>H68*(1-ЧАЙ!$I$8)</f>
        <v>81.839999999999989</v>
      </c>
      <c r="H68" s="416">
        <f>IF(E68=ИТОГО!$F$1,ИТОГО!$F$2*F68,IF(E68=ИТОГО!$G$1,ИТОГО!$G$2*F68,IF(E68=ИТОГО!$H$1,ИТОГО!$H$2*F68,F68)))</f>
        <v>88</v>
      </c>
      <c r="I68" s="246"/>
      <c r="J68" s="124">
        <f>IF(MOD(I68,1)=0,IF(_КОМ.УСЛ.=ЧАЙ!$K$8,H68*I68,I68*G68),"заказ не кратен 1 шт.")</f>
        <v>0</v>
      </c>
    </row>
    <row r="69" spans="1:10" s="24" customFormat="1" x14ac:dyDescent="0.2">
      <c r="A69" s="71" t="s">
        <v>730</v>
      </c>
      <c r="B69" s="242" t="s">
        <v>731</v>
      </c>
      <c r="C69" s="246"/>
      <c r="D69" s="361" t="s">
        <v>1087</v>
      </c>
      <c r="E69" s="216" t="s">
        <v>370</v>
      </c>
      <c r="F69" s="269">
        <v>92</v>
      </c>
      <c r="G69" s="415">
        <f>H69*(1-ЧАЙ!$I$8)</f>
        <v>85.559999999999988</v>
      </c>
      <c r="H69" s="416">
        <f>IF(E69=ИТОГО!$F$1,ИТОГО!$F$2*F69,IF(E69=ИТОГО!$G$1,ИТОГО!$G$2*F69,IF(E69=ИТОГО!$H$1,ИТОГО!$H$2*F69,F69)))</f>
        <v>92</v>
      </c>
      <c r="I69" s="246"/>
      <c r="J69" s="124">
        <f>IF(MOD(I69,1)=0,IF(_КОМ.УСЛ.=ЧАЙ!$K$8,H69*I69,I69*G69),"заказ не кратен 1 шт.")</f>
        <v>0</v>
      </c>
    </row>
    <row r="70" spans="1:10" s="24" customFormat="1" x14ac:dyDescent="0.2">
      <c r="A70" s="71" t="s">
        <v>741</v>
      </c>
      <c r="B70" s="271" t="s">
        <v>2283</v>
      </c>
      <c r="C70" s="272"/>
      <c r="D70" s="272"/>
      <c r="E70" s="272"/>
      <c r="F70" s="272"/>
      <c r="G70" s="272"/>
      <c r="H70" s="272"/>
      <c r="I70" s="272"/>
      <c r="J70" s="272"/>
    </row>
    <row r="71" spans="1:10" s="24" customFormat="1" ht="27" customHeight="1" x14ac:dyDescent="0.2">
      <c r="A71" s="71" t="s">
        <v>2277</v>
      </c>
      <c r="B71" s="242" t="s">
        <v>2275</v>
      </c>
      <c r="C71" s="246"/>
      <c r="D71" s="361" t="s">
        <v>1087</v>
      </c>
      <c r="E71" s="216" t="s">
        <v>370</v>
      </c>
      <c r="F71" s="269">
        <v>115</v>
      </c>
      <c r="G71" s="415">
        <f>H71*(1-ЧАЙ!$I$8)</f>
        <v>106.94999999999999</v>
      </c>
      <c r="H71" s="416">
        <f>IF(E71=ИТОГО!$F$1,ИТОГО!$F$2*F71,IF(E71=ИТОГО!$G$1,ИТОГО!$G$2*F71,IF(E71=ИТОГО!$H$1,ИТОГО!$H$2*F71,F71)))</f>
        <v>115</v>
      </c>
      <c r="I71" s="246"/>
      <c r="J71" s="124">
        <f>IF(MOD(I71,1)=0,IF(_КОМ.УСЛ.=ЧАЙ!$K$8,H71*I71,I71*G71),"заказ не кратен 1 шт.")</f>
        <v>0</v>
      </c>
    </row>
    <row r="72" spans="1:10" s="24" customFormat="1" ht="27.75" customHeight="1" x14ac:dyDescent="0.2">
      <c r="A72" s="71" t="s">
        <v>2278</v>
      </c>
      <c r="B72" s="242" t="s">
        <v>2276</v>
      </c>
      <c r="C72" s="246"/>
      <c r="D72" s="361" t="s">
        <v>1087</v>
      </c>
      <c r="E72" s="216" t="s">
        <v>370</v>
      </c>
      <c r="F72" s="269">
        <v>130</v>
      </c>
      <c r="G72" s="415">
        <f>H72*(1-ЧАЙ!$I$8)</f>
        <v>120.89999999999999</v>
      </c>
      <c r="H72" s="416">
        <f>IF(E72=ИТОГО!$F$1,ИТОГО!$F$2*F72,IF(E72=ИТОГО!$G$1,ИТОГО!$G$2*F72,IF(E72=ИТОГО!$H$1,ИТОГО!$H$2*F72,F72)))</f>
        <v>130</v>
      </c>
      <c r="I72" s="246"/>
      <c r="J72" s="124">
        <f>IF(MOD(I72,1)=0,IF(_КОМ.УСЛ.=ЧАЙ!$K$8,H72*I72,I72*G72),"заказ не кратен 1 шт.")</f>
        <v>0</v>
      </c>
    </row>
    <row r="73" spans="1:10" s="24" customFormat="1" x14ac:dyDescent="0.2">
      <c r="A73" s="71" t="s">
        <v>741</v>
      </c>
      <c r="B73" s="271" t="s">
        <v>742</v>
      </c>
      <c r="C73" s="272"/>
      <c r="D73" s="272"/>
      <c r="E73" s="272"/>
      <c r="F73" s="272"/>
      <c r="G73" s="272"/>
      <c r="H73" s="272"/>
      <c r="I73" s="272"/>
      <c r="J73" s="272"/>
    </row>
    <row r="74" spans="1:10" s="24" customFormat="1" ht="29.25" customHeight="1" x14ac:dyDescent="0.2">
      <c r="A74" s="71" t="s">
        <v>743</v>
      </c>
      <c r="B74" s="242" t="s">
        <v>744</v>
      </c>
      <c r="C74" s="246"/>
      <c r="D74" s="361" t="s">
        <v>1087</v>
      </c>
      <c r="E74" s="216" t="s">
        <v>14</v>
      </c>
      <c r="F74" s="274">
        <v>16.02</v>
      </c>
      <c r="G74" s="417">
        <f>H74*(1-ЧАЙ!$I$8)</f>
        <v>947.97110051999994</v>
      </c>
      <c r="H74" s="418">
        <f>IF(E74=ИТОГО!$F$1,ИТОГО!$F$2*F74,IF(E74=ИТОГО!$G$1,ИТОГО!$G$2*F74,IF(E74=ИТОГО!$H$1,ИТОГО!$H$2*F74,F74)))</f>
        <v>1019.323764</v>
      </c>
      <c r="I74" s="246"/>
      <c r="J74" s="124">
        <f>IF(MOD(I74,1)=0,IF(_КОМ.УСЛ.=ЧАЙ!$K$8,H74*I74,I74*G74),"заказ не кратен 1 шт.")</f>
        <v>0</v>
      </c>
    </row>
    <row r="75" spans="1:10" s="24" customFormat="1" x14ac:dyDescent="0.2">
      <c r="A75" s="71"/>
      <c r="B75" s="271" t="s">
        <v>774</v>
      </c>
      <c r="C75" s="272"/>
      <c r="D75" s="273"/>
      <c r="E75" s="224"/>
      <c r="F75" s="273"/>
      <c r="G75" s="413"/>
      <c r="H75" s="272"/>
      <c r="I75" s="272"/>
      <c r="J75" s="272"/>
    </row>
    <row r="76" spans="1:10" s="24" customFormat="1" x14ac:dyDescent="0.2">
      <c r="A76" s="71" t="s">
        <v>761</v>
      </c>
      <c r="B76" s="258" t="s">
        <v>927</v>
      </c>
      <c r="C76" s="259"/>
      <c r="D76" s="261"/>
      <c r="E76" s="275"/>
      <c r="F76" s="261"/>
      <c r="G76" s="414"/>
      <c r="H76" s="259"/>
      <c r="I76" s="259"/>
      <c r="J76" s="259"/>
    </row>
    <row r="77" spans="1:10" s="24" customFormat="1" x14ac:dyDescent="0.2">
      <c r="A77" s="71" t="s">
        <v>762</v>
      </c>
      <c r="B77" s="242" t="s">
        <v>763</v>
      </c>
      <c r="C77" s="246"/>
      <c r="D77" s="361" t="s">
        <v>1087</v>
      </c>
      <c r="E77" s="216" t="s">
        <v>370</v>
      </c>
      <c r="F77" s="269">
        <v>38.049999999999997</v>
      </c>
      <c r="G77" s="415">
        <f>H77*(1-ЧАЙ!$I$8)</f>
        <v>35.386499999999998</v>
      </c>
      <c r="H77" s="416">
        <f>IF(E77=ИТОГО!$F$1,ИТОГО!$F$2*F77,IF(E77=ИТОГО!$G$1,ИТОГО!$G$2*F77,IF(E77=ИТОГО!$H$1,ИТОГО!$H$2*F77,F77)))</f>
        <v>38.049999999999997</v>
      </c>
      <c r="I77" s="246"/>
      <c r="J77" s="124">
        <f>IF(MOD(I77,1)=0,IF(_КОМ.УСЛ.=ЧАЙ!$K$8,H77*I77,I77*G77),"заказ не кратен 1 шт.")</f>
        <v>0</v>
      </c>
    </row>
    <row r="78" spans="1:10" s="24" customFormat="1" x14ac:dyDescent="0.2">
      <c r="A78" s="71" t="s">
        <v>764</v>
      </c>
      <c r="B78" s="242" t="s">
        <v>765</v>
      </c>
      <c r="C78" s="246"/>
      <c r="D78" s="361" t="s">
        <v>1087</v>
      </c>
      <c r="E78" s="216" t="s">
        <v>370</v>
      </c>
      <c r="F78" s="269">
        <v>41.85</v>
      </c>
      <c r="G78" s="415">
        <f>H78*(1-ЧАЙ!$I$8)</f>
        <v>38.920499999999997</v>
      </c>
      <c r="H78" s="416">
        <f>IF(E78=ИТОГО!$F$1,ИТОГО!$F$2*F78,IF(E78=ИТОГО!$G$1,ИТОГО!$G$2*F78,IF(E78=ИТОГО!$H$1,ИТОГО!$H$2*F78,F78)))</f>
        <v>41.85</v>
      </c>
      <c r="I78" s="246"/>
      <c r="J78" s="124">
        <f>IF(MOD(I78,1)=0,IF(_КОМ.УСЛ.=ЧАЙ!$K$8,H78*I78,I78*G78),"заказ не кратен 1 шт.")</f>
        <v>0</v>
      </c>
    </row>
    <row r="79" spans="1:10" s="24" customFormat="1" x14ac:dyDescent="0.2">
      <c r="A79" s="71" t="s">
        <v>766</v>
      </c>
      <c r="B79" s="242" t="s">
        <v>767</v>
      </c>
      <c r="C79" s="246"/>
      <c r="D79" s="361" t="s">
        <v>1087</v>
      </c>
      <c r="E79" s="216" t="s">
        <v>370</v>
      </c>
      <c r="F79" s="269">
        <v>38.049999999999997</v>
      </c>
      <c r="G79" s="415">
        <f>H79*(1-ЧАЙ!$I$8)</f>
        <v>35.386499999999998</v>
      </c>
      <c r="H79" s="416">
        <f>IF(E79=ИТОГО!$F$1,ИТОГО!$F$2*F79,IF(E79=ИТОГО!$G$1,ИТОГО!$G$2*F79,IF(E79=ИТОГО!$H$1,ИТОГО!$H$2*F79,F79)))</f>
        <v>38.049999999999997</v>
      </c>
      <c r="I79" s="246"/>
      <c r="J79" s="124">
        <f>IF(MOD(I79,1)=0,IF(_КОМ.УСЛ.=ЧАЙ!$K$8,H79*I79,I79*G79),"заказ не кратен 1 шт.")</f>
        <v>0</v>
      </c>
    </row>
    <row r="80" spans="1:10" s="24" customFormat="1" x14ac:dyDescent="0.2">
      <c r="A80" s="71" t="s">
        <v>768</v>
      </c>
      <c r="B80" s="242" t="s">
        <v>769</v>
      </c>
      <c r="C80" s="246"/>
      <c r="D80" s="361" t="s">
        <v>1087</v>
      </c>
      <c r="E80" s="216" t="s">
        <v>370</v>
      </c>
      <c r="F80" s="269">
        <v>38.049999999999997</v>
      </c>
      <c r="G80" s="415">
        <f>H80*(1-ЧАЙ!$I$8)</f>
        <v>35.386499999999998</v>
      </c>
      <c r="H80" s="416">
        <f>IF(E80=ИТОГО!$F$1,ИТОГО!$F$2*F80,IF(E80=ИТОГО!$G$1,ИТОГО!$G$2*F80,IF(E80=ИТОГО!$H$1,ИТОГО!$H$2*F80,F80)))</f>
        <v>38.049999999999997</v>
      </c>
      <c r="I80" s="246"/>
      <c r="J80" s="124">
        <f>IF(MOD(I80,1)=0,IF(_КОМ.УСЛ.=ЧАЙ!$K$8,H80*I80,I80*G80),"заказ не кратен 1 шт.")</f>
        <v>0</v>
      </c>
    </row>
    <row r="81" spans="1:15" s="24" customFormat="1" x14ac:dyDescent="0.2">
      <c r="A81" s="71" t="s">
        <v>770</v>
      </c>
      <c r="B81" s="242" t="s">
        <v>771</v>
      </c>
      <c r="C81" s="246"/>
      <c r="D81" s="361" t="s">
        <v>1087</v>
      </c>
      <c r="E81" s="216" t="s">
        <v>370</v>
      </c>
      <c r="F81" s="269">
        <v>41.85</v>
      </c>
      <c r="G81" s="415">
        <f>H81*(1-ЧАЙ!$I$8)</f>
        <v>38.920499999999997</v>
      </c>
      <c r="H81" s="416">
        <f>IF(E81=ИТОГО!$F$1,ИТОГО!$F$2*F81,IF(E81=ИТОГО!$G$1,ИТОГО!$G$2*F81,IF(E81=ИТОГО!$H$1,ИТОГО!$H$2*F81,F81)))</f>
        <v>41.85</v>
      </c>
      <c r="I81" s="246"/>
      <c r="J81" s="124">
        <f>IF(MOD(I81,1)=0,IF(_КОМ.УСЛ.=ЧАЙ!$K$8,H81*I81,I81*G81),"заказ не кратен 1 шт.")</f>
        <v>0</v>
      </c>
    </row>
    <row r="82" spans="1:15" s="24" customFormat="1" x14ac:dyDescent="0.2">
      <c r="A82" s="71" t="s">
        <v>775</v>
      </c>
      <c r="B82" s="258" t="s">
        <v>2342</v>
      </c>
      <c r="C82" s="259"/>
      <c r="D82" s="261"/>
      <c r="E82" s="275"/>
      <c r="F82" s="261"/>
      <c r="G82" s="414"/>
      <c r="H82" s="259"/>
      <c r="I82" s="259"/>
      <c r="J82" s="259"/>
      <c r="O82" s="24" t="s">
        <v>21</v>
      </c>
    </row>
    <row r="83" spans="1:15" s="24" customFormat="1" ht="25.5" x14ac:dyDescent="0.2">
      <c r="A83" s="71" t="s">
        <v>776</v>
      </c>
      <c r="B83" s="242" t="s">
        <v>777</v>
      </c>
      <c r="C83" s="246"/>
      <c r="D83" s="361" t="s">
        <v>1087</v>
      </c>
      <c r="E83" s="216" t="s">
        <v>370</v>
      </c>
      <c r="F83" s="269">
        <v>16.5</v>
      </c>
      <c r="G83" s="415">
        <f>H83*(1-ЧАЙ!$I$8)</f>
        <v>15.344999999999999</v>
      </c>
      <c r="H83" s="416">
        <f>IF(E83=ИТОГО!$F$1,ИТОГО!$F$2*F83,IF(E83=ИТОГО!$G$1,ИТОГО!$G$2*F83,IF(E83=ИТОГО!$H$1,ИТОГО!$H$2*F83,F83)))</f>
        <v>16.5</v>
      </c>
      <c r="I83" s="246"/>
      <c r="J83" s="124">
        <f>IF(MOD(I83,1)=0,IF(_КОМ.УСЛ.=ЧАЙ!$K$8,H83*I83,I83*G83),"заказ не кратен 1 шт.")</f>
        <v>0</v>
      </c>
    </row>
    <row r="84" spans="1:15" s="24" customFormat="1" ht="25.5" x14ac:dyDescent="0.2">
      <c r="A84" s="71" t="s">
        <v>778</v>
      </c>
      <c r="B84" s="242" t="s">
        <v>779</v>
      </c>
      <c r="C84" s="246"/>
      <c r="D84" s="361" t="s">
        <v>1087</v>
      </c>
      <c r="E84" s="216" t="s">
        <v>370</v>
      </c>
      <c r="F84" s="269">
        <v>26</v>
      </c>
      <c r="G84" s="415">
        <f>H84*(1-ЧАЙ!$I$8)</f>
        <v>24.18</v>
      </c>
      <c r="H84" s="416">
        <f>IF(E84=ИТОГО!$F$1,ИТОГО!$F$2*F84,IF(E84=ИТОГО!$G$1,ИТОГО!$G$2*F84,IF(E84=ИТОГО!$H$1,ИТОГО!$H$2*F84,F84)))</f>
        <v>26</v>
      </c>
      <c r="I84" s="246"/>
      <c r="J84" s="124">
        <f>IF(MOD(I84,1)=0,IF(_КОМ.УСЛ.=ЧАЙ!$K$8,H84*I84,I84*G84),"заказ не кратен 1 шт.")</f>
        <v>0</v>
      </c>
    </row>
    <row r="85" spans="1:15" s="24" customFormat="1" x14ac:dyDescent="0.2">
      <c r="A85" s="71" t="s">
        <v>780</v>
      </c>
      <c r="B85" s="258" t="s">
        <v>781</v>
      </c>
      <c r="C85" s="259"/>
      <c r="D85" s="261"/>
      <c r="E85" s="275"/>
      <c r="F85" s="261"/>
      <c r="G85" s="414"/>
      <c r="H85" s="259"/>
      <c r="I85" s="259"/>
      <c r="J85" s="259"/>
      <c r="O85" s="24" t="s">
        <v>21</v>
      </c>
    </row>
    <row r="86" spans="1:15" s="24" customFormat="1" x14ac:dyDescent="0.2">
      <c r="A86" s="71" t="s">
        <v>782</v>
      </c>
      <c r="B86" s="242" t="s">
        <v>783</v>
      </c>
      <c r="C86" s="246"/>
      <c r="D86" s="361" t="s">
        <v>1087</v>
      </c>
      <c r="E86" s="216" t="s">
        <v>370</v>
      </c>
      <c r="F86" s="269">
        <v>169</v>
      </c>
      <c r="G86" s="417">
        <f>H86*(1-ЧАЙ!$I$8)</f>
        <v>157.16999999999999</v>
      </c>
      <c r="H86" s="418">
        <f>IF(E86=ИТОГО!$F$1,ИТОГО!$F$2*F86,IF(E86=ИТОГО!$G$1,ИТОГО!$G$2*F86,IF(E86=ИТОГО!$H$1,ИТОГО!$H$2*F86,F86)))</f>
        <v>169</v>
      </c>
      <c r="I86" s="246"/>
      <c r="J86" s="124">
        <f>IF(MOD(I86,1)=0,IF(_КОМ.УСЛ.=ЧАЙ!$K$8,H86*I86,I86*G86),"заказ не кратен 1 шт.")</f>
        <v>0</v>
      </c>
    </row>
    <row r="87" spans="1:15" s="24" customFormat="1" x14ac:dyDescent="0.2">
      <c r="A87" s="71" t="s">
        <v>784</v>
      </c>
      <c r="B87" s="242" t="s">
        <v>785</v>
      </c>
      <c r="C87" s="246"/>
      <c r="D87" s="361" t="s">
        <v>1087</v>
      </c>
      <c r="E87" s="216" t="s">
        <v>370</v>
      </c>
      <c r="F87" s="269">
        <v>169</v>
      </c>
      <c r="G87" s="417">
        <f>H87*(1-ЧАЙ!$I$8)</f>
        <v>157.16999999999999</v>
      </c>
      <c r="H87" s="418">
        <f>IF(E87=ИТОГО!$F$1,ИТОГО!$F$2*F87,IF(E87=ИТОГО!$G$1,ИТОГО!$G$2*F87,IF(E87=ИТОГО!$H$1,ИТОГО!$H$2*F87,F87)))</f>
        <v>169</v>
      </c>
      <c r="I87" s="246"/>
      <c r="J87" s="124">
        <f>IF(MOD(I87,1)=0,IF(_КОМ.УСЛ.=ЧАЙ!$K$8,H87*I87,I87*G87),"заказ не кратен 1 шт.")</f>
        <v>0</v>
      </c>
    </row>
    <row r="88" spans="1:15" s="24" customFormat="1" x14ac:dyDescent="0.2">
      <c r="A88" s="71" t="s">
        <v>786</v>
      </c>
      <c r="B88" s="242" t="s">
        <v>787</v>
      </c>
      <c r="C88" s="246"/>
      <c r="D88" s="361" t="s">
        <v>1087</v>
      </c>
      <c r="E88" s="216" t="s">
        <v>370</v>
      </c>
      <c r="F88" s="269">
        <v>235</v>
      </c>
      <c r="G88" s="417">
        <f>H88*(1-ЧАЙ!$I$8)</f>
        <v>218.54999999999998</v>
      </c>
      <c r="H88" s="418">
        <f>IF(E88=ИТОГО!$F$1,ИТОГО!$F$2*F88,IF(E88=ИТОГО!$G$1,ИТОГО!$G$2*F88,IF(E88=ИТОГО!$H$1,ИТОГО!$H$2*F88,F88)))</f>
        <v>235</v>
      </c>
      <c r="I88" s="246"/>
      <c r="J88" s="124">
        <f>IF(MOD(I88,1)=0,IF(_КОМ.УСЛ.=ЧАЙ!$K$8,H88*I88,I88*G88),"заказ не кратен 1 шт.")</f>
        <v>0</v>
      </c>
    </row>
    <row r="89" spans="1:15" s="24" customFormat="1" ht="25.5" x14ac:dyDescent="0.2">
      <c r="A89" s="71" t="s">
        <v>788</v>
      </c>
      <c r="B89" s="242" t="s">
        <v>789</v>
      </c>
      <c r="C89" s="246"/>
      <c r="D89" s="361" t="s">
        <v>1087</v>
      </c>
      <c r="E89" s="216" t="s">
        <v>370</v>
      </c>
      <c r="F89" s="269">
        <v>235</v>
      </c>
      <c r="G89" s="417">
        <f>H89*(1-ЧАЙ!$I$8)</f>
        <v>218.54999999999998</v>
      </c>
      <c r="H89" s="418">
        <f>IF(E89=ИТОГО!$F$1,ИТОГО!$F$2*F89,IF(E89=ИТОГО!$G$1,ИТОГО!$G$2*F89,IF(E89=ИТОГО!$H$1,ИТОГО!$H$2*F89,F89)))</f>
        <v>235</v>
      </c>
      <c r="I89" s="246"/>
      <c r="J89" s="124">
        <f>IF(MOD(I89,1)=0,IF(_КОМ.УСЛ.=ЧАЙ!$K$8,H89*I89,I89*G89),"заказ не кратен 1 шт.")</f>
        <v>0</v>
      </c>
    </row>
    <row r="90" spans="1:15" s="24" customFormat="1" x14ac:dyDescent="0.2">
      <c r="A90" s="71" t="s">
        <v>790</v>
      </c>
      <c r="B90" s="242" t="s">
        <v>791</v>
      </c>
      <c r="C90" s="246"/>
      <c r="D90" s="361" t="s">
        <v>1087</v>
      </c>
      <c r="E90" s="216" t="s">
        <v>370</v>
      </c>
      <c r="F90" s="269">
        <v>235</v>
      </c>
      <c r="G90" s="417">
        <f>H90*(1-ЧАЙ!$I$8)</f>
        <v>218.54999999999998</v>
      </c>
      <c r="H90" s="418">
        <f>IF(E90=ИТОГО!$F$1,ИТОГО!$F$2*F90,IF(E90=ИТОГО!$G$1,ИТОГО!$G$2*F90,IF(E90=ИТОГО!$H$1,ИТОГО!$H$2*F90,F90)))</f>
        <v>235</v>
      </c>
      <c r="I90" s="246"/>
      <c r="J90" s="124">
        <f>IF(MOD(I90,1)=0,IF(_КОМ.УСЛ.=ЧАЙ!$K$8,H90*I90,I90*G90),"заказ не кратен 1 шт.")</f>
        <v>0</v>
      </c>
    </row>
    <row r="91" spans="1:15" s="24" customFormat="1" x14ac:dyDescent="0.2">
      <c r="A91" s="71" t="s">
        <v>792</v>
      </c>
      <c r="B91" s="258" t="s">
        <v>793</v>
      </c>
      <c r="C91" s="259"/>
      <c r="D91" s="261"/>
      <c r="E91" s="275"/>
      <c r="F91" s="261"/>
      <c r="G91" s="414"/>
      <c r="H91" s="259"/>
      <c r="I91" s="259"/>
      <c r="J91" s="259"/>
      <c r="O91" s="24" t="s">
        <v>21</v>
      </c>
    </row>
    <row r="92" spans="1:15" s="24" customFormat="1" x14ac:dyDescent="0.2">
      <c r="A92" s="71" t="s">
        <v>969</v>
      </c>
      <c r="B92" s="242" t="s">
        <v>968</v>
      </c>
      <c r="C92" s="246"/>
      <c r="D92" s="361" t="s">
        <v>1087</v>
      </c>
      <c r="E92" s="216" t="s">
        <v>370</v>
      </c>
      <c r="F92" s="269">
        <v>180</v>
      </c>
      <c r="G92" s="417">
        <f>H92*(1-ЧАЙ!$I$8)</f>
        <v>167.39999999999998</v>
      </c>
      <c r="H92" s="418">
        <f>IF(E92=ИТОГО!$F$1,ИТОГО!$F$2*F92,IF(E92=ИТОГО!$G$1,ИТОГО!$G$2*F92,IF(E92=ИТОГО!$H$1,ИТОГО!$H$2*F92,F92)))</f>
        <v>180</v>
      </c>
      <c r="I92" s="246"/>
      <c r="J92" s="124">
        <f>IF(MOD(I92,1)=0,IF(_КОМ.УСЛ.=ЧАЙ!$K$8,H92*I92,I92*G92),"заказ не кратен 1 шт.")</f>
        <v>0</v>
      </c>
    </row>
    <row r="93" spans="1:15" s="24" customFormat="1" x14ac:dyDescent="0.2">
      <c r="A93" s="71" t="s">
        <v>794</v>
      </c>
      <c r="B93" s="242" t="s">
        <v>795</v>
      </c>
      <c r="C93" s="246"/>
      <c r="D93" s="361" t="s">
        <v>1087</v>
      </c>
      <c r="E93" s="216" t="s">
        <v>370</v>
      </c>
      <c r="F93" s="269">
        <v>199</v>
      </c>
      <c r="G93" s="417">
        <f>H93*(1-ЧАЙ!$I$8)</f>
        <v>185.07</v>
      </c>
      <c r="H93" s="418">
        <f>IF(E93=ИТОГО!$F$1,ИТОГО!$F$2*F93,IF(E93=ИТОГО!$G$1,ИТОГО!$G$2*F93,IF(E93=ИТОГО!$H$1,ИТОГО!$H$2*F93,F93)))</f>
        <v>199</v>
      </c>
      <c r="I93" s="246"/>
      <c r="J93" s="124">
        <f>IF(MOD(I93,1)=0,IF(_КОМ.УСЛ.=ЧАЙ!$K$8,H93*I93,I93*G93),"заказ не кратен 1 шт.")</f>
        <v>0</v>
      </c>
    </row>
    <row r="94" spans="1:15" s="24" customFormat="1" ht="25.5" customHeight="1" x14ac:dyDescent="0.2">
      <c r="A94" s="71" t="s">
        <v>802</v>
      </c>
      <c r="B94" s="242" t="s">
        <v>803</v>
      </c>
      <c r="C94" s="246"/>
      <c r="D94" s="361" t="s">
        <v>1087</v>
      </c>
      <c r="E94" s="216" t="s">
        <v>14</v>
      </c>
      <c r="F94" s="274">
        <v>5.75</v>
      </c>
      <c r="G94" s="417">
        <f>H94*(1-ЧАЙ!$I$8)</f>
        <v>340.25179949999995</v>
      </c>
      <c r="H94" s="418">
        <f>IF(E94=ИТОГО!$F$1,ИТОГО!$F$2*F94,IF(E94=ИТОГО!$G$1,ИТОГО!$G$2*F94,IF(E94=ИТОГО!$H$1,ИТОГО!$H$2*F94,F94)))</f>
        <v>365.86214999999999</v>
      </c>
      <c r="I94" s="246"/>
      <c r="J94" s="124">
        <f>IF(MOD(I94,1)=0,IF(_КОМ.УСЛ.=ЧАЙ!$K$8,H94*I94,I94*G94),"заказ не кратен 1 шт.")</f>
        <v>0</v>
      </c>
    </row>
    <row r="95" spans="1:15" s="24" customFormat="1" x14ac:dyDescent="0.2">
      <c r="A95" s="71" t="s">
        <v>796</v>
      </c>
      <c r="B95" s="258" t="s">
        <v>797</v>
      </c>
      <c r="C95" s="259"/>
      <c r="D95" s="261"/>
      <c r="E95" s="275"/>
      <c r="F95" s="261"/>
      <c r="G95" s="414"/>
      <c r="H95" s="259"/>
      <c r="I95" s="259"/>
      <c r="J95" s="259"/>
      <c r="O95" s="24" t="s">
        <v>21</v>
      </c>
    </row>
    <row r="96" spans="1:15" s="24" customFormat="1" x14ac:dyDescent="0.2">
      <c r="A96" s="71" t="s">
        <v>798</v>
      </c>
      <c r="B96" s="242" t="s">
        <v>799</v>
      </c>
      <c r="C96" s="246"/>
      <c r="D96" s="361" t="s">
        <v>1087</v>
      </c>
      <c r="E96" s="216" t="s">
        <v>370</v>
      </c>
      <c r="F96" s="269">
        <v>163.44</v>
      </c>
      <c r="G96" s="417">
        <f>H96*(1-ЧАЙ!$I$8)</f>
        <v>151.9992</v>
      </c>
      <c r="H96" s="418">
        <f>IF(E96=ИТОГО!$F$1,ИТОГО!$F$2*F96,IF(E96=ИТОГО!$G$1,ИТОГО!$G$2*F96,IF(E96=ИТОГО!$H$1,ИТОГО!$H$2*F96,F96)))</f>
        <v>163.44</v>
      </c>
      <c r="I96" s="246"/>
      <c r="J96" s="124">
        <f>IF(MOD(I96,1)=0,IF(_КОМ.УСЛ.=ЧАЙ!$K$8,H96*I96,I96*G96),"заказ не кратен 1 шт.")</f>
        <v>0</v>
      </c>
    </row>
    <row r="97" spans="1:10" s="24" customFormat="1" x14ac:dyDescent="0.2">
      <c r="A97" s="71" t="s">
        <v>800</v>
      </c>
      <c r="B97" s="242" t="s">
        <v>801</v>
      </c>
      <c r="C97" s="246"/>
      <c r="D97" s="361" t="s">
        <v>1087</v>
      </c>
      <c r="E97" s="216" t="s">
        <v>370</v>
      </c>
      <c r="F97" s="269">
        <v>650</v>
      </c>
      <c r="G97" s="417">
        <f>H97*(1-ЧАЙ!$I$8)</f>
        <v>604.5</v>
      </c>
      <c r="H97" s="418">
        <f>IF(E97=ИТОГО!$F$1,ИТОГО!$F$2*F97,IF(E97=ИТОГО!$G$1,ИТОГО!$G$2*F97,IF(E97=ИТОГО!$H$1,ИТОГО!$H$2*F97,F97)))</f>
        <v>650</v>
      </c>
      <c r="I97" s="246"/>
      <c r="J97" s="124">
        <f>IF(MOD(I97,1)=0,IF(_КОМ.УСЛ.=ЧАЙ!$K$8,H97*I97,I97*G97),"заказ не кратен 1 шт.")</f>
        <v>0</v>
      </c>
    </row>
    <row r="98" spans="1:10" s="24" customFormat="1" x14ac:dyDescent="0.2">
      <c r="A98" s="71" t="s">
        <v>804</v>
      </c>
      <c r="B98" s="271" t="s">
        <v>805</v>
      </c>
      <c r="C98" s="272"/>
      <c r="D98" s="273"/>
      <c r="E98" s="224"/>
      <c r="F98" s="273"/>
      <c r="G98" s="413"/>
      <c r="H98" s="272"/>
      <c r="I98" s="272"/>
      <c r="J98" s="272"/>
    </row>
    <row r="99" spans="1:10" s="24" customFormat="1" ht="25.5" x14ac:dyDescent="0.2">
      <c r="A99" s="71" t="s">
        <v>806</v>
      </c>
      <c r="B99" s="242" t="s">
        <v>807</v>
      </c>
      <c r="C99" s="246"/>
      <c r="D99" s="361" t="s">
        <v>452</v>
      </c>
      <c r="E99" s="216" t="s">
        <v>370</v>
      </c>
      <c r="F99" s="269">
        <v>5</v>
      </c>
      <c r="G99" s="412">
        <f>H99*(1-ЧАЙ!$I$8)</f>
        <v>4.6499999999999995</v>
      </c>
      <c r="H99" s="246">
        <f>IF(E99=ИТОГО!$F$1,ИТОГО!$F$2*F99,IF(E99=ИТОГО!$G$1,ИТОГО!$G$2*F99,IF(E99=ИТОГО!$H$1,ИТОГО!$H$2*F99,F99)))</f>
        <v>5</v>
      </c>
      <c r="I99" s="246"/>
      <c r="J99" s="124">
        <f>IF(MOD(I99,10)=0,IF(_КОМ.УСЛ.=ЧАЙ!$K$8,H99*I99,I99*G99),"заказ не кратен 10 шт.")</f>
        <v>0</v>
      </c>
    </row>
    <row r="100" spans="1:10" s="24" customFormat="1" ht="25.5" x14ac:dyDescent="0.2">
      <c r="A100" s="71" t="s">
        <v>808</v>
      </c>
      <c r="B100" s="242" t="s">
        <v>809</v>
      </c>
      <c r="C100" s="246"/>
      <c r="D100" s="361" t="s">
        <v>452</v>
      </c>
      <c r="E100" s="216" t="s">
        <v>370</v>
      </c>
      <c r="F100" s="269">
        <v>5</v>
      </c>
      <c r="G100" s="412">
        <f>H100*(1-ЧАЙ!$I$8)</f>
        <v>4.6499999999999995</v>
      </c>
      <c r="H100" s="246">
        <f>IF(E100=ИТОГО!$F$1,ИТОГО!$F$2*F100,IF(E100=ИТОГО!$G$1,ИТОГО!$G$2*F100,IF(E100=ИТОГО!$H$1,ИТОГО!$H$2*F100,F100)))</f>
        <v>5</v>
      </c>
      <c r="I100" s="246"/>
      <c r="J100" s="124">
        <f>IF(MOD(I100,10)=0,IF(_КОМ.УСЛ.=ЧАЙ!$K$8,H100*I100,I100*G100),"заказ не кратен 10 шт.")</f>
        <v>0</v>
      </c>
    </row>
    <row r="101" spans="1:10" s="24" customFormat="1" ht="25.5" x14ac:dyDescent="0.2">
      <c r="A101" s="71" t="s">
        <v>1058</v>
      </c>
      <c r="B101" s="242" t="s">
        <v>1067</v>
      </c>
      <c r="C101" s="246"/>
      <c r="D101" s="361" t="s">
        <v>452</v>
      </c>
      <c r="E101" s="216" t="s">
        <v>370</v>
      </c>
      <c r="F101" s="269">
        <v>5</v>
      </c>
      <c r="G101" s="412">
        <f>H101*(1-ЧАЙ!$I$8)</f>
        <v>4.6499999999999995</v>
      </c>
      <c r="H101" s="246">
        <f>IF(E101=ИТОГО!$F$1,ИТОГО!$F$2*F101,IF(E101=ИТОГО!$G$1,ИТОГО!$G$2*F101,IF(E101=ИТОГО!$H$1,ИТОГО!$H$2*F101,F101)))</f>
        <v>5</v>
      </c>
      <c r="I101" s="246"/>
      <c r="J101" s="124">
        <f>IF(MOD(I101,10)=0,IF(_КОМ.УСЛ.=ЧАЙ!$K$8,H101*I101,I101*G101),"заказ не кратен 10 шт.")</f>
        <v>0</v>
      </c>
    </row>
    <row r="102" spans="1:10" s="24" customFormat="1" x14ac:dyDescent="0.2">
      <c r="A102" s="71" t="s">
        <v>1059</v>
      </c>
      <c r="B102" s="242" t="s">
        <v>1068</v>
      </c>
      <c r="C102" s="246"/>
      <c r="D102" s="361" t="s">
        <v>452</v>
      </c>
      <c r="E102" s="216" t="s">
        <v>370</v>
      </c>
      <c r="F102" s="269">
        <v>8</v>
      </c>
      <c r="G102" s="412">
        <f>H102*(1-ЧАЙ!$I$8)</f>
        <v>7.4399999999999995</v>
      </c>
      <c r="H102" s="246">
        <f>IF(E102=ИТОГО!$F$1,ИТОГО!$F$2*F102,IF(E102=ИТОГО!$G$1,ИТОГО!$G$2*F102,IF(E102=ИТОГО!$H$1,ИТОГО!$H$2*F102,F102)))</f>
        <v>8</v>
      </c>
      <c r="I102" s="246"/>
      <c r="J102" s="124">
        <f>IF(MOD(I102,10)=0,IF(_КОМ.УСЛ.=ЧАЙ!$K$8,H102*I102,I102*G102),"заказ не кратен 10 шт.")</f>
        <v>0</v>
      </c>
    </row>
    <row r="103" spans="1:10" s="24" customFormat="1" ht="25.5" x14ac:dyDescent="0.2">
      <c r="A103" s="71" t="s">
        <v>1060</v>
      </c>
      <c r="B103" s="242" t="s">
        <v>1069</v>
      </c>
      <c r="C103" s="246"/>
      <c r="D103" s="361" t="s">
        <v>452</v>
      </c>
      <c r="E103" s="216" t="s">
        <v>370</v>
      </c>
      <c r="F103" s="269">
        <v>8</v>
      </c>
      <c r="G103" s="412">
        <f>H103*(1-ЧАЙ!$I$8)</f>
        <v>7.4399999999999995</v>
      </c>
      <c r="H103" s="246">
        <f>IF(E103=ИТОГО!$F$1,ИТОГО!$F$2*F103,IF(E103=ИТОГО!$G$1,ИТОГО!$G$2*F103,IF(E103=ИТОГО!$H$1,ИТОГО!$H$2*F103,F103)))</f>
        <v>8</v>
      </c>
      <c r="I103" s="246"/>
      <c r="J103" s="124">
        <f>IF(MOD(I103,10)=0,IF(_КОМ.УСЛ.=ЧАЙ!$K$8,H103*I103,I103*G103),"заказ не кратен 10 шт.")</f>
        <v>0</v>
      </c>
    </row>
    <row r="104" spans="1:10" s="24" customFormat="1" x14ac:dyDescent="0.2">
      <c r="A104" s="71" t="s">
        <v>1061</v>
      </c>
      <c r="B104" s="242" t="s">
        <v>1070</v>
      </c>
      <c r="C104" s="246"/>
      <c r="D104" s="361" t="s">
        <v>452</v>
      </c>
      <c r="E104" s="216" t="s">
        <v>370</v>
      </c>
      <c r="F104" s="269">
        <v>26</v>
      </c>
      <c r="G104" s="415">
        <f>H104*(1-ЧАЙ!$I$8)</f>
        <v>24.18</v>
      </c>
      <c r="H104" s="416">
        <f>IF(E104=ИТОГО!$F$1,ИТОГО!$F$2*F104,IF(E104=ИТОГО!$G$1,ИТОГО!$G$2*F104,IF(E104=ИТОГО!$H$1,ИТОГО!$H$2*F104,F104)))</f>
        <v>26</v>
      </c>
      <c r="I104" s="246"/>
      <c r="J104" s="124">
        <f>IF(MOD(I104,10)=0,IF(_КОМ.УСЛ.=ЧАЙ!$K$8,H104*I104,I104*G104),"заказ не кратен 10 шт.")</f>
        <v>0</v>
      </c>
    </row>
    <row r="105" spans="1:10" s="24" customFormat="1" ht="25.5" x14ac:dyDescent="0.2">
      <c r="A105" s="71" t="s">
        <v>1062</v>
      </c>
      <c r="B105" s="242" t="s">
        <v>1071</v>
      </c>
      <c r="C105" s="246"/>
      <c r="D105" s="361" t="s">
        <v>452</v>
      </c>
      <c r="E105" s="216" t="s">
        <v>370</v>
      </c>
      <c r="F105" s="269">
        <v>26</v>
      </c>
      <c r="G105" s="415">
        <f>H105*(1-ЧАЙ!$I$8)</f>
        <v>24.18</v>
      </c>
      <c r="H105" s="416">
        <f>IF(E105=ИТОГО!$F$1,ИТОГО!$F$2*F105,IF(E105=ИТОГО!$G$1,ИТОГО!$G$2*F105,IF(E105=ИТОГО!$H$1,ИТОГО!$H$2*F105,F105)))</f>
        <v>26</v>
      </c>
      <c r="I105" s="246"/>
      <c r="J105" s="124">
        <f>IF(MOD(I105,10)=0,IF(_КОМ.УСЛ.=ЧАЙ!$K$8,H105*I105,I105*G105),"заказ не кратен 10 шт.")</f>
        <v>0</v>
      </c>
    </row>
    <row r="106" spans="1:10" s="24" customFormat="1" ht="25.5" x14ac:dyDescent="0.2">
      <c r="A106" s="71" t="s">
        <v>1063</v>
      </c>
      <c r="B106" s="242" t="s">
        <v>1072</v>
      </c>
      <c r="C106" s="246"/>
      <c r="D106" s="361" t="s">
        <v>452</v>
      </c>
      <c r="E106" s="216" t="s">
        <v>370</v>
      </c>
      <c r="F106" s="269">
        <v>26</v>
      </c>
      <c r="G106" s="415">
        <f>H106*(1-ЧАЙ!$I$8)</f>
        <v>24.18</v>
      </c>
      <c r="H106" s="416">
        <f>IF(E106=ИТОГО!$F$1,ИТОГО!$F$2*F106,IF(E106=ИТОГО!$G$1,ИТОГО!$G$2*F106,IF(E106=ИТОГО!$H$1,ИТОГО!$H$2*F106,F106)))</f>
        <v>26</v>
      </c>
      <c r="I106" s="246"/>
      <c r="J106" s="124">
        <f>IF(MOD(I106,10)=0,IF(_КОМ.УСЛ.=ЧАЙ!$K$8,H106*I106,I106*G106),"заказ не кратен 10 шт.")</f>
        <v>0</v>
      </c>
    </row>
    <row r="107" spans="1:10" s="24" customFormat="1" ht="25.5" x14ac:dyDescent="0.2">
      <c r="A107" s="71" t="s">
        <v>1064</v>
      </c>
      <c r="B107" s="242" t="s">
        <v>1073</v>
      </c>
      <c r="C107" s="246"/>
      <c r="D107" s="361" t="s">
        <v>452</v>
      </c>
      <c r="E107" s="216" t="s">
        <v>370</v>
      </c>
      <c r="F107" s="269">
        <v>26</v>
      </c>
      <c r="G107" s="415">
        <f>H107*(1-ЧАЙ!$I$8)</f>
        <v>24.18</v>
      </c>
      <c r="H107" s="416">
        <f>IF(E107=ИТОГО!$F$1,ИТОГО!$F$2*F107,IF(E107=ИТОГО!$G$1,ИТОГО!$G$2*F107,IF(E107=ИТОГО!$H$1,ИТОГО!$H$2*F107,F107)))</f>
        <v>26</v>
      </c>
      <c r="I107" s="246"/>
      <c r="J107" s="124">
        <f>IF(MOD(I107,10)=0,IF(_КОМ.УСЛ.=ЧАЙ!$K$8,H107*I107,I107*G107),"заказ не кратен 10 шт.")</f>
        <v>0</v>
      </c>
    </row>
    <row r="108" spans="1:10" s="24" customFormat="1" ht="25.5" x14ac:dyDescent="0.2">
      <c r="A108" s="71" t="s">
        <v>1065</v>
      </c>
      <c r="B108" s="242" t="s">
        <v>1074</v>
      </c>
      <c r="C108" s="246"/>
      <c r="D108" s="361" t="s">
        <v>452</v>
      </c>
      <c r="E108" s="216" t="s">
        <v>370</v>
      </c>
      <c r="F108" s="269">
        <v>26</v>
      </c>
      <c r="G108" s="415">
        <f>H108*(1-ЧАЙ!$I$8)</f>
        <v>24.18</v>
      </c>
      <c r="H108" s="416">
        <f>IF(E108=ИТОГО!$F$1,ИТОГО!$F$2*F108,IF(E108=ИТОГО!$G$1,ИТОГО!$G$2*F108,IF(E108=ИТОГО!$H$1,ИТОГО!$H$2*F108,F108)))</f>
        <v>26</v>
      </c>
      <c r="I108" s="246"/>
      <c r="J108" s="124">
        <f>IF(MOD(I108,10)=0,IF(_КОМ.УСЛ.=ЧАЙ!$K$8,H108*I108,I108*G108),"заказ не кратен 10 шт.")</f>
        <v>0</v>
      </c>
    </row>
    <row r="109" spans="1:10" s="24" customFormat="1" ht="25.5" x14ac:dyDescent="0.2">
      <c r="A109" s="71" t="s">
        <v>1066</v>
      </c>
      <c r="B109" s="242" t="s">
        <v>1075</v>
      </c>
      <c r="C109" s="246"/>
      <c r="D109" s="361" t="s">
        <v>452</v>
      </c>
      <c r="E109" s="216" t="s">
        <v>370</v>
      </c>
      <c r="F109" s="269">
        <v>26</v>
      </c>
      <c r="G109" s="415">
        <f>H109*(1-ЧАЙ!$I$8)</f>
        <v>24.18</v>
      </c>
      <c r="H109" s="416">
        <f>IF(E109=ИТОГО!$F$1,ИТОГО!$F$2*F109,IF(E109=ИТОГО!$G$1,ИТОГО!$G$2*F109,IF(E109=ИТОГО!$H$1,ИТОГО!$H$2*F109,F109)))</f>
        <v>26</v>
      </c>
      <c r="I109" s="246"/>
      <c r="J109" s="124">
        <f>IF(MOD(I109,10)=0,IF(_КОМ.УСЛ.=ЧАЙ!$K$8,H109*I109,I109*G109),"заказ не кратен 10 шт.")</f>
        <v>0</v>
      </c>
    </row>
    <row r="110" spans="1:10" s="24" customFormat="1" x14ac:dyDescent="0.2">
      <c r="A110" s="71" t="s">
        <v>810</v>
      </c>
      <c r="B110" s="242" t="s">
        <v>811</v>
      </c>
      <c r="C110" s="246"/>
      <c r="D110" s="361" t="s">
        <v>1087</v>
      </c>
      <c r="E110" s="216" t="s">
        <v>370</v>
      </c>
      <c r="F110" s="269">
        <v>92.04</v>
      </c>
      <c r="G110" s="415">
        <f>H110*(1-ЧАЙ!$I$8)</f>
        <v>85.597200000000001</v>
      </c>
      <c r="H110" s="416">
        <f>IF(E110=ИТОГО!$F$1,ИТОГО!$F$2*F110,IF(E110=ИТОГО!$G$1,ИТОГО!$G$2*F110,IF(E110=ИТОГО!$H$1,ИТОГО!$H$2*F110,F110)))</f>
        <v>92.04</v>
      </c>
      <c r="I110" s="246"/>
      <c r="J110" s="124">
        <f>IF(MOD(I110,1)=0,IF(_КОМ.УСЛ.=ЧАЙ!$K$8,H110*I110,I110*G110),"заказ не кратен 1 шт.")</f>
        <v>0</v>
      </c>
    </row>
    <row r="111" spans="1:10" s="24" customFormat="1" x14ac:dyDescent="0.2">
      <c r="A111" s="71" t="s">
        <v>812</v>
      </c>
      <c r="B111" s="242" t="s">
        <v>813</v>
      </c>
      <c r="C111" s="276" t="s">
        <v>982</v>
      </c>
      <c r="D111" s="361" t="s">
        <v>1087</v>
      </c>
      <c r="E111" s="216" t="s">
        <v>370</v>
      </c>
      <c r="F111" s="269">
        <v>79</v>
      </c>
      <c r="G111" s="415">
        <f>H111*(1-ЧАЙ!$I$8)</f>
        <v>73.47</v>
      </c>
      <c r="H111" s="416">
        <f>IF(E111=ИТОГО!$F$1,ИТОГО!$F$2*F111,IF(E111=ИТОГО!$G$1,ИТОГО!$G$2*F111,IF(E111=ИТОГО!$H$1,ИТОГО!$H$2*F111,F111)))</f>
        <v>79</v>
      </c>
      <c r="I111" s="246"/>
      <c r="J111" s="124">
        <f>IF(MOD(I111,1)=0,IF(_КОМ.УСЛ.=ЧАЙ!$K$8,H111*I111,I111*G111),"заказ не кратен 1 шт.")</f>
        <v>0</v>
      </c>
    </row>
    <row r="112" spans="1:10" s="24" customFormat="1" x14ac:dyDescent="0.2">
      <c r="A112" s="71" t="s">
        <v>814</v>
      </c>
      <c r="B112" s="242" t="s">
        <v>815</v>
      </c>
      <c r="C112" s="276" t="s">
        <v>983</v>
      </c>
      <c r="D112" s="361" t="s">
        <v>1087</v>
      </c>
      <c r="E112" s="216" t="s">
        <v>370</v>
      </c>
      <c r="F112" s="269">
        <v>79</v>
      </c>
      <c r="G112" s="415">
        <f>H112*(1-ЧАЙ!$I$8)</f>
        <v>73.47</v>
      </c>
      <c r="H112" s="416">
        <f>IF(E112=ИТОГО!$F$1,ИТОГО!$F$2*F112,IF(E112=ИТОГО!$G$1,ИТОГО!$G$2*F112,IF(E112=ИТОГО!$H$1,ИТОГО!$H$2*F112,F112)))</f>
        <v>79</v>
      </c>
      <c r="I112" s="246"/>
      <c r="J112" s="124">
        <f>IF(MOD(I112,1)=0,IF(_КОМ.УСЛ.=ЧАЙ!$K$8,H112*I112,I112*G112),"заказ не кратен 1 шт.")</f>
        <v>0</v>
      </c>
    </row>
    <row r="113" spans="1:12" s="24" customFormat="1" x14ac:dyDescent="0.2">
      <c r="A113" s="71" t="s">
        <v>816</v>
      </c>
      <c r="B113" s="242" t="s">
        <v>817</v>
      </c>
      <c r="C113" s="276" t="s">
        <v>984</v>
      </c>
      <c r="D113" s="361" t="s">
        <v>1087</v>
      </c>
      <c r="E113" s="216" t="s">
        <v>370</v>
      </c>
      <c r="F113" s="269">
        <v>79</v>
      </c>
      <c r="G113" s="415">
        <f>H113*(1-ЧАЙ!$I$8)</f>
        <v>73.47</v>
      </c>
      <c r="H113" s="416">
        <f>IF(E113=ИТОГО!$F$1,ИТОГО!$F$2*F113,IF(E113=ИТОГО!$G$1,ИТОГО!$G$2*F113,IF(E113=ИТОГО!$H$1,ИТОГО!$H$2*F113,F113)))</f>
        <v>79</v>
      </c>
      <c r="I113" s="246"/>
      <c r="J113" s="124">
        <f>IF(MOD(I113,1)=0,IF(_КОМ.УСЛ.=ЧАЙ!$K$8,H113*I113,I113*G113),"заказ не кратен 1 шт.")</f>
        <v>0</v>
      </c>
    </row>
    <row r="114" spans="1:12" s="24" customFormat="1" x14ac:dyDescent="0.2">
      <c r="A114" s="71" t="s">
        <v>818</v>
      </c>
      <c r="B114" s="242" t="s">
        <v>819</v>
      </c>
      <c r="C114" s="276" t="s">
        <v>985</v>
      </c>
      <c r="D114" s="361" t="s">
        <v>1087</v>
      </c>
      <c r="E114" s="216" t="s">
        <v>370</v>
      </c>
      <c r="F114" s="269">
        <v>79</v>
      </c>
      <c r="G114" s="415">
        <f>H114*(1-ЧАЙ!$I$8)</f>
        <v>73.47</v>
      </c>
      <c r="H114" s="416">
        <f>IF(E114=ИТОГО!$F$1,ИТОГО!$F$2*F114,IF(E114=ИТОГО!$G$1,ИТОГО!$G$2*F114,IF(E114=ИТОГО!$H$1,ИТОГО!$H$2*F114,F114)))</f>
        <v>79</v>
      </c>
      <c r="I114" s="246"/>
      <c r="J114" s="124">
        <f>IF(MOD(I114,1)=0,IF(_КОМ.УСЛ.=ЧАЙ!$K$8,H114*I114,I114*G114),"заказ не кратен 1 шт.")</f>
        <v>0</v>
      </c>
    </row>
    <row r="115" spans="1:12" s="24" customFormat="1" x14ac:dyDescent="0.2">
      <c r="A115" s="71" t="s">
        <v>820</v>
      </c>
      <c r="B115" s="242" t="s">
        <v>821</v>
      </c>
      <c r="C115" s="276" t="s">
        <v>986</v>
      </c>
      <c r="D115" s="361" t="s">
        <v>1087</v>
      </c>
      <c r="E115" s="216" t="s">
        <v>370</v>
      </c>
      <c r="F115" s="269">
        <v>79</v>
      </c>
      <c r="G115" s="415">
        <f>H115*(1-ЧАЙ!$I$8)</f>
        <v>73.47</v>
      </c>
      <c r="H115" s="416">
        <f>IF(E115=ИТОГО!$F$1,ИТОГО!$F$2*F115,IF(E115=ИТОГО!$G$1,ИТОГО!$G$2*F115,IF(E115=ИТОГО!$H$1,ИТОГО!$H$2*F115,F115)))</f>
        <v>79</v>
      </c>
      <c r="I115" s="246"/>
      <c r="J115" s="124">
        <f>IF(MOD(I115,1)=0,IF(_КОМ.УСЛ.=ЧАЙ!$K$8,H115*I115,I115*G115),"заказ не кратен 1 шт.")</f>
        <v>0</v>
      </c>
    </row>
    <row r="116" spans="1:12" s="24" customFormat="1" x14ac:dyDescent="0.2">
      <c r="A116" s="71" t="s">
        <v>822</v>
      </c>
      <c r="B116" s="271" t="s">
        <v>924</v>
      </c>
      <c r="C116" s="272"/>
      <c r="D116" s="273"/>
      <c r="E116" s="224"/>
      <c r="F116" s="273"/>
      <c r="G116" s="413"/>
      <c r="H116" s="272"/>
      <c r="I116" s="272"/>
      <c r="J116" s="272"/>
    </row>
    <row r="117" spans="1:12" s="24" customFormat="1" x14ac:dyDescent="0.2">
      <c r="A117" s="71" t="s">
        <v>823</v>
      </c>
      <c r="B117" s="242" t="s">
        <v>970</v>
      </c>
      <c r="C117" s="246"/>
      <c r="D117" s="361" t="s">
        <v>981</v>
      </c>
      <c r="E117" s="216" t="s">
        <v>370</v>
      </c>
      <c r="F117" s="269">
        <v>980</v>
      </c>
      <c r="G117" s="417">
        <f>H117*(1-ЧАЙ!$I$8)</f>
        <v>911.4</v>
      </c>
      <c r="H117" s="418">
        <f>IF(E117=ИТОГО!$F$1,ИТОГО!$F$2*F117,IF(E117=ИТОГО!$G$1,ИТОГО!$G$2*F117,IF(E117=ИТОГО!$H$1,ИТОГО!$H$2*F117,F117)))</f>
        <v>980</v>
      </c>
      <c r="I117" s="246"/>
      <c r="J117" s="124">
        <f>IF(MOD(I117,1)=0,IF(_КОМ.УСЛ.=ЧАЙ!$K$8,H117*I117,I117*G117),"заказ не кратен 1 шт.")</f>
        <v>0</v>
      </c>
    </row>
    <row r="118" spans="1:12" s="24" customFormat="1" ht="27.75" customHeight="1" x14ac:dyDescent="0.2">
      <c r="A118" s="4" t="s">
        <v>823</v>
      </c>
      <c r="B118" s="242" t="s">
        <v>824</v>
      </c>
      <c r="C118" s="246"/>
      <c r="D118" s="361" t="s">
        <v>981</v>
      </c>
      <c r="E118" s="216" t="s">
        <v>370</v>
      </c>
      <c r="F118" s="269">
        <v>1050</v>
      </c>
      <c r="G118" s="417">
        <f>H118*(1-ЧАЙ!$I$8)</f>
        <v>976.49999999999989</v>
      </c>
      <c r="H118" s="418">
        <f>IF(E118=ИТОГО!$F$1,ИТОГО!$F$2*F118,IF(E118=ИТОГО!$G$1,ИТОГО!$G$2*F118,IF(E118=ИТОГО!$H$1,ИТОГО!$H$2*F118,F118)))</f>
        <v>1050</v>
      </c>
      <c r="I118" s="246"/>
      <c r="J118" s="124">
        <f>IF(MOD(I118,1)=0,IF(_КОМ.УСЛ.=ЧАЙ!$K$8,H118*I118,I118*G118),"заказ не кратен 1 шт.")</f>
        <v>0</v>
      </c>
    </row>
    <row r="119" spans="1:12" x14ac:dyDescent="0.2">
      <c r="A119" s="290"/>
      <c r="B119" s="219" t="s">
        <v>23</v>
      </c>
      <c r="C119" s="219"/>
      <c r="D119" s="360"/>
      <c r="E119" s="219"/>
      <c r="F119" s="267"/>
      <c r="G119" s="219"/>
      <c r="H119" s="219"/>
      <c r="I119" s="219"/>
      <c r="J119" s="219"/>
      <c r="K119" s="24"/>
      <c r="L119" s="11"/>
    </row>
    <row r="120" spans="1:12" s="24" customFormat="1" x14ac:dyDescent="0.2">
      <c r="A120" s="71" t="s">
        <v>711</v>
      </c>
      <c r="B120" s="271" t="s">
        <v>694</v>
      </c>
      <c r="C120" s="272"/>
      <c r="D120" s="273"/>
      <c r="E120" s="224"/>
      <c r="F120" s="273"/>
      <c r="G120" s="413"/>
      <c r="H120" s="272"/>
      <c r="I120" s="272"/>
      <c r="J120" s="272"/>
    </row>
    <row r="121" spans="1:12" s="24" customFormat="1" ht="30.75" customHeight="1" x14ac:dyDescent="0.2">
      <c r="A121" s="71" t="s">
        <v>2272</v>
      </c>
      <c r="B121" s="242" t="s">
        <v>2271</v>
      </c>
      <c r="C121" s="246"/>
      <c r="D121" s="361" t="s">
        <v>1087</v>
      </c>
      <c r="E121" s="216" t="s">
        <v>370</v>
      </c>
      <c r="F121" s="269">
        <v>71.680000000000007</v>
      </c>
      <c r="G121" s="415">
        <f>H121*(1-ЧАЙ!$I$8)</f>
        <v>66.662400000000005</v>
      </c>
      <c r="H121" s="416">
        <f>IF(E121=ИТОГО!$F$1,ИТОГО!$F$2*F121,IF(E121=ИТОГО!$G$1,ИТОГО!$G$2*F121,IF(E121=ИТОГО!$H$1,ИТОГО!$H$2*F121,F121)))</f>
        <v>71.680000000000007</v>
      </c>
      <c r="I121" s="246"/>
      <c r="J121" s="124">
        <f>IF(MOD(I121,1)=0,IF(_КОМ.УСЛ.=ЧАЙ!$K$8,H121*I121,I121*G121),"заказ не кратен 1 шт.")</f>
        <v>0</v>
      </c>
    </row>
    <row r="122" spans="1:12" s="24" customFormat="1" x14ac:dyDescent="0.2">
      <c r="A122" s="71" t="s">
        <v>712</v>
      </c>
      <c r="B122" s="242" t="s">
        <v>713</v>
      </c>
      <c r="C122" s="246"/>
      <c r="D122" s="361" t="s">
        <v>1087</v>
      </c>
      <c r="E122" s="216" t="s">
        <v>370</v>
      </c>
      <c r="F122" s="269">
        <v>69</v>
      </c>
      <c r="G122" s="415">
        <f>H122*(1-ЧАЙ!$I$8)</f>
        <v>64.17</v>
      </c>
      <c r="H122" s="416">
        <f>IF(E122=ИТОГО!$F$1,ИТОГО!$F$2*F122,IF(E122=ИТОГО!$G$1,ИТОГО!$G$2*F122,IF(E122=ИТОГО!$H$1,ИТОГО!$H$2*F122,F122)))</f>
        <v>69</v>
      </c>
      <c r="I122" s="246"/>
      <c r="J122" s="124">
        <f>IF(MOD(I122,1)=0,IF(_КОМ.УСЛ.=ЧАЙ!$K$8,H122*I122,I122*G122),"заказ не кратен 1 шт.")</f>
        <v>0</v>
      </c>
    </row>
    <row r="123" spans="1:12" s="24" customFormat="1" x14ac:dyDescent="0.2">
      <c r="A123" s="71" t="s">
        <v>714</v>
      </c>
      <c r="B123" s="242" t="s">
        <v>715</v>
      </c>
      <c r="C123" s="246"/>
      <c r="D123" s="361" t="s">
        <v>1087</v>
      </c>
      <c r="E123" s="216" t="s">
        <v>370</v>
      </c>
      <c r="F123" s="269">
        <v>75</v>
      </c>
      <c r="G123" s="415">
        <f>H123*(1-ЧАЙ!$I$8)</f>
        <v>69.75</v>
      </c>
      <c r="H123" s="416">
        <f>IF(E123=ИТОГО!$F$1,ИТОГО!$F$2*F123,IF(E123=ИТОГО!$G$1,ИТОГО!$G$2*F123,IF(E123=ИТОГО!$H$1,ИТОГО!$H$2*F123,F123)))</f>
        <v>75</v>
      </c>
      <c r="I123" s="246"/>
      <c r="J123" s="124">
        <f>IF(MOD(I123,1)=0,IF(_КОМ.УСЛ.=ЧАЙ!$K$8,H123*I123,I123*G123),"заказ не кратен 1 шт.")</f>
        <v>0</v>
      </c>
    </row>
    <row r="124" spans="1:12" s="24" customFormat="1" ht="19.5" customHeight="1" x14ac:dyDescent="0.2">
      <c r="A124" s="71" t="s">
        <v>756</v>
      </c>
      <c r="B124" s="242" t="s">
        <v>757</v>
      </c>
      <c r="C124" s="246"/>
      <c r="D124" s="545" t="s">
        <v>758</v>
      </c>
      <c r="E124" s="216" t="s">
        <v>370</v>
      </c>
      <c r="F124" s="269">
        <v>2.7</v>
      </c>
      <c r="G124" s="412">
        <f>H124*(1-ЧАЙ!$I$8)</f>
        <v>2.5110000000000001</v>
      </c>
      <c r="H124" s="246">
        <f>IF(E124=ИТОГО!$F$1,ИТОГО!$F$2*F124,IF(E124=ИТОГО!$G$1,ИТОГО!$G$2*F124,IF(E124=ИТОГО!$H$1,ИТОГО!$H$2*F124,F124)))</f>
        <v>2.7</v>
      </c>
      <c r="I124" s="246"/>
      <c r="J124" s="124">
        <f>IF(MOD(I124,50)=0,IF(_КОМ.УСЛ.=ЧАЙ!$K$8,H124*I124,I124*G124),"заказ не кратен 50 шт.")</f>
        <v>0</v>
      </c>
    </row>
    <row r="125" spans="1:12" s="24" customFormat="1" x14ac:dyDescent="0.2">
      <c r="A125" s="71" t="s">
        <v>759</v>
      </c>
      <c r="B125" s="242" t="s">
        <v>760</v>
      </c>
      <c r="C125" s="246"/>
      <c r="D125" s="361" t="s">
        <v>758</v>
      </c>
      <c r="E125" s="216" t="s">
        <v>370</v>
      </c>
      <c r="F125" s="269">
        <v>5.2</v>
      </c>
      <c r="G125" s="412">
        <f>H125*(1-ЧАЙ!$I$8)</f>
        <v>4.8359999999999994</v>
      </c>
      <c r="H125" s="246">
        <f>IF(E125=ИТОГО!$F$1,ИТОГО!$F$2*F125,IF(E125=ИТОГО!$G$1,ИТОГО!$G$2*F125,IF(E125=ИТОГО!$H$1,ИТОГО!$H$2*F125,F125)))</f>
        <v>5.2</v>
      </c>
      <c r="I125" s="246"/>
      <c r="J125" s="124">
        <f>IF(MOD(I125,50)=0,IF(_КОМ.УСЛ.=ЧАЙ!$K$8,H125*I125,I125*G125),"заказ не кратен 50 шт.")</f>
        <v>0</v>
      </c>
    </row>
    <row r="126" spans="1:12" s="24" customFormat="1" x14ac:dyDescent="0.2">
      <c r="A126" s="71" t="s">
        <v>830</v>
      </c>
      <c r="B126" s="271" t="s">
        <v>925</v>
      </c>
      <c r="C126" s="272"/>
      <c r="D126" s="273"/>
      <c r="E126" s="224"/>
      <c r="F126" s="273"/>
      <c r="G126" s="413"/>
      <c r="H126" s="272"/>
      <c r="I126" s="272"/>
      <c r="J126" s="272"/>
    </row>
    <row r="127" spans="1:12" s="24" customFormat="1" ht="21" x14ac:dyDescent="0.2">
      <c r="A127" s="71" t="s">
        <v>831</v>
      </c>
      <c r="B127" s="242" t="s">
        <v>832</v>
      </c>
      <c r="C127" s="246"/>
      <c r="D127" s="361" t="s">
        <v>753</v>
      </c>
      <c r="E127" s="277" t="s">
        <v>15</v>
      </c>
      <c r="F127" s="278">
        <v>1.01E-2</v>
      </c>
      <c r="G127" s="412">
        <f>H127*(1-ЧАЙ!$I$8)</f>
        <v>0.63441543089999997</v>
      </c>
      <c r="H127" s="246">
        <f>IF(E127=ИТОГО!$F$1,ИТОГО!$F$2*F127,IF(E127=ИТОГО!$G$1,ИТОГО!$G$2*F127,IF(E127=ИТОГО!$H$1,ИТОГО!$H$2*F127,F127)))</f>
        <v>0.68216713000000007</v>
      </c>
      <c r="I127" s="246"/>
      <c r="J127" s="124">
        <f>IF(MOD(I127,1000)=0,IF(_КОМ.УСЛ.=ЧАЙ!$K$8,H127*I127,I127*G127),"заказ не кратен 1000 шт.")</f>
        <v>0</v>
      </c>
    </row>
    <row r="128" spans="1:12" s="24" customFormat="1" x14ac:dyDescent="0.2">
      <c r="A128" s="71" t="s">
        <v>833</v>
      </c>
      <c r="B128" s="242" t="s">
        <v>834</v>
      </c>
      <c r="C128" s="246"/>
      <c r="D128" s="361" t="s">
        <v>835</v>
      </c>
      <c r="E128" s="216" t="s">
        <v>370</v>
      </c>
      <c r="F128" s="269">
        <v>1.33</v>
      </c>
      <c r="G128" s="412">
        <f>H128*(1-ЧАЙ!$I$8)</f>
        <v>1.2368999999999999</v>
      </c>
      <c r="H128" s="246">
        <f>IF(E128=ИТОГО!$F$1,ИТОГО!$F$2*F128,IF(E128=ИТОГО!$G$1,ИТОГО!$G$2*F128,IF(E128=ИТОГО!$H$1,ИТОГО!$H$2*F128,F128)))</f>
        <v>1.33</v>
      </c>
      <c r="I128" s="246"/>
      <c r="J128" s="124">
        <f>IF(MOD(I128,100)=0,IF(_КОМ.УСЛ.=ЧАЙ!$K$8,H128*I128,I128*G128),"заказ не кратен 100 шт.")</f>
        <v>0</v>
      </c>
    </row>
    <row r="129" spans="1:12" s="24" customFormat="1" x14ac:dyDescent="0.2">
      <c r="A129" s="71" t="s">
        <v>836</v>
      </c>
      <c r="B129" s="242" t="s">
        <v>837</v>
      </c>
      <c r="C129" s="246"/>
      <c r="D129" s="361" t="s">
        <v>835</v>
      </c>
      <c r="E129" s="216" t="s">
        <v>370</v>
      </c>
      <c r="F129" s="269">
        <v>1.33</v>
      </c>
      <c r="G129" s="412">
        <f>H129*(1-ЧАЙ!$I$8)</f>
        <v>1.2368999999999999</v>
      </c>
      <c r="H129" s="246">
        <f>IF(E129=ИТОГО!$F$1,ИТОГО!$F$2*F129,IF(E129=ИТОГО!$G$1,ИТОГО!$G$2*F129,IF(E129=ИТОГО!$H$1,ИТОГО!$H$2*F129,F129)))</f>
        <v>1.33</v>
      </c>
      <c r="I129" s="246"/>
      <c r="J129" s="124">
        <f>IF(MOD(I129,100)=0,IF(_КОМ.УСЛ.=ЧАЙ!$K$8,H129*I129,I129*G129),"заказ не кратен 100 шт.")</f>
        <v>0</v>
      </c>
    </row>
    <row r="130" spans="1:12" s="24" customFormat="1" x14ac:dyDescent="0.2">
      <c r="A130" s="71" t="s">
        <v>838</v>
      </c>
      <c r="B130" s="242" t="s">
        <v>839</v>
      </c>
      <c r="C130" s="246"/>
      <c r="D130" s="361" t="s">
        <v>835</v>
      </c>
      <c r="E130" s="216" t="s">
        <v>370</v>
      </c>
      <c r="F130" s="269">
        <v>1.33</v>
      </c>
      <c r="G130" s="412">
        <f>H130*(1-ЧАЙ!$I$8)</f>
        <v>1.2368999999999999</v>
      </c>
      <c r="H130" s="246">
        <f>IF(E130=ИТОГО!$F$1,ИТОГО!$F$2*F130,IF(E130=ИТОГО!$G$1,ИТОГО!$G$2*F130,IF(E130=ИТОГО!$H$1,ИТОГО!$H$2*F130,F130)))</f>
        <v>1.33</v>
      </c>
      <c r="I130" s="246"/>
      <c r="J130" s="124">
        <f>IF(MOD(I130,100)=0,IF(_КОМ.УСЛ.=ЧАЙ!$K$8,H130*I130,I130*G130),"заказ не кратен 100 шт.")</f>
        <v>0</v>
      </c>
    </row>
    <row r="131" spans="1:12" s="24" customFormat="1" x14ac:dyDescent="0.2">
      <c r="A131" s="71" t="s">
        <v>840</v>
      </c>
      <c r="B131" s="242" t="s">
        <v>841</v>
      </c>
      <c r="C131" s="246"/>
      <c r="D131" s="361" t="s">
        <v>835</v>
      </c>
      <c r="E131" s="277" t="s">
        <v>15</v>
      </c>
      <c r="F131" s="278">
        <v>7.6399999999999996E-2</v>
      </c>
      <c r="G131" s="412">
        <f>H131*(1-ЧАЙ!$I$8)</f>
        <v>4.7989444476000003</v>
      </c>
      <c r="H131" s="246">
        <f>IF(E131=ИТОГО!$F$1,ИТОГО!$F$2*F131,IF(E131=ИТОГО!$G$1,ИТОГО!$G$2*F131,IF(E131=ИТОГО!$H$1,ИТОГО!$H$2*F131,F131)))</f>
        <v>5.1601553200000003</v>
      </c>
      <c r="I131" s="246"/>
      <c r="J131" s="124">
        <f>IF(MOD(I131,100)=0,IF(_КОМ.УСЛ.=ЧАЙ!$K$8,H131*I131,I131*G131),"заказ не кратен 100 шт.")</f>
        <v>0</v>
      </c>
    </row>
    <row r="132" spans="1:12" s="24" customFormat="1" x14ac:dyDescent="0.2">
      <c r="A132" s="71" t="s">
        <v>1077</v>
      </c>
      <c r="B132" s="242" t="s">
        <v>1076</v>
      </c>
      <c r="C132" s="246"/>
      <c r="D132" s="361" t="s">
        <v>835</v>
      </c>
      <c r="E132" s="216" t="s">
        <v>370</v>
      </c>
      <c r="F132" s="269">
        <v>4.5</v>
      </c>
      <c r="G132" s="412">
        <f>H132*(1-ЧАЙ!$I$8)</f>
        <v>4.1849999999999996</v>
      </c>
      <c r="H132" s="246">
        <f>IF(E132=ИТОГО!$F$1,ИТОГО!$F$2*F132,IF(E132=ИТОГО!$G$1,ИТОГО!$G$2*F132,IF(E132=ИТОГО!$H$1,ИТОГО!$H$2*F132,F132)))</f>
        <v>4.5</v>
      </c>
      <c r="I132" s="246"/>
      <c r="J132" s="124">
        <f>IF(MOD(I132,100)=0,IF(_КОМ.УСЛ.=ЧАЙ!$K$8,H132*I132,I132*G132),"заказ не кратен 100 шт.")</f>
        <v>0</v>
      </c>
    </row>
    <row r="133" spans="1:12" s="24" customFormat="1" ht="25.5" x14ac:dyDescent="0.2">
      <c r="A133" s="71" t="s">
        <v>842</v>
      </c>
      <c r="B133" s="242" t="s">
        <v>843</v>
      </c>
      <c r="C133" s="246"/>
      <c r="D133" s="361" t="s">
        <v>835</v>
      </c>
      <c r="E133" s="277" t="s">
        <v>15</v>
      </c>
      <c r="F133" s="278">
        <v>9.0999999999999998E-2</v>
      </c>
      <c r="G133" s="412">
        <f>H133*(1-ЧАЙ!$I$8)</f>
        <v>5.7160202189999998</v>
      </c>
      <c r="H133" s="246">
        <f>IF(E133=ИТОГО!$F$1,ИТОГО!$F$2*F133,IF(E133=ИТОГО!$G$1,ИТОГО!$G$2*F133,IF(E133=ИТОГО!$H$1,ИТОГО!$H$2*F133,F133)))</f>
        <v>6.1462583000000004</v>
      </c>
      <c r="I133" s="246"/>
      <c r="J133" s="124">
        <f>IF(MOD(I133,100)=0,IF(_КОМ.УСЛ.=ЧАЙ!$K$8,H133*I133,I133*G133),"заказ не кратен 100 шт.")</f>
        <v>0</v>
      </c>
    </row>
    <row r="134" spans="1:12" s="24" customFormat="1" x14ac:dyDescent="0.2">
      <c r="A134" s="71" t="s">
        <v>844</v>
      </c>
      <c r="B134" s="242" t="s">
        <v>845</v>
      </c>
      <c r="C134" s="246"/>
      <c r="D134" s="361" t="s">
        <v>835</v>
      </c>
      <c r="E134" s="216" t="s">
        <v>370</v>
      </c>
      <c r="F134" s="269">
        <v>4.45</v>
      </c>
      <c r="G134" s="412">
        <f>H134*(1-ЧАЙ!$I$8)</f>
        <v>4.1384999999999996</v>
      </c>
      <c r="H134" s="246">
        <f>IF(E134=ИТОГО!$F$1,ИТОГО!$F$2*F134,IF(E134=ИТОГО!$G$1,ИТОГО!$G$2*F134,IF(E134=ИТОГО!$H$1,ИТОГО!$H$2*F134,F134)))</f>
        <v>4.45</v>
      </c>
      <c r="I134" s="246"/>
      <c r="J134" s="124">
        <f>IF(MOD(I134,100)=0,IF(_КОМ.УСЛ.=ЧАЙ!$K$8,H134*I134,I134*G134),"заказ не кратен 100 шт.")</f>
        <v>0</v>
      </c>
    </row>
    <row r="135" spans="1:12" s="24" customFormat="1" ht="28.5" customHeight="1" x14ac:dyDescent="0.2">
      <c r="A135" s="71" t="s">
        <v>846</v>
      </c>
      <c r="B135" s="242" t="s">
        <v>847</v>
      </c>
      <c r="C135" s="246"/>
      <c r="D135" s="361" t="s">
        <v>835</v>
      </c>
      <c r="E135" s="216" t="s">
        <v>370</v>
      </c>
      <c r="F135" s="269">
        <v>4.18</v>
      </c>
      <c r="G135" s="412">
        <f>H135*(1-ЧАЙ!$I$8)</f>
        <v>3.8873999999999995</v>
      </c>
      <c r="H135" s="246">
        <f>IF(E135=ИТОГО!$F$1,ИТОГО!$F$2*F135,IF(E135=ИТОГО!$G$1,ИТОГО!$G$2*F135,IF(E135=ИТОГО!$H$1,ИТОГО!$H$2*F135,F135)))</f>
        <v>4.18</v>
      </c>
      <c r="I135" s="246"/>
      <c r="J135" s="124">
        <f>IF(MOD(I135,100)=0,IF(_КОМ.УСЛ.=ЧАЙ!$K$8,H135*I135,I135*G135),"заказ не кратен 100 шт.")</f>
        <v>0</v>
      </c>
    </row>
    <row r="136" spans="1:12" s="24" customFormat="1" x14ac:dyDescent="0.2">
      <c r="A136" s="71" t="s">
        <v>745</v>
      </c>
      <c r="B136" s="271" t="s">
        <v>926</v>
      </c>
      <c r="C136" s="272"/>
      <c r="D136" s="273"/>
      <c r="E136" s="224"/>
      <c r="F136" s="273"/>
      <c r="G136" s="413"/>
      <c r="H136" s="272"/>
      <c r="I136" s="272"/>
      <c r="J136" s="272"/>
    </row>
    <row r="137" spans="1:12" s="24" customFormat="1" x14ac:dyDescent="0.2">
      <c r="A137" s="71" t="s">
        <v>746</v>
      </c>
      <c r="B137" s="242" t="s">
        <v>747</v>
      </c>
      <c r="C137" s="246"/>
      <c r="D137" s="361" t="s">
        <v>748</v>
      </c>
      <c r="E137" s="216" t="s">
        <v>370</v>
      </c>
      <c r="F137" s="269">
        <v>2.2599999999999998</v>
      </c>
      <c r="G137" s="412">
        <f>H137*(1-ЧАЙ!$I$8)</f>
        <v>2.1017999999999994</v>
      </c>
      <c r="H137" s="246">
        <f>IF(E137=ИТОГО!$F$1,ИТОГО!$F$2*F137,IF(E137=ИТОГО!$G$1,ИТОГО!$G$2*F137,IF(E137=ИТОГО!$H$1,ИТОГО!$H$2*F137,F137)))</f>
        <v>2.2599999999999998</v>
      </c>
      <c r="I137" s="246"/>
      <c r="J137" s="124">
        <f>IF(MOD(I137,14)=0,IF(_КОМ.УСЛ.=ЧАЙ!$K$8,H137*I137,I137*G137),"заказ не кратен 14 шт.")</f>
        <v>0</v>
      </c>
    </row>
    <row r="138" spans="1:12" s="24" customFormat="1" x14ac:dyDescent="0.2">
      <c r="A138" s="71" t="s">
        <v>749</v>
      </c>
      <c r="B138" s="242" t="s">
        <v>750</v>
      </c>
      <c r="C138" s="246"/>
      <c r="D138" s="361" t="s">
        <v>748</v>
      </c>
      <c r="E138" s="216" t="s">
        <v>370</v>
      </c>
      <c r="F138" s="269">
        <v>2.2599999999999998</v>
      </c>
      <c r="G138" s="412">
        <f>H138*(1-ЧАЙ!$I$8)</f>
        <v>2.1017999999999994</v>
      </c>
      <c r="H138" s="246">
        <f>IF(E138=ИТОГО!$F$1,ИТОГО!$F$2*F138,IF(E138=ИТОГО!$G$1,ИТОГО!$G$2*F138,IF(E138=ИТОГО!$H$1,ИТОГО!$H$2*F138,F138)))</f>
        <v>2.2599999999999998</v>
      </c>
      <c r="I138" s="246"/>
      <c r="J138" s="124">
        <f>IF(MOD(I138,14)=0,IF(_КОМ.УСЛ.=ЧАЙ!$K$8,H138*I138,I138*G138),"заказ не кратен 14 шт.")</f>
        <v>0</v>
      </c>
    </row>
    <row r="139" spans="1:12" s="24" customFormat="1" ht="21" x14ac:dyDescent="0.2">
      <c r="A139" s="71" t="s">
        <v>751</v>
      </c>
      <c r="B139" s="242" t="s">
        <v>752</v>
      </c>
      <c r="C139" s="246"/>
      <c r="D139" s="361" t="s">
        <v>753</v>
      </c>
      <c r="E139" s="216" t="s">
        <v>370</v>
      </c>
      <c r="F139" s="269">
        <v>2.2000000000000002</v>
      </c>
      <c r="G139" s="412">
        <f>H139*(1-ЧАЙ!$I$8)</f>
        <v>2.0459999999999998</v>
      </c>
      <c r="H139" s="246">
        <f>IF(E139=ИТОГО!$F$1,ИТОГО!$F$2*F139,IF(E139=ИТОГО!$G$1,ИТОГО!$G$2*F139,IF(E139=ИТОГО!$H$1,ИТОГО!$H$2*F139,F139)))</f>
        <v>2.2000000000000002</v>
      </c>
      <c r="I139" s="246"/>
      <c r="J139" s="124">
        <f>IF(MOD(I139,1000)=0,IF(_КОМ.УСЛ.=ЧАЙ!$K$8,H139*I139,I139*G139),"заказ не кратен 1000 шт.")</f>
        <v>0</v>
      </c>
    </row>
    <row r="140" spans="1:12" s="24" customFormat="1" ht="21" x14ac:dyDescent="0.2">
      <c r="A140" s="71" t="s">
        <v>754</v>
      </c>
      <c r="B140" s="242" t="s">
        <v>755</v>
      </c>
      <c r="C140" s="246"/>
      <c r="D140" s="361" t="s">
        <v>753</v>
      </c>
      <c r="E140" s="216" t="s">
        <v>370</v>
      </c>
      <c r="F140" s="269">
        <v>0.84</v>
      </c>
      <c r="G140" s="412">
        <f>H140*(1-ЧАЙ!$I$8)</f>
        <v>0.78119999999999989</v>
      </c>
      <c r="H140" s="246">
        <f>IF(E140=ИТОГО!$F$1,ИТОГО!$F$2*F140,IF(E140=ИТОГО!$G$1,ИТОГО!$G$2*F140,IF(E140=ИТОГО!$H$1,ИТОГО!$H$2*F140,F140)))</f>
        <v>0.84</v>
      </c>
      <c r="I140" s="246"/>
      <c r="J140" s="124">
        <f>IF(MOD(I140,1000)=0,IF(_КОМ.УСЛ.=ЧАЙ!$K$8,H140*I140,I140*G140),"заказ не кратен 1000 шт.")</f>
        <v>0</v>
      </c>
    </row>
    <row r="141" spans="1:12" x14ac:dyDescent="0.2">
      <c r="A141" s="290"/>
      <c r="B141" s="219" t="s">
        <v>923</v>
      </c>
      <c r="C141" s="219"/>
      <c r="D141" s="360"/>
      <c r="E141" s="219"/>
      <c r="F141" s="267"/>
      <c r="G141" s="219"/>
      <c r="H141" s="219"/>
      <c r="I141" s="219"/>
      <c r="J141" s="219"/>
      <c r="K141" s="24"/>
      <c r="L141" s="11"/>
    </row>
    <row r="142" spans="1:12" s="24" customFormat="1" ht="38.25" customHeight="1" x14ac:dyDescent="0.2">
      <c r="A142" s="71" t="s">
        <v>670</v>
      </c>
      <c r="B142" s="242" t="s">
        <v>671</v>
      </c>
      <c r="C142" s="246"/>
      <c r="D142" s="361" t="s">
        <v>1087</v>
      </c>
      <c r="E142" s="216" t="s">
        <v>370</v>
      </c>
      <c r="F142" s="269">
        <v>295</v>
      </c>
      <c r="G142" s="417">
        <f>H142*(1-ЧАЙ!$I$8)</f>
        <v>274.34999999999997</v>
      </c>
      <c r="H142" s="418">
        <f>IF(E142=ИТОГО!$F$1,ИТОГО!$F$2*F142,IF(E142=ИТОГО!$G$1,ИТОГО!$G$2*F142,IF(E142=ИТОГО!$H$1,ИТОГО!$H$2*F142,F142)))</f>
        <v>295</v>
      </c>
      <c r="I142" s="246"/>
      <c r="J142" s="124">
        <f>IF(MOD(I142,1)=0,IF(_КОМ.УСЛ.=ЧАЙ!$K$8,H142*I142,I142*G142),"заказ не кратен 1 шт.")</f>
        <v>0</v>
      </c>
    </row>
    <row r="143" spans="1:12" s="24" customFormat="1" ht="38.25" customHeight="1" x14ac:dyDescent="0.2">
      <c r="A143" s="71" t="s">
        <v>672</v>
      </c>
      <c r="B143" s="242" t="s">
        <v>673</v>
      </c>
      <c r="C143" s="246"/>
      <c r="D143" s="361" t="s">
        <v>1087</v>
      </c>
      <c r="E143" s="216" t="s">
        <v>370</v>
      </c>
      <c r="F143" s="269">
        <v>295</v>
      </c>
      <c r="G143" s="417">
        <f>H143*(1-ЧАЙ!$I$8)</f>
        <v>274.34999999999997</v>
      </c>
      <c r="H143" s="418">
        <f>IF(E143=ИТОГО!$F$1,ИТОГО!$F$2*F143,IF(E143=ИТОГО!$G$1,ИТОГО!$G$2*F143,IF(E143=ИТОГО!$H$1,ИТОГО!$H$2*F143,F143)))</f>
        <v>295</v>
      </c>
      <c r="I143" s="246"/>
      <c r="J143" s="124">
        <f>IF(MOD(I143,1)=0,IF(_КОМ.УСЛ.=ЧАЙ!$K$8,H143*I143,I143*G143),"заказ не кратен 1 шт.")</f>
        <v>0</v>
      </c>
    </row>
    <row r="144" spans="1:12" s="35" customFormat="1" ht="15.75" x14ac:dyDescent="0.2">
      <c r="A144" s="4"/>
      <c r="B144" s="18"/>
      <c r="C144" s="18"/>
      <c r="D144" s="22"/>
      <c r="E144" s="18"/>
      <c r="F144" s="22"/>
      <c r="H144" s="587" t="s">
        <v>53</v>
      </c>
      <c r="I144" s="587"/>
      <c r="J144" s="266">
        <f>SUM(J11:J143)</f>
        <v>0</v>
      </c>
      <c r="K144" s="24"/>
    </row>
    <row r="145" spans="2:11" x14ac:dyDescent="0.2">
      <c r="F145" s="288"/>
      <c r="G145" s="4"/>
      <c r="H145" s="4"/>
      <c r="K145" s="24"/>
    </row>
    <row r="146" spans="2:11" x14ac:dyDescent="0.2">
      <c r="F146" s="288"/>
      <c r="G146" s="4"/>
      <c r="H146" s="4"/>
      <c r="K146" s="24"/>
    </row>
    <row r="147" spans="2:11" x14ac:dyDescent="0.2">
      <c r="B147" s="226"/>
      <c r="D147" s="288"/>
      <c r="E147" s="4"/>
      <c r="F147" s="4"/>
      <c r="G147" s="15"/>
      <c r="H147" s="4"/>
      <c r="I147" s="24"/>
    </row>
    <row r="148" spans="2:11" x14ac:dyDescent="0.2">
      <c r="B148" s="226"/>
      <c r="D148" s="288"/>
      <c r="E148" s="4"/>
      <c r="F148" s="4"/>
      <c r="G148" s="15"/>
      <c r="H148" s="4"/>
      <c r="I148" s="24"/>
    </row>
    <row r="149" spans="2:11" x14ac:dyDescent="0.2">
      <c r="B149" s="226"/>
      <c r="D149" s="288"/>
      <c r="E149" s="4"/>
      <c r="F149" s="4"/>
      <c r="G149" s="15"/>
      <c r="H149" s="4"/>
      <c r="I149" s="24"/>
    </row>
    <row r="150" spans="2:11" x14ac:dyDescent="0.2">
      <c r="B150" s="226"/>
      <c r="D150" s="288"/>
      <c r="E150" s="4"/>
      <c r="F150" s="4"/>
      <c r="G150" s="15"/>
      <c r="H150" s="4"/>
      <c r="I150" s="24"/>
    </row>
    <row r="151" spans="2:11" x14ac:dyDescent="0.2">
      <c r="B151" s="226"/>
      <c r="D151" s="288"/>
      <c r="E151" s="4"/>
      <c r="F151" s="4"/>
      <c r="G151" s="15"/>
      <c r="H151" s="4"/>
      <c r="I151" s="24"/>
    </row>
    <row r="152" spans="2:11" x14ac:dyDescent="0.2">
      <c r="B152" s="226"/>
      <c r="D152" s="288"/>
      <c r="E152" s="4"/>
      <c r="F152" s="4"/>
      <c r="G152" s="15"/>
      <c r="H152" s="4"/>
      <c r="I152" s="24"/>
    </row>
    <row r="153" spans="2:11" x14ac:dyDescent="0.2">
      <c r="B153" s="226"/>
      <c r="D153" s="288"/>
      <c r="E153" s="4"/>
      <c r="F153" s="4"/>
      <c r="G153" s="15"/>
      <c r="H153" s="4"/>
      <c r="I153" s="24"/>
    </row>
    <row r="154" spans="2:11" x14ac:dyDescent="0.2">
      <c r="B154" s="226"/>
      <c r="D154" s="288"/>
      <c r="E154" s="4"/>
      <c r="F154" s="4"/>
      <c r="G154" s="15"/>
      <c r="H154" s="4"/>
      <c r="I154" s="24"/>
    </row>
    <row r="155" spans="2:11" x14ac:dyDescent="0.2">
      <c r="B155" s="226"/>
      <c r="D155" s="288"/>
      <c r="E155" s="4"/>
      <c r="F155" s="4"/>
      <c r="G155" s="15"/>
      <c r="H155" s="4"/>
      <c r="I155" s="24"/>
    </row>
    <row r="156" spans="2:11" x14ac:dyDescent="0.2">
      <c r="B156" s="226"/>
      <c r="D156" s="288"/>
      <c r="E156" s="4"/>
      <c r="F156" s="4"/>
      <c r="G156" s="15"/>
      <c r="H156" s="4"/>
      <c r="I156" s="24"/>
    </row>
    <row r="157" spans="2:11" x14ac:dyDescent="0.2">
      <c r="B157" s="226"/>
      <c r="D157" s="288"/>
      <c r="E157" s="4"/>
      <c r="F157" s="4"/>
      <c r="G157" s="15"/>
      <c r="H157" s="4"/>
      <c r="I157" s="24"/>
    </row>
    <row r="158" spans="2:11" x14ac:dyDescent="0.2">
      <c r="B158" s="226"/>
      <c r="D158" s="288"/>
      <c r="E158" s="4"/>
      <c r="F158" s="4"/>
      <c r="G158" s="15"/>
      <c r="H158" s="4"/>
      <c r="I158" s="24"/>
    </row>
    <row r="159" spans="2:11" x14ac:dyDescent="0.2">
      <c r="B159" s="226"/>
      <c r="D159" s="288"/>
      <c r="E159" s="4"/>
      <c r="F159" s="4"/>
      <c r="G159" s="15"/>
      <c r="H159" s="4"/>
      <c r="I159" s="24"/>
    </row>
    <row r="160" spans="2:11" x14ac:dyDescent="0.2">
      <c r="B160" s="226"/>
      <c r="D160" s="288"/>
      <c r="E160" s="4"/>
      <c r="F160" s="4"/>
      <c r="G160" s="15"/>
      <c r="H160" s="4"/>
      <c r="I160" s="24"/>
    </row>
    <row r="161" spans="2:11" x14ac:dyDescent="0.2">
      <c r="B161" s="226"/>
      <c r="D161" s="288"/>
      <c r="E161" s="4"/>
      <c r="F161" s="4"/>
      <c r="G161" s="15"/>
      <c r="H161" s="4"/>
      <c r="I161" s="24"/>
    </row>
    <row r="162" spans="2:11" x14ac:dyDescent="0.2">
      <c r="B162" s="226"/>
      <c r="D162" s="288"/>
      <c r="E162" s="4"/>
      <c r="F162" s="4"/>
      <c r="G162" s="15"/>
      <c r="H162" s="4"/>
      <c r="I162" s="24"/>
    </row>
    <row r="163" spans="2:11" x14ac:dyDescent="0.2">
      <c r="B163" s="226"/>
      <c r="D163" s="288"/>
      <c r="E163" s="4"/>
      <c r="F163" s="4"/>
      <c r="G163" s="15"/>
      <c r="H163" s="4"/>
      <c r="I163" s="24"/>
    </row>
    <row r="164" spans="2:11" x14ac:dyDescent="0.2">
      <c r="B164" s="226"/>
      <c r="D164" s="288"/>
      <c r="E164" s="4"/>
      <c r="F164" s="4"/>
      <c r="G164" s="15"/>
      <c r="H164" s="4"/>
      <c r="I164" s="24"/>
    </row>
    <row r="165" spans="2:11" x14ac:dyDescent="0.2">
      <c r="B165" s="226"/>
      <c r="D165" s="288"/>
      <c r="E165" s="4"/>
      <c r="F165" s="4"/>
      <c r="G165" s="15"/>
      <c r="H165" s="4"/>
      <c r="I165" s="24"/>
    </row>
    <row r="166" spans="2:11" x14ac:dyDescent="0.2">
      <c r="B166" s="226"/>
      <c r="D166" s="288"/>
      <c r="E166" s="4"/>
      <c r="F166" s="4"/>
      <c r="G166" s="15"/>
      <c r="H166" s="4"/>
      <c r="I166" s="24"/>
    </row>
    <row r="167" spans="2:11" x14ac:dyDescent="0.2">
      <c r="B167" s="226"/>
      <c r="D167" s="288"/>
      <c r="E167" s="4"/>
      <c r="F167" s="4"/>
      <c r="G167" s="15"/>
      <c r="H167" s="4"/>
      <c r="I167" s="24"/>
    </row>
    <row r="168" spans="2:11" x14ac:dyDescent="0.2">
      <c r="B168" s="226"/>
      <c r="D168" s="288"/>
      <c r="E168" s="4"/>
      <c r="F168" s="4"/>
      <c r="G168" s="15"/>
      <c r="H168" s="4"/>
      <c r="I168" s="24"/>
    </row>
    <row r="169" spans="2:11" x14ac:dyDescent="0.2">
      <c r="B169" s="226"/>
      <c r="D169" s="288"/>
      <c r="E169" s="4"/>
      <c r="F169" s="4"/>
      <c r="G169" s="15"/>
      <c r="H169" s="4"/>
      <c r="I169" s="24"/>
    </row>
    <row r="170" spans="2:11" x14ac:dyDescent="0.2">
      <c r="B170" s="226"/>
      <c r="D170" s="288"/>
      <c r="E170" s="4"/>
      <c r="F170" s="4"/>
      <c r="G170" s="15"/>
      <c r="H170" s="4"/>
      <c r="I170" s="24"/>
    </row>
    <row r="171" spans="2:11" x14ac:dyDescent="0.2">
      <c r="B171" s="226"/>
      <c r="D171" s="288"/>
      <c r="E171" s="4"/>
      <c r="F171" s="4"/>
      <c r="G171" s="15"/>
      <c r="H171" s="4"/>
      <c r="I171" s="24"/>
    </row>
    <row r="172" spans="2:11" x14ac:dyDescent="0.2">
      <c r="B172" s="226"/>
      <c r="D172" s="288"/>
      <c r="E172" s="4"/>
      <c r="F172" s="4"/>
      <c r="G172" s="15"/>
      <c r="H172" s="4"/>
      <c r="I172" s="24"/>
    </row>
    <row r="173" spans="2:11" x14ac:dyDescent="0.2">
      <c r="B173" s="226"/>
      <c r="D173" s="288"/>
      <c r="E173" s="4"/>
      <c r="F173" s="4"/>
      <c r="G173" s="15"/>
      <c r="H173" s="4"/>
      <c r="I173" s="24"/>
    </row>
    <row r="174" spans="2:11" x14ac:dyDescent="0.2">
      <c r="B174" s="226"/>
      <c r="D174" s="288"/>
      <c r="E174" s="4"/>
      <c r="F174" s="4"/>
      <c r="G174" s="15"/>
      <c r="H174" s="4"/>
      <c r="I174" s="24"/>
    </row>
    <row r="175" spans="2:11" x14ac:dyDescent="0.2">
      <c r="F175" s="288"/>
      <c r="G175" s="4"/>
      <c r="H175" s="4"/>
      <c r="K175" s="24"/>
    </row>
    <row r="176" spans="2:11" x14ac:dyDescent="0.2">
      <c r="F176" s="288"/>
      <c r="G176" s="4"/>
      <c r="H176" s="4"/>
      <c r="K176" s="24"/>
    </row>
    <row r="177" spans="6:11" x14ac:dyDescent="0.2">
      <c r="F177" s="288"/>
      <c r="G177" s="4"/>
      <c r="H177" s="4"/>
      <c r="K177" s="24"/>
    </row>
    <row r="178" spans="6:11" x14ac:dyDescent="0.2">
      <c r="F178" s="288"/>
      <c r="G178" s="4"/>
      <c r="H178" s="4"/>
      <c r="K178" s="24"/>
    </row>
    <row r="179" spans="6:11" x14ac:dyDescent="0.2">
      <c r="F179" s="288"/>
      <c r="G179" s="4"/>
      <c r="H179" s="4"/>
      <c r="K179" s="24"/>
    </row>
    <row r="180" spans="6:11" x14ac:dyDescent="0.2">
      <c r="F180" s="288"/>
      <c r="G180" s="4"/>
      <c r="H180" s="4"/>
      <c r="K180" s="24"/>
    </row>
    <row r="181" spans="6:11" x14ac:dyDescent="0.2">
      <c r="F181" s="288"/>
      <c r="G181" s="4"/>
      <c r="H181" s="4"/>
      <c r="K181" s="24"/>
    </row>
    <row r="182" spans="6:11" x14ac:dyDescent="0.2">
      <c r="F182" s="288"/>
      <c r="G182" s="4"/>
      <c r="H182" s="4"/>
      <c r="K182" s="24"/>
    </row>
    <row r="183" spans="6:11" x14ac:dyDescent="0.2">
      <c r="F183" s="288"/>
      <c r="G183" s="4"/>
      <c r="H183" s="4"/>
      <c r="K183" s="24"/>
    </row>
    <row r="184" spans="6:11" x14ac:dyDescent="0.2">
      <c r="F184" s="288"/>
      <c r="G184" s="4"/>
      <c r="H184" s="4"/>
      <c r="K184" s="24"/>
    </row>
    <row r="185" spans="6:11" x14ac:dyDescent="0.2">
      <c r="F185" s="288"/>
      <c r="G185" s="4"/>
      <c r="H185" s="4"/>
      <c r="K185" s="24"/>
    </row>
    <row r="186" spans="6:11" x14ac:dyDescent="0.2">
      <c r="F186" s="288"/>
      <c r="G186" s="4"/>
      <c r="H186" s="4"/>
      <c r="K186" s="24"/>
    </row>
    <row r="187" spans="6:11" x14ac:dyDescent="0.2">
      <c r="F187" s="288"/>
      <c r="G187" s="4"/>
      <c r="H187" s="4"/>
      <c r="K187" s="24"/>
    </row>
    <row r="188" spans="6:11" x14ac:dyDescent="0.2">
      <c r="F188" s="288"/>
      <c r="G188" s="4"/>
      <c r="H188" s="4"/>
      <c r="K188" s="24"/>
    </row>
    <row r="189" spans="6:11" x14ac:dyDescent="0.2">
      <c r="F189" s="288"/>
      <c r="G189" s="4"/>
      <c r="H189" s="4"/>
      <c r="K189" s="24"/>
    </row>
    <row r="190" spans="6:11" x14ac:dyDescent="0.2">
      <c r="F190" s="288"/>
      <c r="G190" s="4"/>
      <c r="H190" s="4"/>
      <c r="K190" s="24"/>
    </row>
    <row r="191" spans="6:11" x14ac:dyDescent="0.2">
      <c r="F191" s="288"/>
      <c r="G191" s="4"/>
      <c r="H191" s="4"/>
      <c r="K191" s="24"/>
    </row>
    <row r="192" spans="6:11" x14ac:dyDescent="0.2">
      <c r="F192" s="288"/>
      <c r="G192" s="4"/>
      <c r="H192" s="4"/>
      <c r="K192" s="24"/>
    </row>
    <row r="193" spans="6:11" x14ac:dyDescent="0.2">
      <c r="F193" s="288"/>
      <c r="G193" s="4"/>
      <c r="H193" s="4"/>
      <c r="K193" s="24"/>
    </row>
    <row r="194" spans="6:11" x14ac:dyDescent="0.2">
      <c r="F194" s="288"/>
      <c r="G194" s="4"/>
      <c r="H194" s="4"/>
      <c r="K194" s="24"/>
    </row>
    <row r="195" spans="6:11" x14ac:dyDescent="0.2">
      <c r="F195" s="288"/>
      <c r="G195" s="4"/>
      <c r="H195" s="4"/>
      <c r="K195" s="24"/>
    </row>
    <row r="196" spans="6:11" x14ac:dyDescent="0.2">
      <c r="F196" s="288"/>
      <c r="G196" s="4"/>
      <c r="H196" s="4"/>
      <c r="K196" s="24"/>
    </row>
    <row r="197" spans="6:11" x14ac:dyDescent="0.2">
      <c r="F197" s="288"/>
      <c r="G197" s="4"/>
      <c r="H197" s="4"/>
      <c r="K197" s="24"/>
    </row>
    <row r="198" spans="6:11" x14ac:dyDescent="0.2">
      <c r="F198" s="288"/>
      <c r="G198" s="4"/>
      <c r="H198" s="4"/>
      <c r="K198" s="24"/>
    </row>
    <row r="199" spans="6:11" x14ac:dyDescent="0.2">
      <c r="F199" s="288"/>
      <c r="G199" s="4"/>
      <c r="H199" s="4"/>
      <c r="K199" s="24"/>
    </row>
    <row r="200" spans="6:11" x14ac:dyDescent="0.2">
      <c r="F200" s="288"/>
      <c r="G200" s="4"/>
      <c r="H200" s="4"/>
      <c r="K200" s="24"/>
    </row>
    <row r="201" spans="6:11" x14ac:dyDescent="0.2">
      <c r="F201" s="288"/>
      <c r="G201" s="4"/>
      <c r="H201" s="4"/>
      <c r="K201" s="24"/>
    </row>
    <row r="202" spans="6:11" x14ac:dyDescent="0.2">
      <c r="F202" s="288"/>
      <c r="G202" s="4"/>
      <c r="H202" s="4"/>
      <c r="K202" s="24"/>
    </row>
    <row r="203" spans="6:11" x14ac:dyDescent="0.2">
      <c r="F203" s="288"/>
      <c r="G203" s="4"/>
      <c r="H203" s="4"/>
      <c r="K203" s="24"/>
    </row>
    <row r="204" spans="6:11" x14ac:dyDescent="0.2">
      <c r="F204" s="288"/>
      <c r="G204" s="4"/>
      <c r="H204" s="4"/>
      <c r="K204" s="24"/>
    </row>
    <row r="205" spans="6:11" x14ac:dyDescent="0.2">
      <c r="F205" s="288"/>
      <c r="G205" s="4"/>
      <c r="H205" s="4"/>
      <c r="K205" s="24"/>
    </row>
    <row r="206" spans="6:11" x14ac:dyDescent="0.2">
      <c r="F206" s="288"/>
      <c r="G206" s="4"/>
      <c r="H206" s="4"/>
      <c r="K206" s="24"/>
    </row>
    <row r="207" spans="6:11" x14ac:dyDescent="0.2">
      <c r="F207" s="288"/>
      <c r="G207" s="4"/>
      <c r="H207" s="4"/>
      <c r="K207" s="24"/>
    </row>
    <row r="208" spans="6:11" x14ac:dyDescent="0.2">
      <c r="F208" s="288"/>
      <c r="G208" s="4"/>
      <c r="H208" s="4"/>
      <c r="K208" s="24"/>
    </row>
    <row r="209" spans="6:11" x14ac:dyDescent="0.2">
      <c r="F209" s="288"/>
      <c r="G209" s="4"/>
      <c r="H209" s="4"/>
      <c r="K209" s="24"/>
    </row>
    <row r="210" spans="6:11" x14ac:dyDescent="0.2">
      <c r="F210" s="288"/>
      <c r="G210" s="4"/>
      <c r="H210" s="4"/>
      <c r="K210" s="24"/>
    </row>
    <row r="211" spans="6:11" x14ac:dyDescent="0.2">
      <c r="F211" s="288"/>
      <c r="G211" s="4"/>
      <c r="H211" s="4"/>
      <c r="K211" s="24"/>
    </row>
    <row r="212" spans="6:11" x14ac:dyDescent="0.2">
      <c r="F212" s="288"/>
      <c r="G212" s="4"/>
      <c r="H212" s="4"/>
      <c r="K212" s="24"/>
    </row>
    <row r="213" spans="6:11" x14ac:dyDescent="0.2">
      <c r="F213" s="288"/>
      <c r="G213" s="4"/>
      <c r="H213" s="4"/>
      <c r="K213" s="24"/>
    </row>
    <row r="214" spans="6:11" x14ac:dyDescent="0.2">
      <c r="F214" s="288"/>
      <c r="G214" s="4"/>
      <c r="H214" s="4"/>
      <c r="K214" s="24"/>
    </row>
    <row r="215" spans="6:11" x14ac:dyDescent="0.2">
      <c r="F215" s="288"/>
      <c r="G215" s="4"/>
      <c r="H215" s="4"/>
      <c r="K215" s="24"/>
    </row>
    <row r="216" spans="6:11" x14ac:dyDescent="0.2">
      <c r="F216" s="288"/>
      <c r="G216" s="4"/>
      <c r="H216" s="4"/>
      <c r="K216" s="24"/>
    </row>
    <row r="217" spans="6:11" x14ac:dyDescent="0.2">
      <c r="F217" s="288"/>
      <c r="G217" s="4"/>
      <c r="H217" s="4"/>
      <c r="K217" s="24"/>
    </row>
    <row r="218" spans="6:11" x14ac:dyDescent="0.2">
      <c r="F218" s="288"/>
      <c r="G218" s="4"/>
      <c r="H218" s="4"/>
      <c r="K218" s="24"/>
    </row>
    <row r="219" spans="6:11" x14ac:dyDescent="0.2">
      <c r="F219" s="288"/>
      <c r="G219" s="4"/>
      <c r="H219" s="4"/>
      <c r="K219" s="24"/>
    </row>
    <row r="220" spans="6:11" x14ac:dyDescent="0.2">
      <c r="F220" s="288"/>
      <c r="G220" s="4"/>
      <c r="H220" s="4"/>
      <c r="K220" s="24"/>
    </row>
    <row r="221" spans="6:11" x14ac:dyDescent="0.2">
      <c r="F221" s="288"/>
      <c r="G221" s="4"/>
      <c r="H221" s="4"/>
      <c r="K221" s="24"/>
    </row>
    <row r="222" spans="6:11" x14ac:dyDescent="0.2">
      <c r="F222" s="288"/>
      <c r="G222" s="4"/>
      <c r="H222" s="4"/>
      <c r="K222" s="24"/>
    </row>
    <row r="223" spans="6:11" x14ac:dyDescent="0.2">
      <c r="F223" s="288"/>
      <c r="G223" s="4"/>
      <c r="H223" s="4"/>
      <c r="K223" s="24"/>
    </row>
    <row r="224" spans="6:11" x14ac:dyDescent="0.2">
      <c r="F224" s="288"/>
      <c r="G224" s="4"/>
      <c r="H224" s="4"/>
      <c r="K224" s="24"/>
    </row>
    <row r="225" spans="6:11" x14ac:dyDescent="0.2">
      <c r="F225" s="288"/>
      <c r="G225" s="4"/>
      <c r="H225" s="4"/>
      <c r="K225" s="24"/>
    </row>
    <row r="226" spans="6:11" x14ac:dyDescent="0.2">
      <c r="F226" s="288"/>
      <c r="G226" s="4"/>
      <c r="H226" s="4"/>
      <c r="K226" s="24"/>
    </row>
    <row r="227" spans="6:11" x14ac:dyDescent="0.2">
      <c r="F227" s="288"/>
      <c r="G227" s="4"/>
      <c r="H227" s="4"/>
      <c r="K227" s="24"/>
    </row>
    <row r="228" spans="6:11" x14ac:dyDescent="0.2">
      <c r="F228" s="288"/>
      <c r="G228" s="4"/>
      <c r="H228" s="4"/>
      <c r="K228" s="24"/>
    </row>
    <row r="229" spans="6:11" x14ac:dyDescent="0.2">
      <c r="F229" s="288"/>
      <c r="G229" s="4"/>
      <c r="H229" s="4"/>
      <c r="K229" s="24"/>
    </row>
    <row r="230" spans="6:11" x14ac:dyDescent="0.2">
      <c r="F230" s="288"/>
      <c r="G230" s="4"/>
      <c r="H230" s="4"/>
      <c r="K230" s="24"/>
    </row>
    <row r="231" spans="6:11" x14ac:dyDescent="0.2">
      <c r="F231" s="288"/>
      <c r="G231" s="4"/>
      <c r="H231" s="4"/>
      <c r="K231" s="24"/>
    </row>
    <row r="232" spans="6:11" x14ac:dyDescent="0.2">
      <c r="F232" s="288"/>
      <c r="G232" s="4"/>
      <c r="H232" s="4"/>
      <c r="K232" s="24"/>
    </row>
    <row r="233" spans="6:11" x14ac:dyDescent="0.2">
      <c r="F233" s="288"/>
      <c r="G233" s="4"/>
      <c r="H233" s="4"/>
      <c r="K233" s="24"/>
    </row>
    <row r="234" spans="6:11" x14ac:dyDescent="0.2">
      <c r="F234" s="288"/>
      <c r="G234" s="4"/>
      <c r="H234" s="4"/>
      <c r="K234" s="24"/>
    </row>
    <row r="235" spans="6:11" x14ac:dyDescent="0.2">
      <c r="F235" s="288"/>
      <c r="G235" s="4"/>
      <c r="H235" s="4"/>
      <c r="K235" s="24"/>
    </row>
    <row r="236" spans="6:11" x14ac:dyDescent="0.2">
      <c r="F236" s="288"/>
      <c r="G236" s="4"/>
      <c r="H236" s="4"/>
      <c r="K236" s="24"/>
    </row>
    <row r="237" spans="6:11" x14ac:dyDescent="0.2">
      <c r="F237" s="288"/>
      <c r="G237" s="4"/>
      <c r="H237" s="4"/>
      <c r="K237" s="24"/>
    </row>
    <row r="238" spans="6:11" x14ac:dyDescent="0.2">
      <c r="F238" s="288"/>
      <c r="G238" s="4"/>
      <c r="H238" s="4"/>
      <c r="K238" s="24"/>
    </row>
    <row r="239" spans="6:11" x14ac:dyDescent="0.2">
      <c r="F239" s="288"/>
      <c r="G239" s="4"/>
      <c r="H239" s="4"/>
      <c r="K239" s="24"/>
    </row>
    <row r="240" spans="6:11" x14ac:dyDescent="0.2">
      <c r="F240" s="288"/>
      <c r="G240" s="4"/>
      <c r="H240" s="4"/>
      <c r="K240" s="24"/>
    </row>
    <row r="241" spans="6:11" x14ac:dyDescent="0.2">
      <c r="F241" s="288"/>
      <c r="G241" s="4"/>
      <c r="H241" s="4"/>
      <c r="K241" s="24"/>
    </row>
    <row r="242" spans="6:11" x14ac:dyDescent="0.2">
      <c r="F242" s="288"/>
      <c r="G242" s="4"/>
      <c r="H242" s="4"/>
      <c r="K242" s="24"/>
    </row>
    <row r="243" spans="6:11" x14ac:dyDescent="0.2">
      <c r="F243" s="288"/>
      <c r="G243" s="4"/>
      <c r="H243" s="4"/>
      <c r="K243" s="24"/>
    </row>
    <row r="244" spans="6:11" x14ac:dyDescent="0.2">
      <c r="F244" s="288"/>
      <c r="G244" s="4"/>
      <c r="H244" s="4"/>
      <c r="K244" s="24"/>
    </row>
    <row r="245" spans="6:11" x14ac:dyDescent="0.2">
      <c r="F245" s="288"/>
      <c r="G245" s="4"/>
      <c r="H245" s="4"/>
      <c r="K245" s="24"/>
    </row>
    <row r="246" spans="6:11" x14ac:dyDescent="0.2">
      <c r="F246" s="288"/>
      <c r="G246" s="4"/>
      <c r="H246" s="4"/>
      <c r="K246" s="24"/>
    </row>
    <row r="247" spans="6:11" x14ac:dyDescent="0.2">
      <c r="F247" s="288"/>
      <c r="G247" s="4"/>
      <c r="H247" s="4"/>
      <c r="K247" s="24"/>
    </row>
    <row r="248" spans="6:11" x14ac:dyDescent="0.2">
      <c r="F248" s="288"/>
      <c r="G248" s="4"/>
      <c r="H248" s="4"/>
      <c r="K248" s="24"/>
    </row>
    <row r="249" spans="6:11" x14ac:dyDescent="0.2">
      <c r="F249" s="288"/>
      <c r="G249" s="4"/>
      <c r="H249" s="4"/>
      <c r="K249" s="24"/>
    </row>
    <row r="250" spans="6:11" x14ac:dyDescent="0.2">
      <c r="F250" s="288"/>
      <c r="G250" s="4"/>
      <c r="H250" s="4"/>
      <c r="K250" s="24"/>
    </row>
    <row r="251" spans="6:11" x14ac:dyDescent="0.2">
      <c r="F251" s="288"/>
      <c r="G251" s="4"/>
      <c r="H251" s="4"/>
      <c r="K251" s="24"/>
    </row>
    <row r="252" spans="6:11" x14ac:dyDescent="0.2">
      <c r="F252" s="288"/>
      <c r="G252" s="4"/>
      <c r="H252" s="4"/>
      <c r="K252" s="24"/>
    </row>
    <row r="253" spans="6:11" x14ac:dyDescent="0.2">
      <c r="F253" s="288"/>
      <c r="G253" s="4"/>
      <c r="H253" s="4"/>
      <c r="K253" s="24"/>
    </row>
    <row r="254" spans="6:11" x14ac:dyDescent="0.2">
      <c r="F254" s="288"/>
      <c r="G254" s="4"/>
      <c r="H254" s="4"/>
      <c r="K254" s="24"/>
    </row>
    <row r="255" spans="6:11" x14ac:dyDescent="0.2">
      <c r="F255" s="288"/>
      <c r="G255" s="4"/>
      <c r="H255" s="4"/>
      <c r="K255" s="24"/>
    </row>
    <row r="256" spans="6:11" x14ac:dyDescent="0.2">
      <c r="F256" s="288"/>
      <c r="G256" s="4"/>
      <c r="H256" s="4"/>
      <c r="K256" s="24"/>
    </row>
    <row r="257" spans="6:11" x14ac:dyDescent="0.2">
      <c r="F257" s="288"/>
      <c r="G257" s="4"/>
      <c r="H257" s="4"/>
      <c r="K257" s="24"/>
    </row>
    <row r="258" spans="6:11" x14ac:dyDescent="0.2">
      <c r="F258" s="288"/>
      <c r="G258" s="4"/>
      <c r="H258" s="4"/>
      <c r="K258" s="24"/>
    </row>
    <row r="259" spans="6:11" x14ac:dyDescent="0.2">
      <c r="F259" s="288"/>
      <c r="G259" s="4"/>
      <c r="H259" s="4"/>
      <c r="K259" s="24"/>
    </row>
    <row r="260" spans="6:11" x14ac:dyDescent="0.2">
      <c r="F260" s="288"/>
      <c r="G260" s="4"/>
      <c r="H260" s="4"/>
      <c r="K260" s="24"/>
    </row>
    <row r="261" spans="6:11" x14ac:dyDescent="0.2">
      <c r="F261" s="288"/>
      <c r="G261" s="4"/>
      <c r="H261" s="4"/>
      <c r="K261" s="24"/>
    </row>
    <row r="262" spans="6:11" x14ac:dyDescent="0.2">
      <c r="F262" s="288"/>
      <c r="G262" s="4"/>
      <c r="H262" s="4"/>
      <c r="K262" s="24"/>
    </row>
    <row r="263" spans="6:11" x14ac:dyDescent="0.2">
      <c r="F263" s="288"/>
      <c r="G263" s="4"/>
      <c r="H263" s="4"/>
      <c r="K263" s="24"/>
    </row>
    <row r="264" spans="6:11" x14ac:dyDescent="0.2">
      <c r="F264" s="288"/>
      <c r="G264" s="4"/>
      <c r="H264" s="4"/>
      <c r="K264" s="24"/>
    </row>
    <row r="265" spans="6:11" x14ac:dyDescent="0.2">
      <c r="F265" s="288"/>
      <c r="G265" s="4"/>
      <c r="H265" s="4"/>
      <c r="K265" s="24"/>
    </row>
    <row r="266" spans="6:11" x14ac:dyDescent="0.2">
      <c r="F266" s="288"/>
      <c r="G266" s="4"/>
      <c r="H266" s="4"/>
      <c r="K266" s="24"/>
    </row>
    <row r="267" spans="6:11" x14ac:dyDescent="0.2">
      <c r="F267" s="288"/>
      <c r="G267" s="4"/>
      <c r="H267" s="4"/>
      <c r="K267" s="24"/>
    </row>
    <row r="268" spans="6:11" x14ac:dyDescent="0.2">
      <c r="F268" s="288"/>
      <c r="G268" s="4"/>
      <c r="H268" s="4"/>
      <c r="K268" s="24"/>
    </row>
    <row r="269" spans="6:11" x14ac:dyDescent="0.2">
      <c r="F269" s="288"/>
      <c r="G269" s="4"/>
      <c r="H269" s="4"/>
      <c r="K269" s="24"/>
    </row>
    <row r="270" spans="6:11" x14ac:dyDescent="0.2">
      <c r="F270" s="288"/>
      <c r="G270" s="4"/>
      <c r="H270" s="4"/>
      <c r="K270" s="24"/>
    </row>
    <row r="271" spans="6:11" x14ac:dyDescent="0.2">
      <c r="F271" s="288"/>
      <c r="G271" s="4"/>
      <c r="H271" s="4"/>
      <c r="K271" s="24"/>
    </row>
    <row r="272" spans="6:11" x14ac:dyDescent="0.2">
      <c r="F272" s="288"/>
      <c r="G272" s="4"/>
      <c r="H272" s="4"/>
      <c r="K272" s="24"/>
    </row>
    <row r="273" spans="6:11" x14ac:dyDescent="0.2">
      <c r="F273" s="288"/>
      <c r="G273" s="4"/>
      <c r="H273" s="4"/>
      <c r="K273" s="24"/>
    </row>
    <row r="274" spans="6:11" x14ac:dyDescent="0.2">
      <c r="F274" s="288"/>
      <c r="G274" s="4"/>
      <c r="H274" s="4"/>
      <c r="K274" s="24"/>
    </row>
    <row r="275" spans="6:11" x14ac:dyDescent="0.2">
      <c r="F275" s="288"/>
      <c r="G275" s="4"/>
      <c r="H275" s="4"/>
      <c r="K275" s="24"/>
    </row>
    <row r="276" spans="6:11" x14ac:dyDescent="0.2">
      <c r="F276" s="288"/>
      <c r="G276" s="4"/>
      <c r="H276" s="4"/>
      <c r="K276" s="24"/>
    </row>
    <row r="277" spans="6:11" x14ac:dyDescent="0.2">
      <c r="F277" s="288"/>
      <c r="G277" s="4"/>
      <c r="H277" s="4"/>
      <c r="K277" s="24"/>
    </row>
    <row r="278" spans="6:11" x14ac:dyDescent="0.2">
      <c r="F278" s="288"/>
      <c r="G278" s="4"/>
      <c r="H278" s="4"/>
      <c r="K278" s="24"/>
    </row>
    <row r="279" spans="6:11" x14ac:dyDescent="0.2">
      <c r="F279" s="288"/>
      <c r="G279" s="4"/>
      <c r="H279" s="4"/>
      <c r="K279" s="24"/>
    </row>
    <row r="280" spans="6:11" x14ac:dyDescent="0.2">
      <c r="F280" s="288"/>
      <c r="G280" s="4"/>
      <c r="H280" s="4"/>
      <c r="K280" s="24"/>
    </row>
    <row r="281" spans="6:11" x14ac:dyDescent="0.2">
      <c r="F281" s="288"/>
      <c r="G281" s="4"/>
      <c r="H281" s="4"/>
      <c r="K281" s="24"/>
    </row>
    <row r="282" spans="6:11" x14ac:dyDescent="0.2">
      <c r="F282" s="288"/>
      <c r="G282" s="4"/>
      <c r="H282" s="4"/>
      <c r="K282" s="24"/>
    </row>
    <row r="283" spans="6:11" x14ac:dyDescent="0.2">
      <c r="F283" s="288"/>
      <c r="G283" s="4"/>
      <c r="H283" s="4"/>
      <c r="K283" s="24"/>
    </row>
    <row r="284" spans="6:11" x14ac:dyDescent="0.2">
      <c r="F284" s="288"/>
      <c r="G284" s="4"/>
      <c r="H284" s="4"/>
      <c r="K284" s="24"/>
    </row>
    <row r="285" spans="6:11" x14ac:dyDescent="0.2">
      <c r="F285" s="288"/>
      <c r="G285" s="4"/>
      <c r="H285" s="4"/>
      <c r="K285" s="24"/>
    </row>
    <row r="286" spans="6:11" x14ac:dyDescent="0.2">
      <c r="F286" s="288"/>
      <c r="G286" s="4"/>
      <c r="H286" s="4"/>
      <c r="K286" s="24"/>
    </row>
    <row r="287" spans="6:11" x14ac:dyDescent="0.2">
      <c r="F287" s="288"/>
      <c r="G287" s="4"/>
      <c r="H287" s="4"/>
      <c r="K287" s="24"/>
    </row>
    <row r="288" spans="6:11" x14ac:dyDescent="0.2">
      <c r="F288" s="288"/>
      <c r="G288" s="4"/>
      <c r="H288" s="4"/>
      <c r="K288" s="24"/>
    </row>
    <row r="289" spans="6:11" x14ac:dyDescent="0.2">
      <c r="F289" s="288"/>
      <c r="G289" s="4"/>
      <c r="H289" s="4"/>
      <c r="K289" s="24"/>
    </row>
    <row r="290" spans="6:11" x14ac:dyDescent="0.2">
      <c r="F290" s="288"/>
      <c r="G290" s="4"/>
      <c r="H290" s="4"/>
      <c r="K290" s="24"/>
    </row>
    <row r="291" spans="6:11" x14ac:dyDescent="0.2">
      <c r="F291" s="288"/>
      <c r="G291" s="4"/>
      <c r="H291" s="4"/>
      <c r="K291" s="24"/>
    </row>
    <row r="292" spans="6:11" x14ac:dyDescent="0.2">
      <c r="F292" s="288"/>
      <c r="G292" s="4"/>
      <c r="H292" s="4"/>
      <c r="K292" s="24"/>
    </row>
    <row r="293" spans="6:11" x14ac:dyDescent="0.2">
      <c r="F293" s="288"/>
      <c r="G293" s="4"/>
      <c r="H293" s="4"/>
      <c r="K293" s="24"/>
    </row>
    <row r="294" spans="6:11" x14ac:dyDescent="0.2">
      <c r="F294" s="288"/>
      <c r="G294" s="4"/>
      <c r="H294" s="4"/>
      <c r="K294" s="24"/>
    </row>
    <row r="295" spans="6:11" x14ac:dyDescent="0.2">
      <c r="F295" s="288"/>
      <c r="G295" s="4"/>
      <c r="H295" s="4"/>
      <c r="K295" s="24"/>
    </row>
    <row r="296" spans="6:11" x14ac:dyDescent="0.2">
      <c r="F296" s="288"/>
      <c r="G296" s="4"/>
      <c r="H296" s="4"/>
      <c r="K296" s="24"/>
    </row>
    <row r="297" spans="6:11" x14ac:dyDescent="0.2">
      <c r="F297" s="288"/>
      <c r="G297" s="4"/>
      <c r="H297" s="4"/>
      <c r="K297" s="24"/>
    </row>
    <row r="298" spans="6:11" x14ac:dyDescent="0.2">
      <c r="F298" s="288"/>
      <c r="G298" s="4"/>
      <c r="H298" s="4"/>
      <c r="K298" s="24"/>
    </row>
    <row r="299" spans="6:11" x14ac:dyDescent="0.2">
      <c r="F299" s="288"/>
      <c r="G299" s="4"/>
      <c r="H299" s="4"/>
      <c r="K299" s="24"/>
    </row>
    <row r="300" spans="6:11" x14ac:dyDescent="0.2">
      <c r="F300" s="288"/>
      <c r="G300" s="4"/>
      <c r="H300" s="4"/>
      <c r="K300" s="24"/>
    </row>
    <row r="301" spans="6:11" x14ac:dyDescent="0.2">
      <c r="F301" s="288"/>
      <c r="G301" s="4"/>
      <c r="H301" s="4"/>
      <c r="K301" s="24"/>
    </row>
    <row r="302" spans="6:11" x14ac:dyDescent="0.2">
      <c r="F302" s="288"/>
      <c r="G302" s="4"/>
      <c r="H302" s="4"/>
      <c r="K302" s="24"/>
    </row>
    <row r="303" spans="6:11" x14ac:dyDescent="0.2">
      <c r="F303" s="288"/>
      <c r="G303" s="4"/>
      <c r="H303" s="4"/>
      <c r="K303" s="24"/>
    </row>
    <row r="304" spans="6:11" x14ac:dyDescent="0.2">
      <c r="F304" s="288"/>
      <c r="G304" s="4"/>
      <c r="H304" s="4"/>
      <c r="K304" s="24"/>
    </row>
    <row r="305" spans="6:11" x14ac:dyDescent="0.2">
      <c r="F305" s="288"/>
      <c r="G305" s="4"/>
      <c r="H305" s="4"/>
      <c r="K305" s="24"/>
    </row>
    <row r="306" spans="6:11" x14ac:dyDescent="0.2">
      <c r="F306" s="288"/>
      <c r="G306" s="4"/>
      <c r="H306" s="4"/>
      <c r="K306" s="24"/>
    </row>
    <row r="307" spans="6:11" x14ac:dyDescent="0.2">
      <c r="F307" s="288"/>
      <c r="G307" s="4"/>
      <c r="H307" s="4"/>
      <c r="K307" s="24"/>
    </row>
    <row r="308" spans="6:11" x14ac:dyDescent="0.2">
      <c r="F308" s="288"/>
      <c r="G308" s="4"/>
      <c r="H308" s="4"/>
      <c r="K308" s="24"/>
    </row>
    <row r="309" spans="6:11" x14ac:dyDescent="0.2">
      <c r="F309" s="288"/>
      <c r="G309" s="4"/>
      <c r="H309" s="4"/>
      <c r="K309" s="24"/>
    </row>
    <row r="310" spans="6:11" x14ac:dyDescent="0.2">
      <c r="F310" s="288"/>
      <c r="G310" s="4"/>
      <c r="H310" s="4"/>
      <c r="K310" s="24"/>
    </row>
    <row r="311" spans="6:11" x14ac:dyDescent="0.2">
      <c r="F311" s="288"/>
      <c r="G311" s="4"/>
      <c r="H311" s="4"/>
      <c r="K311" s="24"/>
    </row>
    <row r="312" spans="6:11" x14ac:dyDescent="0.2">
      <c r="F312" s="288"/>
      <c r="G312" s="4"/>
      <c r="H312" s="4"/>
      <c r="K312" s="24"/>
    </row>
    <row r="313" spans="6:11" x14ac:dyDescent="0.2">
      <c r="F313" s="288"/>
      <c r="G313" s="4"/>
      <c r="H313" s="4"/>
      <c r="K313" s="24"/>
    </row>
    <row r="314" spans="6:11" x14ac:dyDescent="0.2">
      <c r="F314" s="288"/>
      <c r="G314" s="4"/>
      <c r="H314" s="4"/>
      <c r="K314" s="24"/>
    </row>
    <row r="315" spans="6:11" x14ac:dyDescent="0.2">
      <c r="F315" s="288"/>
      <c r="G315" s="4"/>
      <c r="H315" s="4"/>
      <c r="K315" s="24"/>
    </row>
    <row r="316" spans="6:11" x14ac:dyDescent="0.2">
      <c r="F316" s="288"/>
      <c r="G316" s="4"/>
      <c r="H316" s="4"/>
      <c r="K316" s="24"/>
    </row>
    <row r="317" spans="6:11" x14ac:dyDescent="0.2">
      <c r="F317" s="288"/>
      <c r="G317" s="4"/>
      <c r="H317" s="4"/>
      <c r="K317" s="24"/>
    </row>
    <row r="318" spans="6:11" x14ac:dyDescent="0.2">
      <c r="F318" s="288"/>
      <c r="G318" s="4"/>
      <c r="H318" s="4"/>
      <c r="K318" s="24"/>
    </row>
    <row r="319" spans="6:11" x14ac:dyDescent="0.2">
      <c r="F319" s="288"/>
      <c r="G319" s="4"/>
      <c r="H319" s="4"/>
      <c r="K319" s="24"/>
    </row>
    <row r="320" spans="6:11" x14ac:dyDescent="0.2">
      <c r="F320" s="288"/>
      <c r="G320" s="4"/>
      <c r="H320" s="4"/>
      <c r="K320" s="24"/>
    </row>
    <row r="321" spans="6:11" x14ac:dyDescent="0.2">
      <c r="F321" s="288"/>
      <c r="G321" s="4"/>
      <c r="H321" s="4"/>
      <c r="K321" s="24"/>
    </row>
    <row r="322" spans="6:11" x14ac:dyDescent="0.2">
      <c r="F322" s="288"/>
      <c r="G322" s="4"/>
      <c r="H322" s="4"/>
      <c r="K322" s="24"/>
    </row>
    <row r="323" spans="6:11" x14ac:dyDescent="0.2">
      <c r="F323" s="288"/>
      <c r="G323" s="4"/>
      <c r="H323" s="4"/>
      <c r="K323" s="24"/>
    </row>
    <row r="324" spans="6:11" x14ac:dyDescent="0.2">
      <c r="F324" s="288"/>
      <c r="G324" s="4"/>
      <c r="H324" s="4"/>
      <c r="K324" s="24"/>
    </row>
    <row r="325" spans="6:11" x14ac:dyDescent="0.2">
      <c r="F325" s="288"/>
      <c r="G325" s="4"/>
      <c r="H325" s="4"/>
      <c r="K325" s="24"/>
    </row>
    <row r="326" spans="6:11" x14ac:dyDescent="0.2">
      <c r="F326" s="288"/>
      <c r="G326" s="4"/>
      <c r="H326" s="4"/>
      <c r="K326" s="24"/>
    </row>
    <row r="327" spans="6:11" x14ac:dyDescent="0.2">
      <c r="F327" s="288"/>
      <c r="G327" s="4"/>
      <c r="H327" s="4"/>
      <c r="K327" s="24"/>
    </row>
    <row r="328" spans="6:11" x14ac:dyDescent="0.2">
      <c r="F328" s="288"/>
      <c r="G328" s="4"/>
      <c r="H328" s="4"/>
      <c r="K328" s="24"/>
    </row>
    <row r="329" spans="6:11" x14ac:dyDescent="0.2">
      <c r="F329" s="288"/>
      <c r="G329" s="4"/>
      <c r="H329" s="4"/>
      <c r="K329" s="24"/>
    </row>
    <row r="330" spans="6:11" x14ac:dyDescent="0.2">
      <c r="F330" s="288"/>
      <c r="G330" s="4"/>
      <c r="H330" s="4"/>
      <c r="K330" s="24"/>
    </row>
    <row r="331" spans="6:11" x14ac:dyDescent="0.2">
      <c r="F331" s="288"/>
      <c r="G331" s="4"/>
      <c r="H331" s="4"/>
      <c r="K331" s="24"/>
    </row>
    <row r="332" spans="6:11" x14ac:dyDescent="0.2">
      <c r="F332" s="288"/>
      <c r="G332" s="4"/>
      <c r="H332" s="4"/>
      <c r="K332" s="24"/>
    </row>
    <row r="333" spans="6:11" x14ac:dyDescent="0.2">
      <c r="F333" s="288"/>
      <c r="G333" s="4"/>
      <c r="H333" s="4"/>
      <c r="K333" s="24"/>
    </row>
    <row r="334" spans="6:11" x14ac:dyDescent="0.2">
      <c r="F334" s="288"/>
      <c r="G334" s="4"/>
      <c r="H334" s="4"/>
      <c r="K334" s="24"/>
    </row>
    <row r="335" spans="6:11" x14ac:dyDescent="0.2">
      <c r="F335" s="288"/>
      <c r="G335" s="4"/>
      <c r="H335" s="4"/>
      <c r="K335" s="24"/>
    </row>
    <row r="336" spans="6:11" x14ac:dyDescent="0.2">
      <c r="F336" s="288"/>
      <c r="G336" s="4"/>
      <c r="H336" s="4"/>
      <c r="K336" s="24"/>
    </row>
    <row r="337" spans="6:11" x14ac:dyDescent="0.2">
      <c r="F337" s="288"/>
      <c r="G337" s="4"/>
      <c r="H337" s="4"/>
      <c r="K337" s="24"/>
    </row>
    <row r="338" spans="6:11" x14ac:dyDescent="0.2">
      <c r="F338" s="288"/>
      <c r="G338" s="4"/>
      <c r="H338" s="4"/>
      <c r="K338" s="24"/>
    </row>
    <row r="339" spans="6:11" x14ac:dyDescent="0.2">
      <c r="F339" s="288"/>
      <c r="G339" s="4"/>
      <c r="H339" s="4"/>
      <c r="K339" s="24"/>
    </row>
    <row r="340" spans="6:11" x14ac:dyDescent="0.2">
      <c r="F340" s="288"/>
      <c r="G340" s="4"/>
      <c r="H340" s="4"/>
      <c r="K340" s="24"/>
    </row>
    <row r="341" spans="6:11" x14ac:dyDescent="0.2">
      <c r="F341" s="288"/>
      <c r="G341" s="4"/>
      <c r="H341" s="4"/>
      <c r="K341" s="24"/>
    </row>
    <row r="342" spans="6:11" x14ac:dyDescent="0.2">
      <c r="F342" s="288"/>
      <c r="G342" s="4"/>
      <c r="H342" s="4"/>
      <c r="K342" s="24"/>
    </row>
    <row r="343" spans="6:11" x14ac:dyDescent="0.2">
      <c r="F343" s="288"/>
      <c r="G343" s="4"/>
      <c r="H343" s="4"/>
      <c r="K343" s="24"/>
    </row>
    <row r="344" spans="6:11" x14ac:dyDescent="0.2">
      <c r="F344" s="288"/>
      <c r="G344" s="4"/>
      <c r="H344" s="4"/>
      <c r="K344" s="24"/>
    </row>
    <row r="345" spans="6:11" x14ac:dyDescent="0.2">
      <c r="F345" s="288"/>
      <c r="G345" s="4"/>
      <c r="H345" s="4"/>
      <c r="K345" s="24"/>
    </row>
    <row r="346" spans="6:11" x14ac:dyDescent="0.2">
      <c r="F346" s="288"/>
      <c r="G346" s="4"/>
      <c r="H346" s="4"/>
      <c r="K346" s="24"/>
    </row>
    <row r="347" spans="6:11" x14ac:dyDescent="0.2">
      <c r="F347" s="288"/>
      <c r="G347" s="4"/>
      <c r="H347" s="4"/>
      <c r="K347" s="24"/>
    </row>
    <row r="348" spans="6:11" x14ac:dyDescent="0.2">
      <c r="F348" s="288"/>
      <c r="G348" s="4"/>
      <c r="H348" s="4"/>
      <c r="K348" s="24"/>
    </row>
    <row r="349" spans="6:11" x14ac:dyDescent="0.2">
      <c r="F349" s="288"/>
      <c r="G349" s="4"/>
      <c r="H349" s="4"/>
      <c r="K349" s="24"/>
    </row>
    <row r="350" spans="6:11" x14ac:dyDescent="0.2">
      <c r="F350" s="288"/>
      <c r="G350" s="4"/>
      <c r="H350" s="4"/>
      <c r="K350" s="24"/>
    </row>
    <row r="351" spans="6:11" x14ac:dyDescent="0.2">
      <c r="F351" s="288"/>
      <c r="G351" s="4"/>
      <c r="H351" s="4"/>
      <c r="K351" s="24"/>
    </row>
    <row r="352" spans="6:11" x14ac:dyDescent="0.2">
      <c r="F352" s="288"/>
      <c r="G352" s="4"/>
      <c r="H352" s="4"/>
      <c r="K352" s="24"/>
    </row>
    <row r="353" spans="6:11" x14ac:dyDescent="0.2">
      <c r="F353" s="288"/>
      <c r="G353" s="4"/>
      <c r="H353" s="4"/>
      <c r="K353" s="24"/>
    </row>
    <row r="354" spans="6:11" x14ac:dyDescent="0.2">
      <c r="F354" s="288"/>
      <c r="G354" s="4"/>
      <c r="H354" s="4"/>
      <c r="K354" s="24"/>
    </row>
    <row r="355" spans="6:11" x14ac:dyDescent="0.2">
      <c r="F355" s="288"/>
      <c r="G355" s="4"/>
      <c r="H355" s="4"/>
      <c r="K355" s="24"/>
    </row>
    <row r="356" spans="6:11" x14ac:dyDescent="0.2">
      <c r="F356" s="288"/>
      <c r="G356" s="4"/>
      <c r="H356" s="4"/>
      <c r="K356" s="24"/>
    </row>
    <row r="357" spans="6:11" x14ac:dyDescent="0.2">
      <c r="F357" s="288"/>
      <c r="G357" s="4"/>
      <c r="H357" s="4"/>
      <c r="K357" s="24"/>
    </row>
    <row r="358" spans="6:11" x14ac:dyDescent="0.2">
      <c r="F358" s="288"/>
      <c r="G358" s="4"/>
      <c r="H358" s="4"/>
      <c r="K358" s="24"/>
    </row>
    <row r="359" spans="6:11" x14ac:dyDescent="0.2">
      <c r="F359" s="288"/>
      <c r="G359" s="4"/>
      <c r="H359" s="4"/>
      <c r="K359" s="24"/>
    </row>
    <row r="360" spans="6:11" x14ac:dyDescent="0.2">
      <c r="F360" s="288"/>
      <c r="G360" s="4"/>
      <c r="H360" s="4"/>
      <c r="K360" s="24"/>
    </row>
    <row r="361" spans="6:11" x14ac:dyDescent="0.2">
      <c r="F361" s="288"/>
      <c r="G361" s="4"/>
      <c r="H361" s="4"/>
      <c r="K361" s="24"/>
    </row>
    <row r="362" spans="6:11" x14ac:dyDescent="0.2">
      <c r="F362" s="288"/>
      <c r="G362" s="4"/>
      <c r="H362" s="4"/>
      <c r="K362" s="24"/>
    </row>
    <row r="363" spans="6:11" x14ac:dyDescent="0.2">
      <c r="F363" s="288"/>
      <c r="G363" s="4"/>
      <c r="H363" s="4"/>
      <c r="K363" s="24"/>
    </row>
    <row r="364" spans="6:11" x14ac:dyDescent="0.2">
      <c r="F364" s="288"/>
      <c r="G364" s="4"/>
      <c r="H364" s="4"/>
      <c r="K364" s="24"/>
    </row>
    <row r="365" spans="6:11" x14ac:dyDescent="0.2">
      <c r="F365" s="288"/>
      <c r="G365" s="4"/>
      <c r="H365" s="4"/>
      <c r="K365" s="24"/>
    </row>
    <row r="366" spans="6:11" x14ac:dyDescent="0.2">
      <c r="F366" s="288"/>
      <c r="G366" s="4"/>
      <c r="H366" s="4"/>
      <c r="K366" s="24"/>
    </row>
    <row r="367" spans="6:11" x14ac:dyDescent="0.2">
      <c r="F367" s="288"/>
      <c r="G367" s="4"/>
      <c r="H367" s="4"/>
      <c r="K367" s="24"/>
    </row>
    <row r="368" spans="6:11" x14ac:dyDescent="0.2">
      <c r="F368" s="288"/>
      <c r="G368" s="4"/>
      <c r="H368" s="4"/>
      <c r="K368" s="24"/>
    </row>
    <row r="369" spans="6:11" x14ac:dyDescent="0.2">
      <c r="F369" s="288"/>
      <c r="G369" s="4"/>
      <c r="H369" s="4"/>
      <c r="K369" s="24"/>
    </row>
    <row r="370" spans="6:11" x14ac:dyDescent="0.2">
      <c r="F370" s="288"/>
      <c r="G370" s="4"/>
      <c r="H370" s="4"/>
      <c r="K370" s="24"/>
    </row>
    <row r="371" spans="6:11" x14ac:dyDescent="0.2">
      <c r="F371" s="288"/>
      <c r="G371" s="4"/>
      <c r="H371" s="4"/>
      <c r="K371" s="24"/>
    </row>
    <row r="372" spans="6:11" x14ac:dyDescent="0.2">
      <c r="F372" s="288"/>
      <c r="G372" s="4"/>
      <c r="H372" s="4"/>
      <c r="K372" s="24"/>
    </row>
    <row r="373" spans="6:11" x14ac:dyDescent="0.2">
      <c r="F373" s="288"/>
      <c r="G373" s="4"/>
      <c r="H373" s="4"/>
      <c r="K373" s="24"/>
    </row>
    <row r="374" spans="6:11" x14ac:dyDescent="0.2">
      <c r="F374" s="288"/>
      <c r="G374" s="4"/>
      <c r="H374" s="4"/>
      <c r="K374" s="24"/>
    </row>
    <row r="375" spans="6:11" x14ac:dyDescent="0.2">
      <c r="F375" s="288"/>
      <c r="G375" s="4"/>
      <c r="H375" s="4"/>
      <c r="K375" s="24"/>
    </row>
    <row r="376" spans="6:11" x14ac:dyDescent="0.2">
      <c r="F376" s="288"/>
      <c r="G376" s="4"/>
      <c r="H376" s="4"/>
      <c r="K376" s="24"/>
    </row>
    <row r="377" spans="6:11" x14ac:dyDescent="0.2">
      <c r="F377" s="288"/>
      <c r="G377" s="4"/>
      <c r="H377" s="4"/>
      <c r="K377" s="24"/>
    </row>
    <row r="378" spans="6:11" x14ac:dyDescent="0.2">
      <c r="F378" s="288"/>
      <c r="G378" s="4"/>
      <c r="H378" s="4"/>
      <c r="K378" s="24"/>
    </row>
    <row r="379" spans="6:11" x14ac:dyDescent="0.2">
      <c r="F379" s="288"/>
      <c r="G379" s="4"/>
      <c r="H379" s="4"/>
      <c r="K379" s="24"/>
    </row>
    <row r="380" spans="6:11" x14ac:dyDescent="0.2">
      <c r="F380" s="288"/>
      <c r="G380" s="4"/>
      <c r="H380" s="4"/>
      <c r="K380" s="24"/>
    </row>
    <row r="381" spans="6:11" x14ac:dyDescent="0.2">
      <c r="F381" s="288"/>
      <c r="G381" s="4"/>
      <c r="H381" s="4"/>
      <c r="K381" s="24"/>
    </row>
    <row r="382" spans="6:11" x14ac:dyDescent="0.2">
      <c r="F382" s="288"/>
      <c r="G382" s="4"/>
      <c r="H382" s="4"/>
      <c r="K382" s="24"/>
    </row>
    <row r="383" spans="6:11" x14ac:dyDescent="0.2">
      <c r="F383" s="288"/>
      <c r="G383" s="4"/>
      <c r="H383" s="4"/>
      <c r="K383" s="24"/>
    </row>
    <row r="384" spans="6:11" x14ac:dyDescent="0.2">
      <c r="F384" s="288"/>
      <c r="G384" s="4"/>
      <c r="H384" s="4"/>
      <c r="K384" s="24"/>
    </row>
    <row r="385" spans="6:11" x14ac:dyDescent="0.2">
      <c r="F385" s="288"/>
      <c r="G385" s="4"/>
      <c r="H385" s="4"/>
      <c r="K385" s="24"/>
    </row>
    <row r="386" spans="6:11" x14ac:dyDescent="0.2">
      <c r="F386" s="288"/>
      <c r="G386" s="4"/>
      <c r="H386" s="4"/>
      <c r="K386" s="24"/>
    </row>
    <row r="387" spans="6:11" x14ac:dyDescent="0.2">
      <c r="F387" s="288"/>
      <c r="G387" s="4"/>
      <c r="H387" s="4"/>
      <c r="K387" s="24"/>
    </row>
    <row r="388" spans="6:11" x14ac:dyDescent="0.2">
      <c r="F388" s="288"/>
      <c r="G388" s="4"/>
      <c r="H388" s="4"/>
      <c r="K388" s="24"/>
    </row>
    <row r="389" spans="6:11" x14ac:dyDescent="0.2">
      <c r="F389" s="288"/>
      <c r="G389" s="4"/>
      <c r="H389" s="4"/>
      <c r="K389" s="24"/>
    </row>
    <row r="390" spans="6:11" x14ac:dyDescent="0.2">
      <c r="F390" s="288"/>
      <c r="G390" s="4"/>
      <c r="H390" s="4"/>
      <c r="K390" s="24"/>
    </row>
    <row r="391" spans="6:11" x14ac:dyDescent="0.2">
      <c r="F391" s="288"/>
      <c r="G391" s="4"/>
      <c r="H391" s="4"/>
      <c r="K391" s="24"/>
    </row>
    <row r="392" spans="6:11" x14ac:dyDescent="0.2">
      <c r="F392" s="288"/>
      <c r="G392" s="4"/>
      <c r="H392" s="4"/>
      <c r="K392" s="24"/>
    </row>
    <row r="393" spans="6:11" x14ac:dyDescent="0.2">
      <c r="F393" s="288"/>
      <c r="G393" s="4"/>
      <c r="H393" s="4"/>
      <c r="K393" s="24"/>
    </row>
    <row r="394" spans="6:11" x14ac:dyDescent="0.2">
      <c r="F394" s="288"/>
      <c r="G394" s="4"/>
      <c r="H394" s="4"/>
      <c r="K394" s="24"/>
    </row>
    <row r="395" spans="6:11" x14ac:dyDescent="0.2">
      <c r="F395" s="288"/>
      <c r="G395" s="4"/>
      <c r="H395" s="4"/>
      <c r="K395" s="24"/>
    </row>
    <row r="396" spans="6:11" x14ac:dyDescent="0.2">
      <c r="F396" s="288"/>
      <c r="G396" s="4"/>
      <c r="H396" s="4"/>
      <c r="K396" s="24"/>
    </row>
    <row r="397" spans="6:11" x14ac:dyDescent="0.2">
      <c r="F397" s="288"/>
      <c r="G397" s="4"/>
      <c r="H397" s="4"/>
      <c r="K397" s="24"/>
    </row>
    <row r="398" spans="6:11" x14ac:dyDescent="0.2">
      <c r="F398" s="288"/>
      <c r="G398" s="4"/>
      <c r="H398" s="4"/>
      <c r="K398" s="24"/>
    </row>
    <row r="399" spans="6:11" x14ac:dyDescent="0.2">
      <c r="F399" s="288"/>
      <c r="G399" s="4"/>
      <c r="H399" s="4"/>
      <c r="K399" s="24"/>
    </row>
    <row r="400" spans="6:11" x14ac:dyDescent="0.2">
      <c r="F400" s="288"/>
      <c r="G400" s="4"/>
      <c r="H400" s="4"/>
      <c r="K400" s="24"/>
    </row>
    <row r="401" spans="6:11" x14ac:dyDescent="0.2">
      <c r="F401" s="288"/>
      <c r="G401" s="4"/>
      <c r="H401" s="4"/>
      <c r="K401" s="24"/>
    </row>
    <row r="402" spans="6:11" x14ac:dyDescent="0.2">
      <c r="F402" s="288"/>
      <c r="G402" s="4"/>
      <c r="H402" s="4"/>
      <c r="K402" s="24"/>
    </row>
    <row r="403" spans="6:11" x14ac:dyDescent="0.2">
      <c r="F403" s="288"/>
      <c r="G403" s="4"/>
      <c r="H403" s="4"/>
      <c r="K403" s="24"/>
    </row>
    <row r="404" spans="6:11" x14ac:dyDescent="0.2">
      <c r="F404" s="288"/>
      <c r="G404" s="4"/>
      <c r="H404" s="4"/>
      <c r="K404" s="24"/>
    </row>
    <row r="405" spans="6:11" x14ac:dyDescent="0.2">
      <c r="F405" s="288"/>
      <c r="G405" s="4"/>
      <c r="H405" s="4"/>
      <c r="K405" s="24"/>
    </row>
    <row r="406" spans="6:11" x14ac:dyDescent="0.2">
      <c r="F406" s="288"/>
      <c r="G406" s="4"/>
      <c r="H406" s="4"/>
      <c r="K406" s="24"/>
    </row>
    <row r="407" spans="6:11" x14ac:dyDescent="0.2">
      <c r="F407" s="288"/>
      <c r="G407" s="4"/>
      <c r="H407" s="4"/>
      <c r="K407" s="24"/>
    </row>
    <row r="408" spans="6:11" x14ac:dyDescent="0.2">
      <c r="F408" s="288"/>
      <c r="G408" s="4"/>
      <c r="H408" s="4"/>
      <c r="K408" s="24"/>
    </row>
    <row r="409" spans="6:11" x14ac:dyDescent="0.2">
      <c r="F409" s="288"/>
      <c r="G409" s="4"/>
      <c r="H409" s="4"/>
      <c r="K409" s="24"/>
    </row>
    <row r="410" spans="6:11" x14ac:dyDescent="0.2">
      <c r="F410" s="288"/>
      <c r="G410" s="4"/>
      <c r="H410" s="4"/>
      <c r="K410" s="24"/>
    </row>
    <row r="411" spans="6:11" x14ac:dyDescent="0.2">
      <c r="F411" s="288"/>
      <c r="G411" s="4"/>
      <c r="H411" s="4"/>
      <c r="K411" s="24"/>
    </row>
    <row r="412" spans="6:11" x14ac:dyDescent="0.2">
      <c r="F412" s="288"/>
      <c r="G412" s="4"/>
      <c r="H412" s="4"/>
      <c r="K412" s="24"/>
    </row>
    <row r="413" spans="6:11" x14ac:dyDescent="0.2">
      <c r="F413" s="288"/>
      <c r="G413" s="4"/>
      <c r="H413" s="4"/>
      <c r="K413" s="24"/>
    </row>
    <row r="414" spans="6:11" x14ac:dyDescent="0.2">
      <c r="F414" s="288"/>
      <c r="G414" s="4"/>
      <c r="H414" s="4"/>
      <c r="K414" s="24"/>
    </row>
    <row r="415" spans="6:11" x14ac:dyDescent="0.2">
      <c r="F415" s="288"/>
      <c r="G415" s="4"/>
      <c r="H415" s="4"/>
      <c r="K415" s="24"/>
    </row>
    <row r="416" spans="6:11" x14ac:dyDescent="0.2">
      <c r="F416" s="288"/>
      <c r="G416" s="4"/>
      <c r="H416" s="4"/>
      <c r="K416" s="24"/>
    </row>
    <row r="417" spans="6:11" x14ac:dyDescent="0.2">
      <c r="F417" s="288"/>
      <c r="G417" s="4"/>
      <c r="H417" s="4"/>
      <c r="K417" s="24"/>
    </row>
    <row r="418" spans="6:11" x14ac:dyDescent="0.2">
      <c r="F418" s="288"/>
      <c r="G418" s="4"/>
      <c r="H418" s="4"/>
      <c r="K418" s="24"/>
    </row>
    <row r="419" spans="6:11" x14ac:dyDescent="0.2">
      <c r="F419" s="288"/>
      <c r="G419" s="4"/>
      <c r="H419" s="4"/>
      <c r="K419" s="24"/>
    </row>
    <row r="420" spans="6:11" x14ac:dyDescent="0.2">
      <c r="F420" s="288"/>
      <c r="G420" s="4"/>
      <c r="H420" s="4"/>
      <c r="K420" s="24"/>
    </row>
    <row r="421" spans="6:11" x14ac:dyDescent="0.2">
      <c r="F421" s="288"/>
      <c r="G421" s="4"/>
      <c r="H421" s="4"/>
      <c r="K421" s="24"/>
    </row>
    <row r="422" spans="6:11" x14ac:dyDescent="0.2">
      <c r="F422" s="288"/>
      <c r="G422" s="4"/>
      <c r="H422" s="4"/>
      <c r="K422" s="24"/>
    </row>
    <row r="423" spans="6:11" x14ac:dyDescent="0.2">
      <c r="F423" s="288"/>
      <c r="G423" s="4"/>
      <c r="H423" s="4"/>
      <c r="K423" s="24"/>
    </row>
    <row r="424" spans="6:11" x14ac:dyDescent="0.2">
      <c r="F424" s="288"/>
      <c r="G424" s="4"/>
      <c r="H424" s="4"/>
      <c r="K424" s="24"/>
    </row>
    <row r="425" spans="6:11" x14ac:dyDescent="0.2">
      <c r="F425" s="288"/>
      <c r="G425" s="4"/>
      <c r="H425" s="4"/>
      <c r="K425" s="24"/>
    </row>
    <row r="426" spans="6:11" x14ac:dyDescent="0.2">
      <c r="F426" s="288"/>
      <c r="G426" s="4"/>
      <c r="H426" s="4"/>
      <c r="K426" s="24"/>
    </row>
    <row r="427" spans="6:11" x14ac:dyDescent="0.2">
      <c r="F427" s="288"/>
      <c r="G427" s="4"/>
      <c r="H427" s="4"/>
      <c r="K427" s="24"/>
    </row>
    <row r="428" spans="6:11" x14ac:dyDescent="0.2">
      <c r="F428" s="288"/>
      <c r="G428" s="4"/>
      <c r="H428" s="4"/>
      <c r="K428" s="24"/>
    </row>
    <row r="429" spans="6:11" x14ac:dyDescent="0.2">
      <c r="F429" s="288"/>
      <c r="G429" s="4"/>
      <c r="H429" s="4"/>
      <c r="K429" s="24"/>
    </row>
    <row r="430" spans="6:11" x14ac:dyDescent="0.2">
      <c r="F430" s="288"/>
      <c r="G430" s="4"/>
      <c r="H430" s="4"/>
      <c r="K430" s="24"/>
    </row>
    <row r="431" spans="6:11" x14ac:dyDescent="0.2">
      <c r="F431" s="288"/>
      <c r="G431" s="4"/>
      <c r="H431" s="4"/>
      <c r="K431" s="24"/>
    </row>
    <row r="432" spans="6:11" x14ac:dyDescent="0.2">
      <c r="F432" s="288"/>
      <c r="G432" s="4"/>
      <c r="H432" s="4"/>
      <c r="K432" s="24"/>
    </row>
    <row r="433" spans="6:11" x14ac:dyDescent="0.2">
      <c r="F433" s="288"/>
      <c r="G433" s="4"/>
      <c r="H433" s="4"/>
      <c r="K433" s="24"/>
    </row>
    <row r="434" spans="6:11" x14ac:dyDescent="0.2">
      <c r="F434" s="288"/>
      <c r="G434" s="4"/>
      <c r="H434" s="4"/>
      <c r="K434" s="24"/>
    </row>
    <row r="435" spans="6:11" x14ac:dyDescent="0.2">
      <c r="F435" s="288"/>
      <c r="G435" s="4"/>
      <c r="H435" s="4"/>
      <c r="K435" s="24"/>
    </row>
    <row r="436" spans="6:11" x14ac:dyDescent="0.2">
      <c r="F436" s="288"/>
      <c r="G436" s="4"/>
      <c r="H436" s="4"/>
      <c r="K436" s="24"/>
    </row>
    <row r="437" spans="6:11" x14ac:dyDescent="0.2">
      <c r="F437" s="288"/>
      <c r="G437" s="4"/>
      <c r="H437" s="4"/>
      <c r="K437" s="24"/>
    </row>
    <row r="438" spans="6:11" x14ac:dyDescent="0.2">
      <c r="F438" s="288"/>
      <c r="G438" s="4"/>
      <c r="H438" s="4"/>
      <c r="K438" s="24"/>
    </row>
    <row r="439" spans="6:11" x14ac:dyDescent="0.2">
      <c r="F439" s="288"/>
      <c r="G439" s="4"/>
      <c r="H439" s="4"/>
      <c r="K439" s="24"/>
    </row>
    <row r="440" spans="6:11" x14ac:dyDescent="0.2">
      <c r="F440" s="288"/>
      <c r="G440" s="4"/>
      <c r="H440" s="4"/>
      <c r="K440" s="24"/>
    </row>
    <row r="441" spans="6:11" x14ac:dyDescent="0.2">
      <c r="F441" s="288"/>
      <c r="G441" s="4"/>
      <c r="H441" s="4"/>
      <c r="K441" s="24"/>
    </row>
    <row r="442" spans="6:11" x14ac:dyDescent="0.2">
      <c r="F442" s="288"/>
      <c r="G442" s="4"/>
      <c r="H442" s="4"/>
      <c r="K442" s="24"/>
    </row>
    <row r="443" spans="6:11" x14ac:dyDescent="0.2">
      <c r="F443" s="288"/>
      <c r="G443" s="4"/>
      <c r="H443" s="4"/>
      <c r="K443" s="24"/>
    </row>
    <row r="444" spans="6:11" x14ac:dyDescent="0.2">
      <c r="F444" s="288"/>
      <c r="G444" s="4"/>
      <c r="H444" s="4"/>
      <c r="K444" s="24"/>
    </row>
    <row r="445" spans="6:11" x14ac:dyDescent="0.2">
      <c r="F445" s="288"/>
      <c r="G445" s="4"/>
      <c r="H445" s="4"/>
      <c r="K445" s="24"/>
    </row>
    <row r="446" spans="6:11" x14ac:dyDescent="0.2">
      <c r="F446" s="288"/>
      <c r="G446" s="4"/>
      <c r="H446" s="4"/>
      <c r="K446" s="24"/>
    </row>
    <row r="447" spans="6:11" x14ac:dyDescent="0.2">
      <c r="F447" s="288"/>
      <c r="G447" s="4"/>
      <c r="H447" s="4"/>
      <c r="K447" s="24"/>
    </row>
    <row r="448" spans="6:11" x14ac:dyDescent="0.2">
      <c r="F448" s="288"/>
      <c r="G448" s="4"/>
      <c r="H448" s="4"/>
      <c r="K448" s="24"/>
    </row>
    <row r="449" spans="6:11" x14ac:dyDescent="0.2">
      <c r="F449" s="288"/>
      <c r="G449" s="4"/>
      <c r="H449" s="4"/>
      <c r="K449" s="24"/>
    </row>
    <row r="450" spans="6:11" x14ac:dyDescent="0.2">
      <c r="F450" s="288"/>
      <c r="G450" s="4"/>
      <c r="H450" s="4"/>
      <c r="K450" s="24"/>
    </row>
    <row r="451" spans="6:11" x14ac:dyDescent="0.2">
      <c r="F451" s="288"/>
      <c r="G451" s="4"/>
      <c r="H451" s="4"/>
      <c r="K451" s="24"/>
    </row>
    <row r="452" spans="6:11" x14ac:dyDescent="0.2">
      <c r="F452" s="288"/>
      <c r="G452" s="4"/>
      <c r="H452" s="4"/>
      <c r="K452" s="24"/>
    </row>
    <row r="453" spans="6:11" x14ac:dyDescent="0.2">
      <c r="F453" s="288"/>
      <c r="G453" s="4"/>
      <c r="H453" s="4"/>
      <c r="K453" s="24"/>
    </row>
    <row r="454" spans="6:11" x14ac:dyDescent="0.2">
      <c r="F454" s="288"/>
      <c r="G454" s="4"/>
      <c r="H454" s="4"/>
      <c r="K454" s="24"/>
    </row>
    <row r="455" spans="6:11" x14ac:dyDescent="0.2">
      <c r="F455" s="288"/>
      <c r="G455" s="4"/>
      <c r="H455" s="4"/>
      <c r="K455" s="24"/>
    </row>
    <row r="456" spans="6:11" x14ac:dyDescent="0.2">
      <c r="F456" s="288"/>
      <c r="G456" s="4"/>
      <c r="H456" s="4"/>
      <c r="K456" s="24"/>
    </row>
    <row r="457" spans="6:11" x14ac:dyDescent="0.2">
      <c r="F457" s="288"/>
      <c r="G457" s="4"/>
      <c r="H457" s="4"/>
      <c r="K457" s="24"/>
    </row>
    <row r="458" spans="6:11" x14ac:dyDescent="0.2">
      <c r="F458" s="288"/>
      <c r="G458" s="4"/>
      <c r="H458" s="4"/>
      <c r="K458" s="24"/>
    </row>
    <row r="459" spans="6:11" x14ac:dyDescent="0.2">
      <c r="F459" s="288"/>
      <c r="G459" s="4"/>
      <c r="H459" s="4"/>
      <c r="K459" s="24"/>
    </row>
    <row r="460" spans="6:11" x14ac:dyDescent="0.2">
      <c r="F460" s="288"/>
      <c r="G460" s="4"/>
      <c r="H460" s="4"/>
      <c r="K460" s="24"/>
    </row>
    <row r="461" spans="6:11" x14ac:dyDescent="0.2">
      <c r="F461" s="288"/>
      <c r="G461" s="4"/>
      <c r="H461" s="4"/>
      <c r="K461" s="24"/>
    </row>
    <row r="462" spans="6:11" x14ac:dyDescent="0.2">
      <c r="F462" s="288"/>
      <c r="G462" s="4"/>
      <c r="H462" s="4"/>
      <c r="K462" s="24"/>
    </row>
    <row r="463" spans="6:11" x14ac:dyDescent="0.2">
      <c r="F463" s="288"/>
      <c r="G463" s="4"/>
      <c r="H463" s="4"/>
      <c r="K463" s="24"/>
    </row>
    <row r="464" spans="6:11" x14ac:dyDescent="0.2">
      <c r="F464" s="288"/>
      <c r="G464" s="4"/>
      <c r="H464" s="4"/>
      <c r="K464" s="24"/>
    </row>
    <row r="465" spans="6:11" x14ac:dyDescent="0.2">
      <c r="F465" s="288"/>
      <c r="G465" s="4"/>
      <c r="H465" s="4"/>
      <c r="K465" s="24"/>
    </row>
    <row r="466" spans="6:11" x14ac:dyDescent="0.2">
      <c r="F466" s="288"/>
      <c r="G466" s="4"/>
      <c r="H466" s="4"/>
      <c r="K466" s="24"/>
    </row>
    <row r="467" spans="6:11" x14ac:dyDescent="0.2">
      <c r="F467" s="288"/>
      <c r="G467" s="4"/>
      <c r="H467" s="4"/>
      <c r="K467" s="24"/>
    </row>
    <row r="468" spans="6:11" x14ac:dyDescent="0.2">
      <c r="F468" s="288"/>
      <c r="G468" s="4"/>
      <c r="H468" s="4"/>
      <c r="K468" s="24"/>
    </row>
    <row r="469" spans="6:11" x14ac:dyDescent="0.2">
      <c r="F469" s="288"/>
      <c r="G469" s="4"/>
      <c r="H469" s="4"/>
      <c r="K469" s="24"/>
    </row>
    <row r="470" spans="6:11" x14ac:dyDescent="0.2">
      <c r="F470" s="288"/>
      <c r="G470" s="4"/>
      <c r="H470" s="4"/>
      <c r="K470" s="24"/>
    </row>
    <row r="471" spans="6:11" x14ac:dyDescent="0.2">
      <c r="F471" s="288"/>
      <c r="G471" s="4"/>
      <c r="H471" s="4"/>
      <c r="K471" s="24"/>
    </row>
    <row r="472" spans="6:11" x14ac:dyDescent="0.2">
      <c r="F472" s="288"/>
      <c r="G472" s="4"/>
      <c r="H472" s="4"/>
      <c r="K472" s="24"/>
    </row>
    <row r="473" spans="6:11" x14ac:dyDescent="0.2">
      <c r="F473" s="288"/>
      <c r="G473" s="4"/>
      <c r="H473" s="4"/>
      <c r="K473" s="24"/>
    </row>
    <row r="474" spans="6:11" x14ac:dyDescent="0.2">
      <c r="F474" s="288"/>
      <c r="G474" s="4"/>
      <c r="H474" s="4"/>
      <c r="K474" s="24"/>
    </row>
    <row r="475" spans="6:11" x14ac:dyDescent="0.2">
      <c r="F475" s="288"/>
      <c r="G475" s="4"/>
      <c r="H475" s="4"/>
      <c r="K475" s="24"/>
    </row>
    <row r="476" spans="6:11" x14ac:dyDescent="0.2">
      <c r="F476" s="288"/>
      <c r="G476" s="4"/>
      <c r="H476" s="4"/>
      <c r="K476" s="24"/>
    </row>
    <row r="477" spans="6:11" x14ac:dyDescent="0.2">
      <c r="F477" s="288"/>
      <c r="G477" s="4"/>
      <c r="H477" s="4"/>
      <c r="K477" s="24"/>
    </row>
    <row r="478" spans="6:11" x14ac:dyDescent="0.2">
      <c r="F478" s="288"/>
      <c r="G478" s="4"/>
      <c r="H478" s="4"/>
      <c r="K478" s="24"/>
    </row>
    <row r="479" spans="6:11" x14ac:dyDescent="0.2">
      <c r="F479" s="288"/>
      <c r="G479" s="4"/>
      <c r="H479" s="4"/>
      <c r="K479" s="24"/>
    </row>
    <row r="480" spans="6:11" x14ac:dyDescent="0.2">
      <c r="F480" s="288"/>
      <c r="G480" s="4"/>
      <c r="H480" s="4"/>
      <c r="K480" s="24"/>
    </row>
    <row r="481" spans="6:11" x14ac:dyDescent="0.2">
      <c r="F481" s="288"/>
      <c r="G481" s="4"/>
      <c r="H481" s="4"/>
      <c r="K481" s="24"/>
    </row>
    <row r="482" spans="6:11" x14ac:dyDescent="0.2">
      <c r="F482" s="288"/>
      <c r="G482" s="4"/>
      <c r="H482" s="4"/>
      <c r="K482" s="24"/>
    </row>
    <row r="483" spans="6:11" x14ac:dyDescent="0.2">
      <c r="F483" s="288"/>
      <c r="G483" s="4"/>
      <c r="H483" s="4"/>
      <c r="K483" s="24"/>
    </row>
    <row r="484" spans="6:11" x14ac:dyDescent="0.2">
      <c r="F484" s="288"/>
      <c r="G484" s="4"/>
      <c r="H484" s="4"/>
      <c r="K484" s="24"/>
    </row>
    <row r="485" spans="6:11" x14ac:dyDescent="0.2">
      <c r="F485" s="288"/>
      <c r="G485" s="4"/>
      <c r="H485" s="4"/>
      <c r="K485" s="24"/>
    </row>
    <row r="486" spans="6:11" x14ac:dyDescent="0.2">
      <c r="F486" s="288"/>
      <c r="G486" s="4"/>
      <c r="H486" s="4"/>
      <c r="K486" s="24"/>
    </row>
    <row r="487" spans="6:11" x14ac:dyDescent="0.2">
      <c r="F487" s="288"/>
      <c r="G487" s="4"/>
      <c r="H487" s="4"/>
      <c r="K487" s="24"/>
    </row>
    <row r="488" spans="6:11" x14ac:dyDescent="0.2">
      <c r="F488" s="288"/>
      <c r="G488" s="4"/>
      <c r="H488" s="4"/>
      <c r="K488" s="24"/>
    </row>
    <row r="489" spans="6:11" x14ac:dyDescent="0.2">
      <c r="F489" s="288"/>
      <c r="G489" s="4"/>
      <c r="H489" s="4"/>
      <c r="K489" s="24"/>
    </row>
    <row r="490" spans="6:11" x14ac:dyDescent="0.2">
      <c r="F490" s="288"/>
      <c r="G490" s="4"/>
      <c r="H490" s="4"/>
      <c r="K490" s="24"/>
    </row>
    <row r="491" spans="6:11" x14ac:dyDescent="0.2">
      <c r="F491" s="288"/>
      <c r="G491" s="4"/>
      <c r="H491" s="4"/>
      <c r="K491" s="24"/>
    </row>
    <row r="492" spans="6:11" x14ac:dyDescent="0.2">
      <c r="F492" s="288"/>
      <c r="G492" s="4"/>
      <c r="H492" s="4"/>
      <c r="K492" s="24"/>
    </row>
    <row r="493" spans="6:11" x14ac:dyDescent="0.2">
      <c r="F493" s="288"/>
      <c r="G493" s="4"/>
      <c r="H493" s="4"/>
      <c r="K493" s="24"/>
    </row>
    <row r="494" spans="6:11" x14ac:dyDescent="0.2">
      <c r="F494" s="288"/>
      <c r="G494" s="4"/>
      <c r="H494" s="4"/>
      <c r="K494" s="24"/>
    </row>
    <row r="495" spans="6:11" x14ac:dyDescent="0.2">
      <c r="F495" s="288"/>
      <c r="G495" s="4"/>
      <c r="H495" s="4"/>
      <c r="K495" s="24"/>
    </row>
    <row r="496" spans="6:11" x14ac:dyDescent="0.2">
      <c r="F496" s="288"/>
      <c r="G496" s="4"/>
      <c r="H496" s="4"/>
      <c r="K496" s="24"/>
    </row>
    <row r="497" spans="6:11" x14ac:dyDescent="0.2">
      <c r="F497" s="288"/>
      <c r="G497" s="4"/>
      <c r="H497" s="4"/>
      <c r="K497" s="24"/>
    </row>
    <row r="498" spans="6:11" x14ac:dyDescent="0.2">
      <c r="F498" s="288"/>
      <c r="G498" s="4"/>
      <c r="H498" s="4"/>
      <c r="K498" s="24"/>
    </row>
    <row r="499" spans="6:11" x14ac:dyDescent="0.2">
      <c r="F499" s="288"/>
      <c r="G499" s="4"/>
      <c r="H499" s="4"/>
      <c r="K499" s="24"/>
    </row>
    <row r="500" spans="6:11" x14ac:dyDescent="0.2">
      <c r="F500" s="288"/>
      <c r="G500" s="4"/>
      <c r="H500" s="4"/>
      <c r="K500" s="24"/>
    </row>
    <row r="501" spans="6:11" x14ac:dyDescent="0.2">
      <c r="F501" s="288"/>
      <c r="G501" s="4"/>
      <c r="H501" s="4"/>
      <c r="K501" s="24"/>
    </row>
    <row r="502" spans="6:11" x14ac:dyDescent="0.2">
      <c r="F502" s="288"/>
      <c r="G502" s="4"/>
      <c r="H502" s="4"/>
      <c r="K502" s="24"/>
    </row>
    <row r="503" spans="6:11" x14ac:dyDescent="0.2">
      <c r="F503" s="288"/>
      <c r="G503" s="4"/>
      <c r="H503" s="4"/>
      <c r="K503" s="24"/>
    </row>
    <row r="504" spans="6:11" x14ac:dyDescent="0.2">
      <c r="F504" s="288"/>
      <c r="G504" s="4"/>
      <c r="H504" s="4"/>
      <c r="K504" s="24"/>
    </row>
    <row r="505" spans="6:11" x14ac:dyDescent="0.2">
      <c r="F505" s="288"/>
      <c r="G505" s="4"/>
      <c r="H505" s="4"/>
      <c r="K505" s="24"/>
    </row>
    <row r="506" spans="6:11" x14ac:dyDescent="0.2">
      <c r="F506" s="288"/>
      <c r="G506" s="4"/>
      <c r="H506" s="4"/>
      <c r="K506" s="24"/>
    </row>
    <row r="507" spans="6:11" x14ac:dyDescent="0.2">
      <c r="F507" s="288"/>
      <c r="G507" s="4"/>
      <c r="H507" s="4"/>
      <c r="K507" s="24"/>
    </row>
    <row r="508" spans="6:11" x14ac:dyDescent="0.2">
      <c r="F508" s="288"/>
      <c r="G508" s="4"/>
      <c r="H508" s="4"/>
      <c r="K508" s="24"/>
    </row>
    <row r="509" spans="6:11" x14ac:dyDescent="0.2">
      <c r="F509" s="288"/>
      <c r="G509" s="4"/>
      <c r="H509" s="4"/>
      <c r="K509" s="24"/>
    </row>
    <row r="510" spans="6:11" x14ac:dyDescent="0.2">
      <c r="F510" s="288"/>
      <c r="G510" s="4"/>
      <c r="H510" s="4"/>
      <c r="K510" s="24"/>
    </row>
    <row r="511" spans="6:11" x14ac:dyDescent="0.2">
      <c r="F511" s="288"/>
      <c r="G511" s="4"/>
      <c r="H511" s="4"/>
      <c r="K511" s="24"/>
    </row>
    <row r="512" spans="6:11" x14ac:dyDescent="0.2">
      <c r="F512" s="288"/>
      <c r="G512" s="4"/>
      <c r="H512" s="4"/>
      <c r="K512" s="24"/>
    </row>
    <row r="513" spans="6:11" x14ac:dyDescent="0.2">
      <c r="F513" s="288"/>
      <c r="G513" s="4"/>
      <c r="H513" s="4"/>
      <c r="K513" s="24"/>
    </row>
    <row r="514" spans="6:11" x14ac:dyDescent="0.2">
      <c r="F514" s="288"/>
      <c r="G514" s="4"/>
      <c r="H514" s="4"/>
      <c r="K514" s="24"/>
    </row>
    <row r="515" spans="6:11" x14ac:dyDescent="0.2">
      <c r="F515" s="288"/>
      <c r="G515" s="4"/>
      <c r="H515" s="4"/>
      <c r="K515" s="24"/>
    </row>
    <row r="516" spans="6:11" x14ac:dyDescent="0.2">
      <c r="F516" s="288"/>
      <c r="G516" s="4"/>
      <c r="H516" s="4"/>
      <c r="K516" s="24"/>
    </row>
    <row r="517" spans="6:11" x14ac:dyDescent="0.2">
      <c r="F517" s="288"/>
      <c r="G517" s="4"/>
      <c r="H517" s="4"/>
      <c r="K517" s="24"/>
    </row>
    <row r="518" spans="6:11" x14ac:dyDescent="0.2">
      <c r="F518" s="288"/>
      <c r="G518" s="4"/>
      <c r="H518" s="4"/>
      <c r="K518" s="24"/>
    </row>
    <row r="519" spans="6:11" x14ac:dyDescent="0.2">
      <c r="F519" s="288"/>
      <c r="G519" s="4"/>
      <c r="H519" s="4"/>
      <c r="K519" s="24"/>
    </row>
    <row r="520" spans="6:11" x14ac:dyDescent="0.2">
      <c r="F520" s="288"/>
      <c r="G520" s="4"/>
      <c r="H520" s="4"/>
      <c r="K520" s="24"/>
    </row>
    <row r="521" spans="6:11" x14ac:dyDescent="0.2">
      <c r="F521" s="288"/>
      <c r="G521" s="4"/>
      <c r="H521" s="4"/>
      <c r="K521" s="24"/>
    </row>
    <row r="522" spans="6:11" x14ac:dyDescent="0.2">
      <c r="F522" s="288"/>
      <c r="G522" s="4"/>
      <c r="H522" s="4"/>
      <c r="K522" s="24"/>
    </row>
    <row r="523" spans="6:11" x14ac:dyDescent="0.2">
      <c r="F523" s="288"/>
      <c r="G523" s="4"/>
      <c r="H523" s="4"/>
      <c r="K523" s="24"/>
    </row>
    <row r="524" spans="6:11" x14ac:dyDescent="0.2">
      <c r="F524" s="288"/>
      <c r="G524" s="4"/>
      <c r="H524" s="4"/>
      <c r="K524" s="24"/>
    </row>
    <row r="525" spans="6:11" x14ac:dyDescent="0.2">
      <c r="F525" s="288"/>
      <c r="G525" s="4"/>
      <c r="H525" s="4"/>
      <c r="K525" s="24"/>
    </row>
    <row r="526" spans="6:11" x14ac:dyDescent="0.2">
      <c r="F526" s="288"/>
      <c r="G526" s="4"/>
      <c r="H526" s="4"/>
      <c r="K526" s="24"/>
    </row>
    <row r="527" spans="6:11" x14ac:dyDescent="0.2">
      <c r="F527" s="288"/>
      <c r="G527" s="4"/>
      <c r="H527" s="4"/>
      <c r="K527" s="24"/>
    </row>
    <row r="528" spans="6:11" x14ac:dyDescent="0.2">
      <c r="F528" s="288"/>
      <c r="G528" s="4"/>
      <c r="H528" s="4"/>
      <c r="K528" s="24"/>
    </row>
    <row r="529" spans="6:11" x14ac:dyDescent="0.2">
      <c r="F529" s="288"/>
      <c r="G529" s="4"/>
      <c r="H529" s="4"/>
      <c r="K529" s="24"/>
    </row>
    <row r="530" spans="6:11" x14ac:dyDescent="0.2">
      <c r="F530" s="288"/>
      <c r="G530" s="4"/>
      <c r="H530" s="4"/>
      <c r="K530" s="24"/>
    </row>
    <row r="531" spans="6:11" x14ac:dyDescent="0.2">
      <c r="F531" s="288"/>
      <c r="G531" s="4"/>
      <c r="H531" s="4"/>
      <c r="K531" s="24"/>
    </row>
    <row r="532" spans="6:11" x14ac:dyDescent="0.2">
      <c r="F532" s="288"/>
      <c r="G532" s="4"/>
      <c r="H532" s="4"/>
      <c r="K532" s="24"/>
    </row>
    <row r="533" spans="6:11" x14ac:dyDescent="0.2">
      <c r="F533" s="288"/>
      <c r="G533" s="4"/>
      <c r="H533" s="4"/>
      <c r="K533" s="24"/>
    </row>
    <row r="534" spans="6:11" x14ac:dyDescent="0.2">
      <c r="F534" s="288"/>
      <c r="G534" s="4"/>
      <c r="H534" s="4"/>
      <c r="K534" s="24"/>
    </row>
    <row r="535" spans="6:11" x14ac:dyDescent="0.2">
      <c r="F535" s="288"/>
      <c r="G535" s="4"/>
      <c r="H535" s="4"/>
      <c r="K535" s="24"/>
    </row>
    <row r="536" spans="6:11" x14ac:dyDescent="0.2">
      <c r="F536" s="288"/>
      <c r="G536" s="4"/>
      <c r="H536" s="4"/>
      <c r="K536" s="24"/>
    </row>
    <row r="537" spans="6:11" x14ac:dyDescent="0.2">
      <c r="F537" s="288"/>
      <c r="G537" s="4"/>
      <c r="H537" s="4"/>
      <c r="K537" s="24"/>
    </row>
    <row r="538" spans="6:11" x14ac:dyDescent="0.2">
      <c r="F538" s="288"/>
      <c r="G538" s="4"/>
      <c r="H538" s="4"/>
      <c r="K538" s="24"/>
    </row>
    <row r="539" spans="6:11" x14ac:dyDescent="0.2">
      <c r="F539" s="288"/>
      <c r="G539" s="4"/>
      <c r="H539" s="4"/>
      <c r="K539" s="24"/>
    </row>
    <row r="540" spans="6:11" x14ac:dyDescent="0.2">
      <c r="F540" s="288"/>
      <c r="G540" s="4"/>
      <c r="H540" s="4"/>
      <c r="K540" s="24"/>
    </row>
    <row r="541" spans="6:11" x14ac:dyDescent="0.2">
      <c r="F541" s="288"/>
      <c r="G541" s="4"/>
      <c r="H541" s="4"/>
      <c r="K541" s="24"/>
    </row>
    <row r="542" spans="6:11" x14ac:dyDescent="0.2">
      <c r="F542" s="288"/>
      <c r="G542" s="4"/>
      <c r="H542" s="4"/>
      <c r="K542" s="24"/>
    </row>
    <row r="543" spans="6:11" x14ac:dyDescent="0.2">
      <c r="F543" s="288"/>
      <c r="G543" s="4"/>
      <c r="H543" s="4"/>
      <c r="K543" s="24"/>
    </row>
    <row r="544" spans="6:11" x14ac:dyDescent="0.2">
      <c r="F544" s="288"/>
      <c r="G544" s="4"/>
      <c r="H544" s="4"/>
      <c r="K544" s="24"/>
    </row>
    <row r="545" spans="6:11" x14ac:dyDescent="0.2">
      <c r="F545" s="288"/>
      <c r="G545" s="4"/>
      <c r="H545" s="4"/>
      <c r="K545" s="24"/>
    </row>
    <row r="546" spans="6:11" x14ac:dyDescent="0.2">
      <c r="F546" s="288"/>
      <c r="G546" s="4"/>
      <c r="H546" s="4"/>
      <c r="K546" s="24"/>
    </row>
    <row r="547" spans="6:11" x14ac:dyDescent="0.2">
      <c r="F547" s="288"/>
      <c r="G547" s="4"/>
      <c r="H547" s="4"/>
      <c r="K547" s="24"/>
    </row>
    <row r="548" spans="6:11" x14ac:dyDescent="0.2">
      <c r="F548" s="288"/>
      <c r="G548" s="4"/>
      <c r="H548" s="4"/>
      <c r="K548" s="24"/>
    </row>
    <row r="549" spans="6:11" x14ac:dyDescent="0.2">
      <c r="F549" s="288"/>
      <c r="G549" s="4"/>
      <c r="H549" s="4"/>
      <c r="K549" s="24"/>
    </row>
    <row r="550" spans="6:11" x14ac:dyDescent="0.2">
      <c r="F550" s="288"/>
      <c r="G550" s="4"/>
      <c r="H550" s="4"/>
      <c r="K550" s="24"/>
    </row>
    <row r="551" spans="6:11" x14ac:dyDescent="0.2">
      <c r="F551" s="288"/>
      <c r="G551" s="4"/>
      <c r="H551" s="4"/>
      <c r="K551" s="24"/>
    </row>
    <row r="552" spans="6:11" x14ac:dyDescent="0.2">
      <c r="F552" s="288"/>
      <c r="G552" s="4"/>
      <c r="H552" s="4"/>
      <c r="K552" s="24"/>
    </row>
    <row r="553" spans="6:11" x14ac:dyDescent="0.2">
      <c r="F553" s="288"/>
      <c r="G553" s="4"/>
      <c r="H553" s="4"/>
      <c r="K553" s="24"/>
    </row>
    <row r="554" spans="6:11" x14ac:dyDescent="0.2">
      <c r="F554" s="288"/>
      <c r="G554" s="4"/>
      <c r="H554" s="4"/>
      <c r="K554" s="24"/>
    </row>
    <row r="555" spans="6:11" x14ac:dyDescent="0.2">
      <c r="F555" s="288"/>
      <c r="G555" s="4"/>
      <c r="H555" s="4"/>
      <c r="K555" s="24"/>
    </row>
    <row r="556" spans="6:11" x14ac:dyDescent="0.2">
      <c r="F556" s="288"/>
      <c r="G556" s="4"/>
      <c r="H556" s="4"/>
      <c r="K556" s="24"/>
    </row>
    <row r="557" spans="6:11" x14ac:dyDescent="0.2">
      <c r="F557" s="288"/>
      <c r="G557" s="4"/>
      <c r="H557" s="4"/>
      <c r="K557" s="24"/>
    </row>
    <row r="558" spans="6:11" x14ac:dyDescent="0.2">
      <c r="F558" s="288"/>
      <c r="G558" s="4"/>
      <c r="H558" s="4"/>
      <c r="K558" s="24"/>
    </row>
    <row r="559" spans="6:11" x14ac:dyDescent="0.2">
      <c r="F559" s="288"/>
      <c r="G559" s="4"/>
      <c r="H559" s="4"/>
      <c r="K559" s="24"/>
    </row>
    <row r="560" spans="6:11" x14ac:dyDescent="0.2">
      <c r="F560" s="288"/>
      <c r="G560" s="4"/>
      <c r="H560" s="4"/>
      <c r="K560" s="24"/>
    </row>
    <row r="561" spans="6:11" x14ac:dyDescent="0.2">
      <c r="F561" s="288"/>
      <c r="G561" s="4"/>
      <c r="H561" s="4"/>
      <c r="K561" s="24"/>
    </row>
    <row r="562" spans="6:11" x14ac:dyDescent="0.2">
      <c r="F562" s="288"/>
      <c r="G562" s="4"/>
      <c r="H562" s="4"/>
      <c r="K562" s="24"/>
    </row>
    <row r="563" spans="6:11" x14ac:dyDescent="0.2">
      <c r="F563" s="288"/>
      <c r="G563" s="4"/>
      <c r="H563" s="4"/>
      <c r="K563" s="24"/>
    </row>
    <row r="564" spans="6:11" x14ac:dyDescent="0.2">
      <c r="F564" s="288"/>
      <c r="G564" s="4"/>
      <c r="H564" s="4"/>
      <c r="K564" s="24"/>
    </row>
    <row r="565" spans="6:11" x14ac:dyDescent="0.2">
      <c r="F565" s="288"/>
      <c r="G565" s="4"/>
      <c r="H565" s="4"/>
      <c r="K565" s="24"/>
    </row>
    <row r="566" spans="6:11" x14ac:dyDescent="0.2">
      <c r="F566" s="288"/>
      <c r="G566" s="4"/>
      <c r="H566" s="4"/>
      <c r="K566" s="24"/>
    </row>
    <row r="567" spans="6:11" x14ac:dyDescent="0.2">
      <c r="F567" s="288"/>
      <c r="G567" s="4"/>
      <c r="H567" s="4"/>
      <c r="K567" s="24"/>
    </row>
    <row r="568" spans="6:11" x14ac:dyDescent="0.2">
      <c r="F568" s="288"/>
      <c r="G568" s="4"/>
      <c r="H568" s="4"/>
      <c r="K568" s="24"/>
    </row>
    <row r="569" spans="6:11" x14ac:dyDescent="0.2">
      <c r="F569" s="288"/>
      <c r="G569" s="4"/>
      <c r="H569" s="4"/>
      <c r="K569" s="24"/>
    </row>
    <row r="570" spans="6:11" x14ac:dyDescent="0.2">
      <c r="F570" s="288"/>
      <c r="G570" s="4"/>
      <c r="H570" s="4"/>
      <c r="K570" s="24"/>
    </row>
    <row r="571" spans="6:11" x14ac:dyDescent="0.2">
      <c r="F571" s="288"/>
      <c r="G571" s="4"/>
      <c r="H571" s="4"/>
      <c r="K571" s="24"/>
    </row>
    <row r="572" spans="6:11" x14ac:dyDescent="0.2">
      <c r="F572" s="288"/>
      <c r="G572" s="4"/>
      <c r="H572" s="4"/>
      <c r="K572" s="24"/>
    </row>
    <row r="573" spans="6:11" x14ac:dyDescent="0.2">
      <c r="F573" s="288"/>
      <c r="G573" s="4"/>
      <c r="H573" s="4"/>
      <c r="K573" s="24"/>
    </row>
    <row r="574" spans="6:11" x14ac:dyDescent="0.2">
      <c r="F574" s="288"/>
      <c r="G574" s="4"/>
      <c r="H574" s="4"/>
      <c r="K574" s="24"/>
    </row>
    <row r="575" spans="6:11" x14ac:dyDescent="0.2">
      <c r="F575" s="288"/>
      <c r="G575" s="4"/>
      <c r="H575" s="4"/>
      <c r="K575" s="24"/>
    </row>
    <row r="576" spans="6:11" x14ac:dyDescent="0.2">
      <c r="F576" s="288"/>
      <c r="G576" s="4"/>
      <c r="H576" s="4"/>
      <c r="K576" s="24"/>
    </row>
    <row r="577" spans="6:11" x14ac:dyDescent="0.2">
      <c r="F577" s="288"/>
      <c r="G577" s="4"/>
      <c r="H577" s="4"/>
      <c r="K577" s="24"/>
    </row>
    <row r="578" spans="6:11" x14ac:dyDescent="0.2">
      <c r="F578" s="288"/>
      <c r="G578" s="4"/>
      <c r="H578" s="4"/>
      <c r="K578" s="24"/>
    </row>
    <row r="579" spans="6:11" x14ac:dyDescent="0.2">
      <c r="F579" s="288"/>
      <c r="G579" s="4"/>
      <c r="H579" s="4"/>
      <c r="K579" s="24"/>
    </row>
    <row r="580" spans="6:11" x14ac:dyDescent="0.2">
      <c r="F580" s="288"/>
      <c r="G580" s="4"/>
      <c r="H580" s="4"/>
      <c r="K580" s="24"/>
    </row>
    <row r="581" spans="6:11" x14ac:dyDescent="0.2">
      <c r="F581" s="288"/>
      <c r="G581" s="4"/>
      <c r="H581" s="4"/>
      <c r="K581" s="24"/>
    </row>
    <row r="582" spans="6:11" x14ac:dyDescent="0.2">
      <c r="F582" s="288"/>
      <c r="G582" s="4"/>
      <c r="H582" s="4"/>
      <c r="K582" s="24"/>
    </row>
    <row r="583" spans="6:11" x14ac:dyDescent="0.2">
      <c r="F583" s="288"/>
      <c r="G583" s="4"/>
      <c r="H583" s="4"/>
      <c r="K583" s="24"/>
    </row>
    <row r="584" spans="6:11" x14ac:dyDescent="0.2">
      <c r="F584" s="288"/>
      <c r="G584" s="4"/>
      <c r="H584" s="4"/>
      <c r="K584" s="24"/>
    </row>
    <row r="585" spans="6:11" x14ac:dyDescent="0.2">
      <c r="F585" s="288"/>
      <c r="G585" s="4"/>
      <c r="H585" s="4"/>
      <c r="K585" s="24"/>
    </row>
    <row r="586" spans="6:11" x14ac:dyDescent="0.2">
      <c r="F586" s="288"/>
      <c r="G586" s="4"/>
      <c r="H586" s="4"/>
      <c r="K586" s="24"/>
    </row>
    <row r="587" spans="6:11" x14ac:dyDescent="0.2">
      <c r="F587" s="288"/>
      <c r="G587" s="4"/>
      <c r="H587" s="4"/>
      <c r="K587" s="24"/>
    </row>
    <row r="588" spans="6:11" x14ac:dyDescent="0.2">
      <c r="F588" s="288"/>
      <c r="G588" s="4"/>
      <c r="H588" s="4"/>
      <c r="K588" s="24"/>
    </row>
    <row r="589" spans="6:11" x14ac:dyDescent="0.2">
      <c r="F589" s="288"/>
      <c r="G589" s="4"/>
      <c r="H589" s="4"/>
      <c r="K589" s="24"/>
    </row>
    <row r="590" spans="6:11" x14ac:dyDescent="0.2">
      <c r="F590" s="288"/>
      <c r="G590" s="4"/>
      <c r="H590" s="4"/>
      <c r="K590" s="24"/>
    </row>
    <row r="591" spans="6:11" x14ac:dyDescent="0.2">
      <c r="F591" s="288"/>
      <c r="G591" s="4"/>
      <c r="H591" s="4"/>
      <c r="K591" s="24"/>
    </row>
    <row r="592" spans="6:11" x14ac:dyDescent="0.2">
      <c r="F592" s="288"/>
      <c r="G592" s="4"/>
      <c r="H592" s="4"/>
      <c r="K592" s="24"/>
    </row>
    <row r="593" spans="6:11" x14ac:dyDescent="0.2">
      <c r="F593" s="288"/>
      <c r="G593" s="4"/>
      <c r="H593" s="4"/>
      <c r="K593" s="24"/>
    </row>
    <row r="594" spans="6:11" x14ac:dyDescent="0.2">
      <c r="F594" s="288"/>
      <c r="G594" s="4"/>
      <c r="H594" s="4"/>
      <c r="K594" s="24"/>
    </row>
    <row r="595" spans="6:11" x14ac:dyDescent="0.2">
      <c r="F595" s="288"/>
      <c r="G595" s="4"/>
      <c r="H595" s="4"/>
      <c r="K595" s="24"/>
    </row>
    <row r="596" spans="6:11" x14ac:dyDescent="0.2">
      <c r="F596" s="288"/>
      <c r="G596" s="4"/>
      <c r="H596" s="4"/>
      <c r="K596" s="24"/>
    </row>
    <row r="597" spans="6:11" x14ac:dyDescent="0.2">
      <c r="F597" s="288"/>
      <c r="G597" s="4"/>
      <c r="H597" s="4"/>
      <c r="K597" s="24"/>
    </row>
    <row r="598" spans="6:11" x14ac:dyDescent="0.2">
      <c r="F598" s="288"/>
      <c r="G598" s="4"/>
      <c r="H598" s="4"/>
      <c r="K598" s="24"/>
    </row>
    <row r="599" spans="6:11" x14ac:dyDescent="0.2">
      <c r="F599" s="288"/>
      <c r="G599" s="4"/>
      <c r="H599" s="4"/>
      <c r="K599" s="24"/>
    </row>
    <row r="600" spans="6:11" x14ac:dyDescent="0.2">
      <c r="F600" s="288"/>
      <c r="G600" s="4"/>
      <c r="H600" s="4"/>
      <c r="K600" s="24"/>
    </row>
    <row r="601" spans="6:11" x14ac:dyDescent="0.2">
      <c r="F601" s="288"/>
      <c r="G601" s="4"/>
      <c r="H601" s="4"/>
      <c r="K601" s="24"/>
    </row>
    <row r="602" spans="6:11" x14ac:dyDescent="0.2">
      <c r="F602" s="288"/>
      <c r="G602" s="4"/>
      <c r="H602" s="4"/>
      <c r="K602" s="24"/>
    </row>
    <row r="603" spans="6:11" x14ac:dyDescent="0.2">
      <c r="F603" s="288"/>
      <c r="G603" s="4"/>
      <c r="H603" s="4"/>
      <c r="K603" s="24"/>
    </row>
    <row r="604" spans="6:11" x14ac:dyDescent="0.2">
      <c r="F604" s="288"/>
      <c r="G604" s="4"/>
      <c r="H604" s="4"/>
      <c r="K604" s="24"/>
    </row>
    <row r="605" spans="6:11" x14ac:dyDescent="0.2">
      <c r="F605" s="288"/>
      <c r="G605" s="4"/>
      <c r="H605" s="4"/>
      <c r="K605" s="24"/>
    </row>
    <row r="606" spans="6:11" x14ac:dyDescent="0.2">
      <c r="F606" s="288"/>
      <c r="G606" s="4"/>
      <c r="H606" s="4"/>
      <c r="K606" s="24"/>
    </row>
    <row r="607" spans="6:11" x14ac:dyDescent="0.2">
      <c r="F607" s="288"/>
      <c r="G607" s="4"/>
      <c r="H607" s="4"/>
      <c r="K607" s="24"/>
    </row>
    <row r="608" spans="6:11" x14ac:dyDescent="0.2">
      <c r="F608" s="288"/>
      <c r="G608" s="4"/>
      <c r="H608" s="4"/>
      <c r="K608" s="24"/>
    </row>
    <row r="609" spans="6:11" x14ac:dyDescent="0.2">
      <c r="F609" s="288"/>
      <c r="G609" s="4"/>
      <c r="H609" s="4"/>
      <c r="K609" s="24"/>
    </row>
    <row r="610" spans="6:11" x14ac:dyDescent="0.2">
      <c r="F610" s="288"/>
      <c r="G610" s="4"/>
      <c r="H610" s="4"/>
      <c r="K610" s="24"/>
    </row>
    <row r="611" spans="6:11" x14ac:dyDescent="0.2">
      <c r="F611" s="288"/>
      <c r="G611" s="4"/>
      <c r="H611" s="4"/>
      <c r="K611" s="24"/>
    </row>
    <row r="612" spans="6:11" x14ac:dyDescent="0.2">
      <c r="F612" s="288"/>
      <c r="G612" s="4"/>
      <c r="H612" s="4"/>
      <c r="K612" s="24"/>
    </row>
    <row r="613" spans="6:11" x14ac:dyDescent="0.2">
      <c r="F613" s="288"/>
      <c r="G613" s="4"/>
      <c r="H613" s="4"/>
      <c r="K613" s="24"/>
    </row>
    <row r="614" spans="6:11" x14ac:dyDescent="0.2">
      <c r="F614" s="288"/>
      <c r="G614" s="4"/>
      <c r="H614" s="4"/>
      <c r="K614" s="24"/>
    </row>
    <row r="615" spans="6:11" x14ac:dyDescent="0.2">
      <c r="F615" s="288"/>
      <c r="G615" s="4"/>
      <c r="H615" s="4"/>
      <c r="K615" s="24"/>
    </row>
    <row r="616" spans="6:11" x14ac:dyDescent="0.2">
      <c r="F616" s="288"/>
      <c r="G616" s="4"/>
      <c r="H616" s="4"/>
      <c r="K616" s="24"/>
    </row>
    <row r="617" spans="6:11" x14ac:dyDescent="0.2">
      <c r="F617" s="288"/>
      <c r="G617" s="4"/>
      <c r="H617" s="4"/>
      <c r="K617" s="24"/>
    </row>
    <row r="618" spans="6:11" x14ac:dyDescent="0.2">
      <c r="F618" s="288"/>
      <c r="G618" s="4"/>
      <c r="H618" s="4"/>
      <c r="K618" s="24"/>
    </row>
    <row r="619" spans="6:11" x14ac:dyDescent="0.2">
      <c r="F619" s="288"/>
      <c r="G619" s="4"/>
      <c r="H619" s="4"/>
      <c r="K619" s="24"/>
    </row>
    <row r="620" spans="6:11" x14ac:dyDescent="0.2">
      <c r="F620" s="288"/>
      <c r="G620" s="4"/>
      <c r="H620" s="4"/>
      <c r="K620" s="24"/>
    </row>
    <row r="621" spans="6:11" x14ac:dyDescent="0.2">
      <c r="F621" s="288"/>
      <c r="G621" s="4"/>
      <c r="H621" s="4"/>
      <c r="K621" s="24"/>
    </row>
    <row r="622" spans="6:11" x14ac:dyDescent="0.2">
      <c r="F622" s="288"/>
      <c r="G622" s="4"/>
      <c r="H622" s="4"/>
      <c r="K622" s="24"/>
    </row>
    <row r="623" spans="6:11" x14ac:dyDescent="0.2">
      <c r="F623" s="288"/>
      <c r="G623" s="4"/>
      <c r="H623" s="4"/>
      <c r="K623" s="24"/>
    </row>
    <row r="624" spans="6:11" x14ac:dyDescent="0.2">
      <c r="F624" s="288"/>
      <c r="G624" s="4"/>
      <c r="H624" s="4"/>
      <c r="K624" s="24"/>
    </row>
    <row r="625" spans="6:11" x14ac:dyDescent="0.2">
      <c r="F625" s="288"/>
      <c r="G625" s="4"/>
      <c r="H625" s="4"/>
      <c r="K625" s="24"/>
    </row>
    <row r="626" spans="6:11" x14ac:dyDescent="0.2">
      <c r="F626" s="288"/>
      <c r="G626" s="4"/>
      <c r="H626" s="4"/>
      <c r="K626" s="24"/>
    </row>
    <row r="627" spans="6:11" x14ac:dyDescent="0.2">
      <c r="F627" s="288"/>
      <c r="G627" s="4"/>
      <c r="H627" s="4"/>
      <c r="K627" s="24"/>
    </row>
    <row r="628" spans="6:11" x14ac:dyDescent="0.2">
      <c r="F628" s="288"/>
      <c r="G628" s="4"/>
      <c r="H628" s="4"/>
      <c r="K628" s="24"/>
    </row>
    <row r="629" spans="6:11" x14ac:dyDescent="0.2">
      <c r="F629" s="288"/>
      <c r="G629" s="4"/>
      <c r="H629" s="4"/>
      <c r="K629" s="24"/>
    </row>
    <row r="630" spans="6:11" x14ac:dyDescent="0.2">
      <c r="F630" s="288"/>
      <c r="G630" s="4"/>
      <c r="H630" s="4"/>
      <c r="K630" s="24"/>
    </row>
    <row r="631" spans="6:11" x14ac:dyDescent="0.2">
      <c r="F631" s="288"/>
      <c r="G631" s="4"/>
      <c r="H631" s="4"/>
      <c r="K631" s="24"/>
    </row>
    <row r="632" spans="6:11" x14ac:dyDescent="0.2">
      <c r="F632" s="288"/>
      <c r="G632" s="4"/>
      <c r="H632" s="4"/>
      <c r="K632" s="24"/>
    </row>
    <row r="633" spans="6:11" x14ac:dyDescent="0.2">
      <c r="F633" s="288"/>
      <c r="G633" s="4"/>
      <c r="H633" s="4"/>
      <c r="K633" s="24"/>
    </row>
    <row r="634" spans="6:11" x14ac:dyDescent="0.2">
      <c r="F634" s="288"/>
      <c r="G634" s="4"/>
      <c r="H634" s="4"/>
      <c r="K634" s="24"/>
    </row>
    <row r="635" spans="6:11" x14ac:dyDescent="0.2">
      <c r="F635" s="288"/>
      <c r="G635" s="4"/>
      <c r="H635" s="4"/>
      <c r="K635" s="24"/>
    </row>
    <row r="636" spans="6:11" x14ac:dyDescent="0.2">
      <c r="F636" s="288"/>
      <c r="G636" s="4"/>
      <c r="H636" s="4"/>
      <c r="K636" s="24"/>
    </row>
    <row r="637" spans="6:11" x14ac:dyDescent="0.2">
      <c r="F637" s="288"/>
      <c r="G637" s="4"/>
      <c r="H637" s="4"/>
      <c r="K637" s="24"/>
    </row>
    <row r="638" spans="6:11" x14ac:dyDescent="0.2">
      <c r="F638" s="288"/>
      <c r="G638" s="4"/>
      <c r="H638" s="4"/>
      <c r="K638" s="24"/>
    </row>
    <row r="639" spans="6:11" x14ac:dyDescent="0.2">
      <c r="F639" s="288"/>
      <c r="G639" s="4"/>
      <c r="H639" s="4"/>
      <c r="K639" s="24"/>
    </row>
    <row r="640" spans="6:11" x14ac:dyDescent="0.2">
      <c r="F640" s="288"/>
      <c r="G640" s="4"/>
      <c r="H640" s="4"/>
      <c r="K640" s="24"/>
    </row>
    <row r="641" spans="6:11" x14ac:dyDescent="0.2">
      <c r="F641" s="288"/>
      <c r="G641" s="4"/>
      <c r="H641" s="4"/>
      <c r="K641" s="24"/>
    </row>
    <row r="642" spans="6:11" x14ac:dyDescent="0.2">
      <c r="F642" s="288"/>
      <c r="G642" s="4"/>
      <c r="H642" s="4"/>
      <c r="K642" s="24"/>
    </row>
    <row r="643" spans="6:11" x14ac:dyDescent="0.2">
      <c r="F643" s="288"/>
      <c r="G643" s="4"/>
      <c r="H643" s="4"/>
      <c r="K643" s="24"/>
    </row>
    <row r="644" spans="6:11" x14ac:dyDescent="0.2">
      <c r="F644" s="288"/>
      <c r="G644" s="4"/>
      <c r="H644" s="4"/>
      <c r="K644" s="24"/>
    </row>
    <row r="645" spans="6:11" x14ac:dyDescent="0.2">
      <c r="F645" s="288"/>
      <c r="G645" s="4"/>
      <c r="H645" s="4"/>
      <c r="K645" s="24"/>
    </row>
    <row r="646" spans="6:11" x14ac:dyDescent="0.2">
      <c r="F646" s="288"/>
      <c r="G646" s="4"/>
      <c r="H646" s="4"/>
      <c r="K646" s="24"/>
    </row>
    <row r="647" spans="6:11" x14ac:dyDescent="0.2">
      <c r="F647" s="288"/>
      <c r="G647" s="4"/>
      <c r="H647" s="4"/>
      <c r="K647" s="24"/>
    </row>
    <row r="648" spans="6:11" x14ac:dyDescent="0.2">
      <c r="F648" s="288"/>
      <c r="G648" s="4"/>
      <c r="H648" s="4"/>
      <c r="K648" s="24"/>
    </row>
    <row r="649" spans="6:11" x14ac:dyDescent="0.2">
      <c r="F649" s="288"/>
      <c r="G649" s="4"/>
      <c r="H649" s="4"/>
      <c r="K649" s="24"/>
    </row>
    <row r="650" spans="6:11" x14ac:dyDescent="0.2">
      <c r="F650" s="288"/>
      <c r="G650" s="4"/>
      <c r="H650" s="4"/>
      <c r="K650" s="24"/>
    </row>
    <row r="651" spans="6:11" x14ac:dyDescent="0.2">
      <c r="F651" s="288"/>
      <c r="G651" s="4"/>
      <c r="H651" s="4"/>
      <c r="K651" s="24"/>
    </row>
    <row r="652" spans="6:11" x14ac:dyDescent="0.2">
      <c r="F652" s="288"/>
      <c r="G652" s="4"/>
      <c r="H652" s="4"/>
      <c r="K652" s="24"/>
    </row>
    <row r="653" spans="6:11" x14ac:dyDescent="0.2">
      <c r="F653" s="288"/>
      <c r="G653" s="4"/>
      <c r="H653" s="4"/>
      <c r="K653" s="24"/>
    </row>
    <row r="654" spans="6:11" x14ac:dyDescent="0.2">
      <c r="F654" s="288"/>
      <c r="G654" s="4"/>
      <c r="H654" s="4"/>
      <c r="K654" s="24"/>
    </row>
    <row r="655" spans="6:11" x14ac:dyDescent="0.2">
      <c r="F655" s="288"/>
      <c r="G655" s="4"/>
      <c r="H655" s="4"/>
      <c r="K655" s="24"/>
    </row>
    <row r="656" spans="6:11" x14ac:dyDescent="0.2">
      <c r="F656" s="288"/>
      <c r="G656" s="4"/>
      <c r="H656" s="4"/>
      <c r="K656" s="24"/>
    </row>
    <row r="657" spans="6:11" x14ac:dyDescent="0.2">
      <c r="F657" s="288"/>
      <c r="G657" s="4"/>
      <c r="H657" s="4"/>
      <c r="K657" s="24"/>
    </row>
    <row r="658" spans="6:11" x14ac:dyDescent="0.2">
      <c r="F658" s="288"/>
      <c r="G658" s="4"/>
      <c r="H658" s="4"/>
      <c r="K658" s="24"/>
    </row>
    <row r="659" spans="6:11" x14ac:dyDescent="0.2">
      <c r="F659" s="288"/>
      <c r="G659" s="4"/>
      <c r="H659" s="4"/>
      <c r="K659" s="24"/>
    </row>
    <row r="660" spans="6:11" x14ac:dyDescent="0.2">
      <c r="F660" s="288"/>
      <c r="G660" s="4"/>
      <c r="H660" s="4"/>
      <c r="K660" s="24"/>
    </row>
    <row r="661" spans="6:11" x14ac:dyDescent="0.2">
      <c r="F661" s="288"/>
      <c r="G661" s="4"/>
      <c r="H661" s="4"/>
      <c r="K661" s="24"/>
    </row>
    <row r="662" spans="6:11" x14ac:dyDescent="0.2">
      <c r="F662" s="288"/>
      <c r="G662" s="4"/>
      <c r="H662" s="4"/>
      <c r="K662" s="24"/>
    </row>
    <row r="663" spans="6:11" x14ac:dyDescent="0.2">
      <c r="F663" s="288"/>
      <c r="G663" s="4"/>
      <c r="H663" s="4"/>
      <c r="K663" s="24"/>
    </row>
    <row r="664" spans="6:11" x14ac:dyDescent="0.2">
      <c r="F664" s="288"/>
      <c r="G664" s="4"/>
      <c r="H664" s="4"/>
      <c r="K664" s="24"/>
    </row>
    <row r="665" spans="6:11" x14ac:dyDescent="0.2">
      <c r="F665" s="288"/>
      <c r="G665" s="4"/>
      <c r="H665" s="4"/>
      <c r="K665" s="24"/>
    </row>
    <row r="666" spans="6:11" x14ac:dyDescent="0.2">
      <c r="F666" s="288"/>
      <c r="G666" s="4"/>
      <c r="H666" s="4"/>
      <c r="K666" s="24"/>
    </row>
    <row r="667" spans="6:11" x14ac:dyDescent="0.2">
      <c r="F667" s="288"/>
      <c r="G667" s="4"/>
      <c r="H667" s="4"/>
      <c r="K667" s="24"/>
    </row>
    <row r="668" spans="6:11" x14ac:dyDescent="0.2">
      <c r="F668" s="288"/>
      <c r="G668" s="4"/>
      <c r="H668" s="4"/>
      <c r="K668" s="24"/>
    </row>
    <row r="669" spans="6:11" x14ac:dyDescent="0.2">
      <c r="F669" s="288"/>
      <c r="G669" s="4"/>
      <c r="H669" s="4"/>
      <c r="K669" s="24"/>
    </row>
    <row r="670" spans="6:11" x14ac:dyDescent="0.2">
      <c r="F670" s="288"/>
      <c r="G670" s="4"/>
      <c r="H670" s="4"/>
      <c r="K670" s="24"/>
    </row>
    <row r="671" spans="6:11" x14ac:dyDescent="0.2">
      <c r="F671" s="288"/>
      <c r="G671" s="4"/>
      <c r="H671" s="4"/>
      <c r="K671" s="24"/>
    </row>
    <row r="672" spans="6:11" x14ac:dyDescent="0.2">
      <c r="F672" s="288"/>
      <c r="G672" s="4"/>
      <c r="H672" s="4"/>
      <c r="K672" s="24"/>
    </row>
    <row r="673" spans="6:11" x14ac:dyDescent="0.2">
      <c r="F673" s="288"/>
      <c r="G673" s="4"/>
      <c r="H673" s="4"/>
      <c r="K673" s="24"/>
    </row>
    <row r="674" spans="6:11" x14ac:dyDescent="0.2">
      <c r="F674" s="288"/>
      <c r="G674" s="4"/>
      <c r="H674" s="4"/>
      <c r="K674" s="24"/>
    </row>
    <row r="675" spans="6:11" x14ac:dyDescent="0.2">
      <c r="F675" s="288"/>
      <c r="G675" s="4"/>
      <c r="H675" s="4"/>
      <c r="K675" s="24"/>
    </row>
    <row r="676" spans="6:11" x14ac:dyDescent="0.2">
      <c r="F676" s="288"/>
      <c r="G676" s="4"/>
      <c r="H676" s="4"/>
      <c r="K676" s="24"/>
    </row>
    <row r="677" spans="6:11" x14ac:dyDescent="0.2">
      <c r="F677" s="288"/>
      <c r="G677" s="4"/>
      <c r="H677" s="4"/>
      <c r="K677" s="24"/>
    </row>
    <row r="678" spans="6:11" x14ac:dyDescent="0.2">
      <c r="F678" s="288"/>
      <c r="G678" s="4"/>
      <c r="H678" s="4"/>
      <c r="K678" s="24"/>
    </row>
    <row r="679" spans="6:11" x14ac:dyDescent="0.2">
      <c r="F679" s="288"/>
      <c r="G679" s="4"/>
      <c r="H679" s="4"/>
      <c r="K679" s="24"/>
    </row>
    <row r="680" spans="6:11" x14ac:dyDescent="0.2">
      <c r="F680" s="288"/>
      <c r="G680" s="4"/>
      <c r="H680" s="4"/>
      <c r="K680" s="24"/>
    </row>
    <row r="681" spans="6:11" x14ac:dyDescent="0.2">
      <c r="F681" s="288"/>
      <c r="G681" s="4"/>
      <c r="H681" s="4"/>
      <c r="K681" s="24"/>
    </row>
    <row r="682" spans="6:11" x14ac:dyDescent="0.2">
      <c r="F682" s="288"/>
      <c r="G682" s="4"/>
      <c r="H682" s="4"/>
      <c r="K682" s="24"/>
    </row>
    <row r="683" spans="6:11" x14ac:dyDescent="0.2">
      <c r="F683" s="288"/>
      <c r="G683" s="4"/>
      <c r="H683" s="4"/>
      <c r="K683" s="24"/>
    </row>
    <row r="684" spans="6:11" x14ac:dyDescent="0.2">
      <c r="F684" s="288"/>
      <c r="G684" s="4"/>
      <c r="H684" s="4"/>
      <c r="K684" s="24"/>
    </row>
    <row r="685" spans="6:11" x14ac:dyDescent="0.2">
      <c r="F685" s="288"/>
      <c r="G685" s="4"/>
      <c r="H685" s="4"/>
      <c r="K685" s="24"/>
    </row>
    <row r="686" spans="6:11" x14ac:dyDescent="0.2">
      <c r="F686" s="288"/>
      <c r="G686" s="4"/>
      <c r="H686" s="4"/>
      <c r="K686" s="24"/>
    </row>
    <row r="687" spans="6:11" x14ac:dyDescent="0.2">
      <c r="F687" s="288"/>
      <c r="G687" s="4"/>
      <c r="H687" s="4"/>
      <c r="K687" s="24"/>
    </row>
    <row r="688" spans="6:11" x14ac:dyDescent="0.2">
      <c r="F688" s="288"/>
      <c r="G688" s="4"/>
      <c r="H688" s="4"/>
      <c r="K688" s="24"/>
    </row>
    <row r="689" spans="6:11" x14ac:dyDescent="0.2">
      <c r="F689" s="288"/>
      <c r="G689" s="4"/>
      <c r="H689" s="4"/>
      <c r="K689" s="24"/>
    </row>
    <row r="690" spans="6:11" x14ac:dyDescent="0.2">
      <c r="F690" s="288"/>
      <c r="G690" s="4"/>
      <c r="H690" s="4"/>
      <c r="K690" s="24"/>
    </row>
    <row r="691" spans="6:11" x14ac:dyDescent="0.2">
      <c r="F691" s="288"/>
      <c r="G691" s="4"/>
      <c r="H691" s="4"/>
      <c r="K691" s="24"/>
    </row>
    <row r="692" spans="6:11" x14ac:dyDescent="0.2">
      <c r="F692" s="288"/>
      <c r="G692" s="4"/>
      <c r="H692" s="4"/>
      <c r="K692" s="24"/>
    </row>
    <row r="693" spans="6:11" x14ac:dyDescent="0.2">
      <c r="F693" s="288"/>
      <c r="G693" s="4"/>
      <c r="H693" s="4"/>
      <c r="K693" s="24"/>
    </row>
    <row r="694" spans="6:11" x14ac:dyDescent="0.2">
      <c r="F694" s="288"/>
      <c r="G694" s="4"/>
      <c r="H694" s="4"/>
      <c r="K694" s="24"/>
    </row>
    <row r="695" spans="6:11" x14ac:dyDescent="0.2">
      <c r="F695" s="288"/>
      <c r="G695" s="4"/>
      <c r="H695" s="4"/>
      <c r="K695" s="24"/>
    </row>
    <row r="696" spans="6:11" x14ac:dyDescent="0.2">
      <c r="F696" s="288"/>
      <c r="G696" s="4"/>
      <c r="H696" s="4"/>
      <c r="K696" s="24"/>
    </row>
    <row r="697" spans="6:11" x14ac:dyDescent="0.2">
      <c r="F697" s="288"/>
      <c r="G697" s="4"/>
      <c r="H697" s="4"/>
      <c r="K697" s="24"/>
    </row>
    <row r="698" spans="6:11" x14ac:dyDescent="0.2">
      <c r="F698" s="288"/>
      <c r="G698" s="4"/>
      <c r="H698" s="4"/>
      <c r="K698" s="24"/>
    </row>
    <row r="699" spans="6:11" x14ac:dyDescent="0.2">
      <c r="F699" s="288"/>
      <c r="G699" s="4"/>
      <c r="H699" s="4"/>
      <c r="K699" s="24"/>
    </row>
    <row r="700" spans="6:11" x14ac:dyDescent="0.2">
      <c r="F700" s="288"/>
      <c r="G700" s="4"/>
      <c r="H700" s="4"/>
      <c r="K700" s="24"/>
    </row>
    <row r="701" spans="6:11" x14ac:dyDescent="0.2">
      <c r="F701" s="288"/>
      <c r="G701" s="4"/>
      <c r="H701" s="4"/>
      <c r="K701" s="24"/>
    </row>
    <row r="702" spans="6:11" x14ac:dyDescent="0.2">
      <c r="F702" s="288"/>
      <c r="G702" s="4"/>
      <c r="H702" s="4"/>
      <c r="K702" s="24"/>
    </row>
    <row r="703" spans="6:11" x14ac:dyDescent="0.2">
      <c r="F703" s="288"/>
      <c r="G703" s="4"/>
      <c r="H703" s="4"/>
      <c r="K703" s="24"/>
    </row>
    <row r="704" spans="6:11" x14ac:dyDescent="0.2">
      <c r="F704" s="288"/>
      <c r="G704" s="4"/>
      <c r="H704" s="4"/>
      <c r="K704" s="24"/>
    </row>
    <row r="705" spans="6:11" x14ac:dyDescent="0.2">
      <c r="F705" s="288"/>
      <c r="G705" s="4"/>
      <c r="H705" s="4"/>
      <c r="K705" s="24"/>
    </row>
    <row r="706" spans="6:11" x14ac:dyDescent="0.2">
      <c r="F706" s="288"/>
      <c r="G706" s="4"/>
      <c r="H706" s="4"/>
      <c r="K706" s="24"/>
    </row>
    <row r="707" spans="6:11" x14ac:dyDescent="0.2">
      <c r="F707" s="288"/>
      <c r="G707" s="4"/>
      <c r="H707" s="4"/>
      <c r="K707" s="24"/>
    </row>
    <row r="708" spans="6:11" x14ac:dyDescent="0.2">
      <c r="F708" s="288"/>
      <c r="G708" s="4"/>
      <c r="H708" s="4"/>
      <c r="K708" s="24"/>
    </row>
    <row r="709" spans="6:11" x14ac:dyDescent="0.2">
      <c r="F709" s="288"/>
      <c r="G709" s="4"/>
      <c r="H709" s="4"/>
      <c r="K709" s="24"/>
    </row>
    <row r="710" spans="6:11" x14ac:dyDescent="0.2">
      <c r="F710" s="288"/>
      <c r="G710" s="4"/>
      <c r="H710" s="4"/>
      <c r="K710" s="24"/>
    </row>
    <row r="711" spans="6:11" x14ac:dyDescent="0.2">
      <c r="F711" s="288"/>
      <c r="G711" s="4"/>
      <c r="H711" s="4"/>
      <c r="K711" s="24"/>
    </row>
    <row r="712" spans="6:11" x14ac:dyDescent="0.2">
      <c r="F712" s="288"/>
      <c r="G712" s="4"/>
      <c r="H712" s="4"/>
      <c r="K712" s="24"/>
    </row>
    <row r="713" spans="6:11" x14ac:dyDescent="0.2">
      <c r="F713" s="288"/>
      <c r="G713" s="4"/>
      <c r="H713" s="4"/>
      <c r="K713" s="24"/>
    </row>
    <row r="714" spans="6:11" x14ac:dyDescent="0.2">
      <c r="F714" s="288"/>
      <c r="G714" s="4"/>
      <c r="H714" s="4"/>
      <c r="K714" s="24"/>
    </row>
    <row r="715" spans="6:11" x14ac:dyDescent="0.2">
      <c r="F715" s="288"/>
      <c r="G715" s="4"/>
      <c r="H715" s="4"/>
      <c r="K715" s="24"/>
    </row>
    <row r="716" spans="6:11" x14ac:dyDescent="0.2">
      <c r="F716" s="288"/>
      <c r="G716" s="4"/>
      <c r="H716" s="4"/>
      <c r="K716" s="24"/>
    </row>
    <row r="717" spans="6:11" x14ac:dyDescent="0.2">
      <c r="F717" s="288"/>
      <c r="G717" s="4"/>
      <c r="H717" s="4"/>
      <c r="K717" s="24"/>
    </row>
    <row r="718" spans="6:11" x14ac:dyDescent="0.2">
      <c r="F718" s="288"/>
      <c r="G718" s="4"/>
      <c r="H718" s="4"/>
      <c r="K718" s="24"/>
    </row>
    <row r="719" spans="6:11" x14ac:dyDescent="0.2">
      <c r="F719" s="288"/>
      <c r="G719" s="4"/>
      <c r="H719" s="4"/>
      <c r="K719" s="24"/>
    </row>
    <row r="720" spans="6:11" x14ac:dyDescent="0.2">
      <c r="F720" s="288"/>
      <c r="G720" s="4"/>
      <c r="H720" s="4"/>
      <c r="K720" s="24"/>
    </row>
    <row r="721" spans="6:11" x14ac:dyDescent="0.2">
      <c r="F721" s="288"/>
      <c r="G721" s="4"/>
      <c r="H721" s="4"/>
      <c r="K721" s="24"/>
    </row>
    <row r="722" spans="6:11" x14ac:dyDescent="0.2">
      <c r="F722" s="288"/>
      <c r="G722" s="4"/>
      <c r="H722" s="4"/>
      <c r="K722" s="24"/>
    </row>
    <row r="723" spans="6:11" x14ac:dyDescent="0.2">
      <c r="F723" s="288"/>
      <c r="G723" s="4"/>
      <c r="H723" s="4"/>
      <c r="K723" s="24"/>
    </row>
    <row r="724" spans="6:11" x14ac:dyDescent="0.2">
      <c r="F724" s="288"/>
      <c r="G724" s="4"/>
      <c r="H724" s="4"/>
      <c r="K724" s="24"/>
    </row>
    <row r="725" spans="6:11" x14ac:dyDescent="0.2">
      <c r="F725" s="288"/>
      <c r="G725" s="4"/>
      <c r="H725" s="4"/>
      <c r="K725" s="24"/>
    </row>
    <row r="726" spans="6:11" x14ac:dyDescent="0.2">
      <c r="F726" s="288"/>
      <c r="G726" s="4"/>
      <c r="H726" s="4"/>
      <c r="K726" s="24"/>
    </row>
    <row r="727" spans="6:11" x14ac:dyDescent="0.2">
      <c r="F727" s="288"/>
      <c r="G727" s="4"/>
      <c r="H727" s="4"/>
      <c r="K727" s="24"/>
    </row>
    <row r="728" spans="6:11" x14ac:dyDescent="0.2">
      <c r="F728" s="288"/>
      <c r="G728" s="4"/>
      <c r="H728" s="4"/>
      <c r="K728" s="24"/>
    </row>
    <row r="729" spans="6:11" x14ac:dyDescent="0.2">
      <c r="F729" s="288"/>
      <c r="G729" s="4"/>
      <c r="H729" s="4"/>
      <c r="K729" s="24"/>
    </row>
    <row r="730" spans="6:11" x14ac:dyDescent="0.2">
      <c r="F730" s="288"/>
      <c r="G730" s="4"/>
      <c r="H730" s="4"/>
      <c r="K730" s="24"/>
    </row>
    <row r="731" spans="6:11" x14ac:dyDescent="0.2">
      <c r="F731" s="288"/>
      <c r="G731" s="4"/>
      <c r="H731" s="4"/>
      <c r="K731" s="24"/>
    </row>
    <row r="732" spans="6:11" x14ac:dyDescent="0.2">
      <c r="F732" s="288"/>
      <c r="G732" s="4"/>
      <c r="H732" s="4"/>
      <c r="K732" s="24"/>
    </row>
    <row r="733" spans="6:11" x14ac:dyDescent="0.2">
      <c r="F733" s="288"/>
      <c r="G733" s="4"/>
      <c r="H733" s="4"/>
      <c r="K733" s="24"/>
    </row>
    <row r="734" spans="6:11" x14ac:dyDescent="0.2">
      <c r="F734" s="288"/>
      <c r="G734" s="4"/>
      <c r="H734" s="4"/>
      <c r="K734" s="24"/>
    </row>
    <row r="735" spans="6:11" x14ac:dyDescent="0.2">
      <c r="F735" s="288"/>
      <c r="G735" s="4"/>
      <c r="H735" s="4"/>
      <c r="K735" s="24"/>
    </row>
    <row r="736" spans="6:11" x14ac:dyDescent="0.2">
      <c r="F736" s="288"/>
      <c r="G736" s="4"/>
      <c r="H736" s="4"/>
      <c r="K736" s="24"/>
    </row>
    <row r="737" spans="6:11" x14ac:dyDescent="0.2">
      <c r="F737" s="288"/>
      <c r="G737" s="4"/>
      <c r="H737" s="4"/>
      <c r="K737" s="24"/>
    </row>
    <row r="738" spans="6:11" x14ac:dyDescent="0.2">
      <c r="F738" s="288"/>
      <c r="G738" s="4"/>
      <c r="H738" s="4"/>
      <c r="K738" s="24"/>
    </row>
    <row r="739" spans="6:11" x14ac:dyDescent="0.2">
      <c r="F739" s="288"/>
      <c r="G739" s="4"/>
      <c r="H739" s="4"/>
      <c r="K739" s="24"/>
    </row>
    <row r="740" spans="6:11" x14ac:dyDescent="0.2">
      <c r="F740" s="288"/>
      <c r="G740" s="4"/>
      <c r="H740" s="4"/>
      <c r="K740" s="24"/>
    </row>
    <row r="741" spans="6:11" x14ac:dyDescent="0.2">
      <c r="F741" s="288"/>
      <c r="G741" s="4"/>
      <c r="H741" s="4"/>
      <c r="K741" s="24"/>
    </row>
    <row r="742" spans="6:11" x14ac:dyDescent="0.2">
      <c r="F742" s="288"/>
      <c r="G742" s="4"/>
      <c r="H742" s="4"/>
      <c r="K742" s="24"/>
    </row>
    <row r="743" spans="6:11" x14ac:dyDescent="0.2">
      <c r="F743" s="288"/>
      <c r="G743" s="4"/>
      <c r="H743" s="4"/>
      <c r="K743" s="24"/>
    </row>
    <row r="744" spans="6:11" x14ac:dyDescent="0.2">
      <c r="F744" s="288"/>
      <c r="G744" s="4"/>
      <c r="H744" s="4"/>
      <c r="K744" s="24"/>
    </row>
    <row r="745" spans="6:11" x14ac:dyDescent="0.2">
      <c r="F745" s="288"/>
      <c r="G745" s="4"/>
      <c r="H745" s="4"/>
      <c r="K745" s="24"/>
    </row>
    <row r="746" spans="6:11" x14ac:dyDescent="0.2">
      <c r="F746" s="288"/>
      <c r="G746" s="4"/>
      <c r="H746" s="4"/>
      <c r="K746" s="24"/>
    </row>
    <row r="747" spans="6:11" x14ac:dyDescent="0.2">
      <c r="F747" s="288"/>
      <c r="G747" s="4"/>
      <c r="H747" s="4"/>
      <c r="K747" s="24"/>
    </row>
    <row r="748" spans="6:11" x14ac:dyDescent="0.2">
      <c r="F748" s="288"/>
      <c r="G748" s="4"/>
      <c r="H748" s="4"/>
      <c r="K748" s="24"/>
    </row>
    <row r="749" spans="6:11" x14ac:dyDescent="0.2">
      <c r="F749" s="288"/>
      <c r="G749" s="4"/>
      <c r="H749" s="4"/>
      <c r="K749" s="24"/>
    </row>
    <row r="750" spans="6:11" x14ac:dyDescent="0.2">
      <c r="F750" s="288"/>
      <c r="G750" s="4"/>
      <c r="H750" s="4"/>
      <c r="K750" s="24"/>
    </row>
    <row r="751" spans="6:11" x14ac:dyDescent="0.2">
      <c r="F751" s="288"/>
      <c r="G751" s="4"/>
      <c r="H751" s="4"/>
      <c r="K751" s="24"/>
    </row>
    <row r="752" spans="6:11" x14ac:dyDescent="0.2">
      <c r="F752" s="288"/>
      <c r="G752" s="4"/>
      <c r="H752" s="4"/>
      <c r="K752" s="24"/>
    </row>
    <row r="753" spans="6:11" x14ac:dyDescent="0.2">
      <c r="F753" s="288"/>
      <c r="G753" s="4"/>
      <c r="H753" s="4"/>
      <c r="K753" s="24"/>
    </row>
    <row r="754" spans="6:11" x14ac:dyDescent="0.2">
      <c r="F754" s="288"/>
      <c r="G754" s="4"/>
      <c r="H754" s="4"/>
      <c r="K754" s="24"/>
    </row>
    <row r="755" spans="6:11" x14ac:dyDescent="0.2">
      <c r="F755" s="288"/>
      <c r="G755" s="4"/>
      <c r="H755" s="4"/>
      <c r="K755" s="24"/>
    </row>
    <row r="756" spans="6:11" x14ac:dyDescent="0.2">
      <c r="F756" s="288"/>
      <c r="G756" s="4"/>
      <c r="H756" s="4"/>
      <c r="K756" s="24"/>
    </row>
    <row r="757" spans="6:11" x14ac:dyDescent="0.2">
      <c r="F757" s="288"/>
      <c r="G757" s="4"/>
      <c r="H757" s="4"/>
      <c r="K757" s="24"/>
    </row>
    <row r="758" spans="6:11" x14ac:dyDescent="0.2">
      <c r="F758" s="288"/>
      <c r="G758" s="4"/>
      <c r="H758" s="4"/>
      <c r="K758" s="24"/>
    </row>
    <row r="759" spans="6:11" x14ac:dyDescent="0.2">
      <c r="F759" s="288"/>
      <c r="G759" s="4"/>
      <c r="H759" s="4"/>
      <c r="K759" s="24"/>
    </row>
    <row r="760" spans="6:11" x14ac:dyDescent="0.2">
      <c r="F760" s="288"/>
      <c r="G760" s="4"/>
      <c r="H760" s="4"/>
      <c r="K760" s="24"/>
    </row>
    <row r="761" spans="6:11" x14ac:dyDescent="0.2">
      <c r="F761" s="288"/>
      <c r="G761" s="4"/>
      <c r="H761" s="4"/>
      <c r="K761" s="24"/>
    </row>
    <row r="762" spans="6:11" x14ac:dyDescent="0.2">
      <c r="F762" s="288"/>
      <c r="G762" s="4"/>
      <c r="H762" s="4"/>
      <c r="K762" s="24"/>
    </row>
    <row r="763" spans="6:11" x14ac:dyDescent="0.2">
      <c r="F763" s="288"/>
      <c r="G763" s="4"/>
      <c r="H763" s="4"/>
      <c r="K763" s="24"/>
    </row>
    <row r="764" spans="6:11" x14ac:dyDescent="0.2">
      <c r="F764" s="288"/>
      <c r="G764" s="4"/>
      <c r="H764" s="4"/>
      <c r="K764" s="24"/>
    </row>
    <row r="765" spans="6:11" x14ac:dyDescent="0.2">
      <c r="F765" s="288"/>
      <c r="G765" s="4"/>
      <c r="H765" s="4"/>
      <c r="K765" s="24"/>
    </row>
    <row r="766" spans="6:11" x14ac:dyDescent="0.2">
      <c r="F766" s="288"/>
      <c r="G766" s="4"/>
      <c r="H766" s="4"/>
      <c r="K766" s="24"/>
    </row>
    <row r="767" spans="6:11" x14ac:dyDescent="0.2">
      <c r="F767" s="288"/>
      <c r="G767" s="4"/>
      <c r="H767" s="4"/>
      <c r="K767" s="24"/>
    </row>
    <row r="768" spans="6:11" x14ac:dyDescent="0.2">
      <c r="F768" s="288"/>
      <c r="G768" s="4"/>
      <c r="H768" s="4"/>
      <c r="K768" s="24"/>
    </row>
    <row r="769" spans="6:11" x14ac:dyDescent="0.2">
      <c r="F769" s="288"/>
      <c r="G769" s="4"/>
      <c r="H769" s="4"/>
      <c r="K769" s="24"/>
    </row>
    <row r="770" spans="6:11" x14ac:dyDescent="0.2">
      <c r="F770" s="288"/>
      <c r="G770" s="4"/>
      <c r="H770" s="4"/>
      <c r="K770" s="24"/>
    </row>
    <row r="771" spans="6:11" x14ac:dyDescent="0.2">
      <c r="F771" s="288"/>
      <c r="G771" s="4"/>
      <c r="H771" s="4"/>
      <c r="K771" s="24"/>
    </row>
    <row r="772" spans="6:11" x14ac:dyDescent="0.2">
      <c r="F772" s="288"/>
      <c r="G772" s="4"/>
      <c r="H772" s="4"/>
      <c r="K772" s="24"/>
    </row>
    <row r="773" spans="6:11" x14ac:dyDescent="0.2">
      <c r="F773" s="288"/>
      <c r="G773" s="4"/>
      <c r="H773" s="4"/>
      <c r="K773" s="24"/>
    </row>
    <row r="774" spans="6:11" x14ac:dyDescent="0.2">
      <c r="F774" s="288"/>
      <c r="G774" s="4"/>
      <c r="H774" s="4"/>
      <c r="K774" s="24"/>
    </row>
    <row r="775" spans="6:11" x14ac:dyDescent="0.2">
      <c r="F775" s="288"/>
      <c r="G775" s="4"/>
      <c r="H775" s="4"/>
      <c r="K775" s="24"/>
    </row>
    <row r="776" spans="6:11" x14ac:dyDescent="0.2">
      <c r="F776" s="288"/>
      <c r="G776" s="4"/>
      <c r="H776" s="4"/>
      <c r="K776" s="24"/>
    </row>
    <row r="777" spans="6:11" x14ac:dyDescent="0.2">
      <c r="F777" s="288"/>
      <c r="G777" s="4"/>
      <c r="H777" s="4"/>
      <c r="K777" s="24"/>
    </row>
    <row r="778" spans="6:11" x14ac:dyDescent="0.2">
      <c r="F778" s="288"/>
      <c r="G778" s="4"/>
      <c r="H778" s="4"/>
      <c r="K778" s="24"/>
    </row>
    <row r="779" spans="6:11" x14ac:dyDescent="0.2">
      <c r="F779" s="288"/>
      <c r="G779" s="4"/>
      <c r="H779" s="4"/>
      <c r="K779" s="24"/>
    </row>
    <row r="780" spans="6:11" x14ac:dyDescent="0.2">
      <c r="F780" s="288"/>
      <c r="G780" s="4"/>
      <c r="H780" s="4"/>
      <c r="K780" s="24"/>
    </row>
    <row r="781" spans="6:11" x14ac:dyDescent="0.2">
      <c r="F781" s="288"/>
      <c r="G781" s="4"/>
      <c r="H781" s="4"/>
      <c r="K781" s="24"/>
    </row>
    <row r="782" spans="6:11" x14ac:dyDescent="0.2">
      <c r="F782" s="288"/>
      <c r="G782" s="4"/>
      <c r="H782" s="4"/>
      <c r="K782" s="24"/>
    </row>
    <row r="783" spans="6:11" x14ac:dyDescent="0.2">
      <c r="F783" s="288"/>
      <c r="G783" s="4"/>
      <c r="H783" s="4"/>
      <c r="K783" s="24"/>
    </row>
    <row r="784" spans="6:11" x14ac:dyDescent="0.2">
      <c r="F784" s="288"/>
      <c r="G784" s="4"/>
      <c r="H784" s="4"/>
      <c r="K784" s="24"/>
    </row>
    <row r="785" spans="6:11" x14ac:dyDescent="0.2">
      <c r="F785" s="288"/>
      <c r="G785" s="4"/>
      <c r="H785" s="4"/>
      <c r="K785" s="24"/>
    </row>
    <row r="786" spans="6:11" x14ac:dyDescent="0.2">
      <c r="F786" s="288"/>
      <c r="G786" s="4"/>
      <c r="H786" s="4"/>
      <c r="K786" s="24"/>
    </row>
    <row r="787" spans="6:11" x14ac:dyDescent="0.2">
      <c r="F787" s="288"/>
      <c r="G787" s="4"/>
      <c r="H787" s="4"/>
      <c r="K787" s="24"/>
    </row>
    <row r="788" spans="6:11" x14ac:dyDescent="0.2">
      <c r="F788" s="288"/>
      <c r="G788" s="4"/>
      <c r="H788" s="4"/>
      <c r="K788" s="24"/>
    </row>
    <row r="789" spans="6:11" x14ac:dyDescent="0.2">
      <c r="F789" s="288"/>
      <c r="G789" s="4"/>
      <c r="H789" s="4"/>
      <c r="K789" s="24"/>
    </row>
    <row r="790" spans="6:11" x14ac:dyDescent="0.2">
      <c r="F790" s="288"/>
      <c r="G790" s="4"/>
      <c r="H790" s="4"/>
      <c r="K790" s="24"/>
    </row>
    <row r="791" spans="6:11" x14ac:dyDescent="0.2">
      <c r="F791" s="288"/>
      <c r="G791" s="4"/>
      <c r="H791" s="4"/>
      <c r="K791" s="24"/>
    </row>
    <row r="792" spans="6:11" x14ac:dyDescent="0.2">
      <c r="F792" s="288"/>
      <c r="G792" s="4"/>
      <c r="H792" s="4"/>
      <c r="K792" s="24"/>
    </row>
    <row r="793" spans="6:11" x14ac:dyDescent="0.2">
      <c r="F793" s="288"/>
      <c r="G793" s="4"/>
      <c r="H793" s="4"/>
      <c r="K793" s="24"/>
    </row>
    <row r="794" spans="6:11" x14ac:dyDescent="0.2">
      <c r="F794" s="288"/>
      <c r="G794" s="4"/>
      <c r="H794" s="4"/>
      <c r="K794" s="24"/>
    </row>
    <row r="795" spans="6:11" x14ac:dyDescent="0.2">
      <c r="F795" s="288"/>
      <c r="G795" s="4"/>
      <c r="H795" s="4"/>
      <c r="K795" s="24"/>
    </row>
    <row r="796" spans="6:11" x14ac:dyDescent="0.2">
      <c r="F796" s="288"/>
      <c r="G796" s="4"/>
      <c r="H796" s="4"/>
      <c r="K796" s="24"/>
    </row>
    <row r="797" spans="6:11" x14ac:dyDescent="0.2">
      <c r="F797" s="288"/>
      <c r="G797" s="4"/>
      <c r="H797" s="4"/>
      <c r="K797" s="24"/>
    </row>
    <row r="798" spans="6:11" x14ac:dyDescent="0.2">
      <c r="F798" s="288"/>
      <c r="G798" s="4"/>
      <c r="H798" s="4"/>
      <c r="K798" s="24"/>
    </row>
    <row r="799" spans="6:11" x14ac:dyDescent="0.2">
      <c r="F799" s="288"/>
      <c r="G799" s="4"/>
      <c r="H799" s="4"/>
      <c r="K799" s="24"/>
    </row>
    <row r="800" spans="6:11" x14ac:dyDescent="0.2">
      <c r="F800" s="288"/>
      <c r="G800" s="4"/>
      <c r="H800" s="4"/>
      <c r="K800" s="24"/>
    </row>
    <row r="801" spans="6:11" x14ac:dyDescent="0.2">
      <c r="F801" s="288"/>
      <c r="G801" s="4"/>
      <c r="H801" s="4"/>
      <c r="K801" s="24"/>
    </row>
    <row r="802" spans="6:11" x14ac:dyDescent="0.2">
      <c r="F802" s="288"/>
      <c r="G802" s="4"/>
      <c r="H802" s="4"/>
      <c r="K802" s="24"/>
    </row>
    <row r="803" spans="6:11" x14ac:dyDescent="0.2">
      <c r="F803" s="288"/>
      <c r="G803" s="4"/>
      <c r="H803" s="4"/>
      <c r="K803" s="24"/>
    </row>
    <row r="804" spans="6:11" x14ac:dyDescent="0.2">
      <c r="F804" s="288"/>
      <c r="G804" s="4"/>
      <c r="H804" s="4"/>
      <c r="K804" s="24"/>
    </row>
    <row r="805" spans="6:11" x14ac:dyDescent="0.2">
      <c r="F805" s="288"/>
      <c r="G805" s="4"/>
      <c r="H805" s="4"/>
      <c r="K805" s="24"/>
    </row>
    <row r="806" spans="6:11" x14ac:dyDescent="0.2">
      <c r="F806" s="288"/>
      <c r="G806" s="4"/>
      <c r="H806" s="4"/>
      <c r="K806" s="24"/>
    </row>
    <row r="807" spans="6:11" x14ac:dyDescent="0.2">
      <c r="F807" s="288"/>
      <c r="G807" s="4"/>
      <c r="H807" s="4"/>
      <c r="K807" s="24"/>
    </row>
    <row r="808" spans="6:11" x14ac:dyDescent="0.2">
      <c r="F808" s="288"/>
      <c r="G808" s="4"/>
      <c r="H808" s="4"/>
      <c r="K808" s="24"/>
    </row>
    <row r="809" spans="6:11" x14ac:dyDescent="0.2">
      <c r="F809" s="288"/>
      <c r="G809" s="4"/>
      <c r="H809" s="4"/>
      <c r="K809" s="24"/>
    </row>
    <row r="810" spans="6:11" x14ac:dyDescent="0.2">
      <c r="F810" s="288"/>
      <c r="G810" s="4"/>
      <c r="H810" s="4"/>
      <c r="K810" s="24"/>
    </row>
    <row r="811" spans="6:11" x14ac:dyDescent="0.2">
      <c r="F811" s="288"/>
      <c r="G811" s="4"/>
      <c r="H811" s="4"/>
      <c r="K811" s="24"/>
    </row>
    <row r="812" spans="6:11" x14ac:dyDescent="0.2">
      <c r="F812" s="288"/>
      <c r="G812" s="4"/>
      <c r="H812" s="4"/>
      <c r="K812" s="24"/>
    </row>
    <row r="813" spans="6:11" x14ac:dyDescent="0.2">
      <c r="F813" s="288"/>
      <c r="G813" s="4"/>
      <c r="H813" s="4"/>
      <c r="K813" s="24"/>
    </row>
    <row r="814" spans="6:11" x14ac:dyDescent="0.2">
      <c r="F814" s="288"/>
      <c r="G814" s="4"/>
      <c r="H814" s="4"/>
      <c r="K814" s="24"/>
    </row>
    <row r="815" spans="6:11" x14ac:dyDescent="0.2">
      <c r="F815" s="288"/>
      <c r="G815" s="4"/>
      <c r="H815" s="4"/>
      <c r="K815" s="24"/>
    </row>
    <row r="816" spans="6:11" x14ac:dyDescent="0.2">
      <c r="F816" s="288"/>
      <c r="G816" s="4"/>
      <c r="H816" s="4"/>
      <c r="K816" s="24"/>
    </row>
    <row r="817" spans="6:11" x14ac:dyDescent="0.2">
      <c r="F817" s="288"/>
      <c r="G817" s="4"/>
      <c r="H817" s="4"/>
      <c r="K817" s="24"/>
    </row>
    <row r="818" spans="6:11" x14ac:dyDescent="0.2">
      <c r="F818" s="288"/>
      <c r="G818" s="4"/>
      <c r="H818" s="4"/>
      <c r="K818" s="24"/>
    </row>
    <row r="819" spans="6:11" x14ac:dyDescent="0.2">
      <c r="F819" s="288"/>
      <c r="G819" s="4"/>
      <c r="H819" s="4"/>
      <c r="K819" s="24"/>
    </row>
    <row r="820" spans="6:11" x14ac:dyDescent="0.2">
      <c r="F820" s="288"/>
      <c r="G820" s="4"/>
      <c r="H820" s="4"/>
      <c r="K820" s="24"/>
    </row>
    <row r="821" spans="6:11" x14ac:dyDescent="0.2">
      <c r="F821" s="288"/>
      <c r="G821" s="4"/>
      <c r="H821" s="4"/>
      <c r="K821" s="24"/>
    </row>
    <row r="822" spans="6:11" x14ac:dyDescent="0.2">
      <c r="F822" s="288"/>
      <c r="G822" s="4"/>
      <c r="H822" s="4"/>
      <c r="K822" s="24"/>
    </row>
    <row r="823" spans="6:11" x14ac:dyDescent="0.2">
      <c r="F823" s="288"/>
      <c r="G823" s="4"/>
      <c r="H823" s="4"/>
      <c r="K823" s="24"/>
    </row>
    <row r="824" spans="6:11" x14ac:dyDescent="0.2">
      <c r="F824" s="288"/>
      <c r="G824" s="4"/>
      <c r="H824" s="4"/>
      <c r="K824" s="24"/>
    </row>
    <row r="825" spans="6:11" x14ac:dyDescent="0.2">
      <c r="F825" s="288"/>
      <c r="G825" s="4"/>
      <c r="H825" s="4"/>
      <c r="K825" s="24"/>
    </row>
    <row r="826" spans="6:11" x14ac:dyDescent="0.2">
      <c r="F826" s="288"/>
      <c r="G826" s="4"/>
      <c r="H826" s="4"/>
      <c r="K826" s="24"/>
    </row>
    <row r="827" spans="6:11" x14ac:dyDescent="0.2">
      <c r="F827" s="288"/>
      <c r="G827" s="4"/>
      <c r="H827" s="4"/>
      <c r="K827" s="24"/>
    </row>
    <row r="828" spans="6:11" x14ac:dyDescent="0.2">
      <c r="F828" s="288"/>
      <c r="G828" s="4"/>
      <c r="H828" s="4"/>
      <c r="K828" s="24"/>
    </row>
    <row r="829" spans="6:11" x14ac:dyDescent="0.2">
      <c r="F829" s="288"/>
      <c r="G829" s="4"/>
      <c r="H829" s="4"/>
      <c r="K829" s="24"/>
    </row>
    <row r="830" spans="6:11" x14ac:dyDescent="0.2">
      <c r="F830" s="288"/>
      <c r="G830" s="4"/>
      <c r="H830" s="4"/>
      <c r="K830" s="24"/>
    </row>
    <row r="831" spans="6:11" x14ac:dyDescent="0.2">
      <c r="F831" s="288"/>
      <c r="G831" s="4"/>
      <c r="H831" s="4"/>
      <c r="K831" s="24"/>
    </row>
    <row r="832" spans="6:11" x14ac:dyDescent="0.2">
      <c r="F832" s="288"/>
      <c r="G832" s="4"/>
      <c r="H832" s="4"/>
      <c r="K832" s="24"/>
    </row>
    <row r="833" spans="6:11" x14ac:dyDescent="0.2">
      <c r="F833" s="288"/>
      <c r="G833" s="4"/>
      <c r="H833" s="4"/>
      <c r="K833" s="24"/>
    </row>
    <row r="834" spans="6:11" x14ac:dyDescent="0.2">
      <c r="F834" s="288"/>
      <c r="G834" s="4"/>
      <c r="H834" s="4"/>
      <c r="K834" s="24"/>
    </row>
    <row r="835" spans="6:11" x14ac:dyDescent="0.2">
      <c r="F835" s="288"/>
      <c r="G835" s="4"/>
      <c r="H835" s="4"/>
      <c r="K835" s="24"/>
    </row>
    <row r="836" spans="6:11" x14ac:dyDescent="0.2">
      <c r="F836" s="288"/>
      <c r="G836" s="4"/>
      <c r="H836" s="4"/>
      <c r="K836" s="24"/>
    </row>
    <row r="837" spans="6:11" x14ac:dyDescent="0.2">
      <c r="F837" s="288"/>
      <c r="G837" s="4"/>
      <c r="H837" s="4"/>
      <c r="K837" s="24"/>
    </row>
    <row r="838" spans="6:11" x14ac:dyDescent="0.2">
      <c r="F838" s="288"/>
      <c r="G838" s="4"/>
      <c r="H838" s="4"/>
      <c r="K838" s="24"/>
    </row>
    <row r="839" spans="6:11" x14ac:dyDescent="0.2">
      <c r="F839" s="288"/>
      <c r="G839" s="4"/>
      <c r="H839" s="4"/>
      <c r="K839" s="24"/>
    </row>
    <row r="840" spans="6:11" x14ac:dyDescent="0.2">
      <c r="F840" s="288"/>
      <c r="G840" s="4"/>
      <c r="H840" s="4"/>
      <c r="K840" s="24"/>
    </row>
    <row r="841" spans="6:11" x14ac:dyDescent="0.2">
      <c r="F841" s="288"/>
      <c r="G841" s="4"/>
      <c r="H841" s="4"/>
      <c r="K841" s="24"/>
    </row>
    <row r="842" spans="6:11" x14ac:dyDescent="0.2">
      <c r="F842" s="288"/>
      <c r="G842" s="4"/>
      <c r="H842" s="4"/>
      <c r="K842" s="24"/>
    </row>
    <row r="843" spans="6:11" x14ac:dyDescent="0.2">
      <c r="F843" s="288"/>
      <c r="G843" s="4"/>
      <c r="H843" s="4"/>
      <c r="K843" s="24"/>
    </row>
    <row r="844" spans="6:11" x14ac:dyDescent="0.2">
      <c r="F844" s="288"/>
      <c r="G844" s="4"/>
      <c r="H844" s="4"/>
      <c r="K844" s="24"/>
    </row>
    <row r="845" spans="6:11" x14ac:dyDescent="0.2">
      <c r="F845" s="288"/>
      <c r="G845" s="4"/>
      <c r="H845" s="4"/>
      <c r="K845" s="24"/>
    </row>
    <row r="846" spans="6:11" x14ac:dyDescent="0.2">
      <c r="F846" s="288"/>
      <c r="G846" s="4"/>
      <c r="H846" s="4"/>
      <c r="K846" s="24"/>
    </row>
    <row r="847" spans="6:11" x14ac:dyDescent="0.2">
      <c r="F847" s="288"/>
      <c r="G847" s="4"/>
      <c r="H847" s="4"/>
      <c r="K847" s="24"/>
    </row>
    <row r="848" spans="6:11" x14ac:dyDescent="0.2">
      <c r="F848" s="288"/>
      <c r="G848" s="4"/>
      <c r="H848" s="4"/>
      <c r="K848" s="24"/>
    </row>
    <row r="849" spans="6:11" x14ac:dyDescent="0.2">
      <c r="F849" s="288"/>
      <c r="G849" s="4"/>
      <c r="H849" s="4"/>
      <c r="K849" s="24"/>
    </row>
    <row r="850" spans="6:11" x14ac:dyDescent="0.2">
      <c r="F850" s="288"/>
      <c r="G850" s="4"/>
      <c r="H850" s="4"/>
      <c r="K850" s="24"/>
    </row>
    <row r="851" spans="6:11" x14ac:dyDescent="0.2">
      <c r="F851" s="288"/>
      <c r="G851" s="4"/>
      <c r="H851" s="4"/>
      <c r="K851" s="24"/>
    </row>
    <row r="852" spans="6:11" x14ac:dyDescent="0.2">
      <c r="F852" s="288"/>
      <c r="G852" s="4"/>
      <c r="H852" s="4"/>
      <c r="K852" s="24"/>
    </row>
    <row r="853" spans="6:11" x14ac:dyDescent="0.2">
      <c r="F853" s="288"/>
      <c r="G853" s="4"/>
      <c r="H853" s="4"/>
      <c r="K853" s="24"/>
    </row>
    <row r="854" spans="6:11" x14ac:dyDescent="0.2">
      <c r="F854" s="288"/>
      <c r="G854" s="4"/>
      <c r="H854" s="4"/>
      <c r="K854" s="24"/>
    </row>
    <row r="855" spans="6:11" x14ac:dyDescent="0.2">
      <c r="F855" s="288"/>
      <c r="G855" s="4"/>
      <c r="H855" s="4"/>
      <c r="K855" s="24"/>
    </row>
    <row r="856" spans="6:11" x14ac:dyDescent="0.2">
      <c r="F856" s="288"/>
      <c r="G856" s="4"/>
      <c r="H856" s="4"/>
      <c r="K856" s="24"/>
    </row>
    <row r="857" spans="6:11" x14ac:dyDescent="0.2">
      <c r="F857" s="288"/>
      <c r="G857" s="4"/>
      <c r="H857" s="4"/>
      <c r="K857" s="24"/>
    </row>
    <row r="858" spans="6:11" x14ac:dyDescent="0.2">
      <c r="F858" s="288"/>
      <c r="G858" s="4"/>
      <c r="H858" s="4"/>
      <c r="K858" s="24"/>
    </row>
    <row r="859" spans="6:11" x14ac:dyDescent="0.2">
      <c r="F859" s="288"/>
      <c r="G859" s="4"/>
      <c r="H859" s="4"/>
      <c r="K859" s="24"/>
    </row>
    <row r="860" spans="6:11" x14ac:dyDescent="0.2">
      <c r="F860" s="288"/>
      <c r="G860" s="4"/>
      <c r="H860" s="4"/>
      <c r="K860" s="24"/>
    </row>
    <row r="861" spans="6:11" x14ac:dyDescent="0.2">
      <c r="F861" s="288"/>
      <c r="G861" s="4"/>
      <c r="H861" s="4"/>
      <c r="K861" s="24"/>
    </row>
    <row r="862" spans="6:11" x14ac:dyDescent="0.2">
      <c r="F862" s="288"/>
      <c r="G862" s="4"/>
      <c r="H862" s="4"/>
      <c r="K862" s="24"/>
    </row>
    <row r="863" spans="6:11" x14ac:dyDescent="0.2">
      <c r="F863" s="288"/>
      <c r="G863" s="4"/>
      <c r="H863" s="4"/>
      <c r="K863" s="24"/>
    </row>
    <row r="864" spans="6:11" x14ac:dyDescent="0.2">
      <c r="F864" s="288"/>
      <c r="G864" s="4"/>
      <c r="H864" s="4"/>
      <c r="K864" s="24"/>
    </row>
    <row r="865" spans="6:11" x14ac:dyDescent="0.2">
      <c r="F865" s="288"/>
      <c r="G865" s="4"/>
      <c r="H865" s="4"/>
      <c r="K865" s="24"/>
    </row>
    <row r="866" spans="6:11" x14ac:dyDescent="0.2">
      <c r="F866" s="288"/>
      <c r="G866" s="4"/>
      <c r="H866" s="4"/>
      <c r="K866" s="24"/>
    </row>
    <row r="867" spans="6:11" x14ac:dyDescent="0.2">
      <c r="F867" s="288"/>
      <c r="G867" s="4"/>
      <c r="H867" s="4"/>
      <c r="K867" s="24"/>
    </row>
    <row r="868" spans="6:11" x14ac:dyDescent="0.2">
      <c r="F868" s="288"/>
      <c r="G868" s="4"/>
      <c r="H868" s="4"/>
      <c r="K868" s="24"/>
    </row>
    <row r="869" spans="6:11" x14ac:dyDescent="0.2">
      <c r="F869" s="288"/>
      <c r="G869" s="4"/>
      <c r="H869" s="4"/>
      <c r="K869" s="24"/>
    </row>
    <row r="870" spans="6:11" x14ac:dyDescent="0.2">
      <c r="F870" s="288"/>
      <c r="G870" s="4"/>
      <c r="H870" s="4"/>
      <c r="K870" s="24"/>
    </row>
    <row r="871" spans="6:11" x14ac:dyDescent="0.2">
      <c r="F871" s="288"/>
      <c r="G871" s="4"/>
      <c r="H871" s="4"/>
      <c r="K871" s="24"/>
    </row>
    <row r="872" spans="6:11" x14ac:dyDescent="0.2">
      <c r="F872" s="288"/>
      <c r="G872" s="4"/>
      <c r="H872" s="4"/>
      <c r="K872" s="24"/>
    </row>
    <row r="873" spans="6:11" x14ac:dyDescent="0.2">
      <c r="F873" s="288"/>
      <c r="G873" s="4"/>
      <c r="H873" s="4"/>
      <c r="K873" s="24"/>
    </row>
    <row r="874" spans="6:11" x14ac:dyDescent="0.2">
      <c r="F874" s="288"/>
      <c r="G874" s="4"/>
      <c r="H874" s="4"/>
      <c r="K874" s="24"/>
    </row>
    <row r="875" spans="6:11" x14ac:dyDescent="0.2">
      <c r="F875" s="288"/>
      <c r="G875" s="4"/>
      <c r="H875" s="4"/>
      <c r="K875" s="24"/>
    </row>
    <row r="876" spans="6:11" x14ac:dyDescent="0.2">
      <c r="F876" s="288"/>
      <c r="G876" s="4"/>
      <c r="H876" s="4"/>
      <c r="K876" s="24"/>
    </row>
    <row r="877" spans="6:11" x14ac:dyDescent="0.2">
      <c r="F877" s="288"/>
      <c r="G877" s="4"/>
      <c r="H877" s="4"/>
      <c r="K877" s="24"/>
    </row>
    <row r="878" spans="6:11" x14ac:dyDescent="0.2">
      <c r="F878" s="288"/>
      <c r="G878" s="4"/>
      <c r="H878" s="4"/>
      <c r="K878" s="24"/>
    </row>
    <row r="879" spans="6:11" x14ac:dyDescent="0.2">
      <c r="F879" s="288"/>
      <c r="G879" s="4"/>
      <c r="H879" s="4"/>
      <c r="K879" s="24"/>
    </row>
    <row r="880" spans="6:11" x14ac:dyDescent="0.2">
      <c r="F880" s="288"/>
      <c r="G880" s="4"/>
      <c r="H880" s="4"/>
      <c r="K880" s="24"/>
    </row>
    <row r="881" spans="6:11" x14ac:dyDescent="0.2">
      <c r="F881" s="288"/>
      <c r="G881" s="4"/>
      <c r="H881" s="4"/>
      <c r="K881" s="24"/>
    </row>
    <row r="882" spans="6:11" x14ac:dyDescent="0.2">
      <c r="F882" s="288"/>
      <c r="G882" s="4"/>
      <c r="H882" s="4"/>
      <c r="K882" s="24"/>
    </row>
    <row r="883" spans="6:11" x14ac:dyDescent="0.2">
      <c r="F883" s="288"/>
      <c r="G883" s="4"/>
      <c r="H883" s="4"/>
      <c r="K883" s="24"/>
    </row>
    <row r="884" spans="6:11" x14ac:dyDescent="0.2">
      <c r="F884" s="288"/>
      <c r="G884" s="4"/>
      <c r="H884" s="4"/>
      <c r="K884" s="24"/>
    </row>
    <row r="885" spans="6:11" x14ac:dyDescent="0.2">
      <c r="F885" s="288"/>
      <c r="G885" s="4"/>
      <c r="H885" s="4"/>
      <c r="K885" s="24"/>
    </row>
    <row r="886" spans="6:11" x14ac:dyDescent="0.2">
      <c r="F886" s="288"/>
      <c r="G886" s="4"/>
      <c r="H886" s="4"/>
      <c r="K886" s="24"/>
    </row>
    <row r="887" spans="6:11" x14ac:dyDescent="0.2">
      <c r="F887" s="288"/>
      <c r="G887" s="4"/>
      <c r="H887" s="4"/>
      <c r="K887" s="24"/>
    </row>
    <row r="888" spans="6:11" x14ac:dyDescent="0.2">
      <c r="F888" s="288"/>
      <c r="G888" s="4"/>
      <c r="H888" s="4"/>
      <c r="K888" s="24"/>
    </row>
    <row r="889" spans="6:11" x14ac:dyDescent="0.2">
      <c r="F889" s="288"/>
      <c r="G889" s="4"/>
      <c r="H889" s="4"/>
      <c r="K889" s="24"/>
    </row>
    <row r="890" spans="6:11" x14ac:dyDescent="0.2">
      <c r="F890" s="288"/>
      <c r="G890" s="4"/>
      <c r="H890" s="4"/>
      <c r="K890" s="24"/>
    </row>
    <row r="891" spans="6:11" x14ac:dyDescent="0.2">
      <c r="F891" s="288"/>
      <c r="G891" s="4"/>
      <c r="H891" s="4"/>
      <c r="K891" s="24"/>
    </row>
    <row r="892" spans="6:11" x14ac:dyDescent="0.2">
      <c r="F892" s="288"/>
      <c r="G892" s="4"/>
      <c r="H892" s="4"/>
      <c r="K892" s="24"/>
    </row>
    <row r="893" spans="6:11" x14ac:dyDescent="0.2">
      <c r="F893" s="288"/>
      <c r="G893" s="4"/>
      <c r="H893" s="4"/>
      <c r="K893" s="24"/>
    </row>
    <row r="894" spans="6:11" x14ac:dyDescent="0.2">
      <c r="F894" s="288"/>
      <c r="G894" s="4"/>
      <c r="H894" s="4"/>
      <c r="K894" s="24"/>
    </row>
    <row r="895" spans="6:11" x14ac:dyDescent="0.2">
      <c r="F895" s="288"/>
      <c r="G895" s="4"/>
      <c r="H895" s="4"/>
      <c r="K895" s="24"/>
    </row>
    <row r="896" spans="6:11" x14ac:dyDescent="0.2">
      <c r="F896" s="288"/>
      <c r="G896" s="4"/>
      <c r="H896" s="4"/>
      <c r="K896" s="24"/>
    </row>
    <row r="897" spans="6:11" x14ac:dyDescent="0.2">
      <c r="F897" s="288"/>
      <c r="G897" s="4"/>
      <c r="H897" s="4"/>
      <c r="K897" s="24"/>
    </row>
    <row r="898" spans="6:11" x14ac:dyDescent="0.2">
      <c r="F898" s="288"/>
      <c r="G898" s="4"/>
      <c r="H898" s="4"/>
      <c r="K898" s="24"/>
    </row>
    <row r="899" spans="6:11" x14ac:dyDescent="0.2">
      <c r="F899" s="288"/>
      <c r="G899" s="4"/>
      <c r="H899" s="4"/>
      <c r="K899" s="24"/>
    </row>
    <row r="900" spans="6:11" x14ac:dyDescent="0.2">
      <c r="F900" s="288"/>
      <c r="G900" s="4"/>
      <c r="H900" s="4"/>
      <c r="K900" s="24"/>
    </row>
    <row r="901" spans="6:11" x14ac:dyDescent="0.2">
      <c r="F901" s="288"/>
      <c r="G901" s="4"/>
      <c r="H901" s="4"/>
      <c r="K901" s="24"/>
    </row>
    <row r="902" spans="6:11" x14ac:dyDescent="0.2">
      <c r="F902" s="288"/>
      <c r="G902" s="4"/>
      <c r="H902" s="4"/>
      <c r="K902" s="24"/>
    </row>
    <row r="903" spans="6:11" x14ac:dyDescent="0.2">
      <c r="F903" s="288"/>
      <c r="G903" s="4"/>
      <c r="H903" s="4"/>
      <c r="K903" s="24"/>
    </row>
    <row r="904" spans="6:11" x14ac:dyDescent="0.2">
      <c r="F904" s="288"/>
      <c r="G904" s="4"/>
      <c r="H904" s="4"/>
      <c r="K904" s="24"/>
    </row>
    <row r="905" spans="6:11" x14ac:dyDescent="0.2">
      <c r="F905" s="288"/>
      <c r="G905" s="4"/>
      <c r="H905" s="4"/>
      <c r="K905" s="24"/>
    </row>
    <row r="906" spans="6:11" x14ac:dyDescent="0.2">
      <c r="F906" s="288"/>
      <c r="G906" s="4"/>
      <c r="H906" s="4"/>
      <c r="K906" s="24"/>
    </row>
    <row r="907" spans="6:11" x14ac:dyDescent="0.2">
      <c r="F907" s="288"/>
      <c r="G907" s="4"/>
      <c r="H907" s="4"/>
      <c r="K907" s="24"/>
    </row>
    <row r="908" spans="6:11" x14ac:dyDescent="0.2">
      <c r="F908" s="288"/>
      <c r="G908" s="4"/>
      <c r="H908" s="4"/>
      <c r="K908" s="24"/>
    </row>
    <row r="909" spans="6:11" x14ac:dyDescent="0.2">
      <c r="F909" s="288"/>
      <c r="G909" s="4"/>
      <c r="H909" s="4"/>
      <c r="K909" s="24"/>
    </row>
    <row r="910" spans="6:11" x14ac:dyDescent="0.2">
      <c r="F910" s="288"/>
      <c r="G910" s="4"/>
      <c r="H910" s="4"/>
      <c r="K910" s="24"/>
    </row>
    <row r="911" spans="6:11" x14ac:dyDescent="0.2">
      <c r="F911" s="288"/>
      <c r="G911" s="4"/>
      <c r="H911" s="4"/>
      <c r="K911" s="24"/>
    </row>
    <row r="912" spans="6:11" x14ac:dyDescent="0.2">
      <c r="F912" s="288"/>
      <c r="G912" s="4"/>
      <c r="H912" s="4"/>
      <c r="K912" s="24"/>
    </row>
    <row r="913" spans="6:11" x14ac:dyDescent="0.2">
      <c r="F913" s="288"/>
      <c r="G913" s="4"/>
      <c r="H913" s="4"/>
      <c r="K913" s="24"/>
    </row>
    <row r="914" spans="6:11" x14ac:dyDescent="0.2">
      <c r="F914" s="288"/>
      <c r="G914" s="4"/>
      <c r="H914" s="4"/>
      <c r="K914" s="24"/>
    </row>
    <row r="915" spans="6:11" x14ac:dyDescent="0.2">
      <c r="F915" s="288"/>
      <c r="G915" s="4"/>
      <c r="H915" s="4"/>
      <c r="K915" s="24"/>
    </row>
    <row r="916" spans="6:11" x14ac:dyDescent="0.2">
      <c r="F916" s="288"/>
      <c r="G916" s="4"/>
      <c r="H916" s="4"/>
      <c r="K916" s="24"/>
    </row>
    <row r="917" spans="6:11" x14ac:dyDescent="0.2">
      <c r="F917" s="288"/>
      <c r="G917" s="4"/>
      <c r="H917" s="4"/>
      <c r="K917" s="24"/>
    </row>
    <row r="918" spans="6:11" x14ac:dyDescent="0.2">
      <c r="F918" s="288"/>
      <c r="G918" s="4"/>
      <c r="H918" s="4"/>
      <c r="K918" s="24"/>
    </row>
    <row r="919" spans="6:11" x14ac:dyDescent="0.2">
      <c r="F919" s="288"/>
      <c r="G919" s="4"/>
      <c r="H919" s="4"/>
      <c r="K919" s="24"/>
    </row>
    <row r="920" spans="6:11" x14ac:dyDescent="0.2">
      <c r="F920" s="288"/>
      <c r="G920" s="4"/>
      <c r="H920" s="4"/>
      <c r="K920" s="24"/>
    </row>
    <row r="921" spans="6:11" x14ac:dyDescent="0.2">
      <c r="F921" s="288"/>
      <c r="G921" s="4"/>
      <c r="H921" s="4"/>
      <c r="K921" s="24"/>
    </row>
    <row r="922" spans="6:11" x14ac:dyDescent="0.2">
      <c r="F922" s="288"/>
      <c r="G922" s="4"/>
      <c r="H922" s="4"/>
      <c r="K922" s="24"/>
    </row>
    <row r="923" spans="6:11" x14ac:dyDescent="0.2">
      <c r="F923" s="288"/>
      <c r="G923" s="4"/>
      <c r="H923" s="4"/>
      <c r="K923" s="24"/>
    </row>
    <row r="924" spans="6:11" x14ac:dyDescent="0.2">
      <c r="F924" s="288"/>
      <c r="G924" s="4"/>
      <c r="H924" s="4"/>
      <c r="K924" s="24"/>
    </row>
    <row r="925" spans="6:11" x14ac:dyDescent="0.2">
      <c r="F925" s="288"/>
      <c r="G925" s="4"/>
      <c r="H925" s="4"/>
      <c r="K925" s="24"/>
    </row>
    <row r="926" spans="6:11" x14ac:dyDescent="0.2">
      <c r="F926" s="288"/>
      <c r="G926" s="4"/>
      <c r="H926" s="4"/>
      <c r="K926" s="24"/>
    </row>
    <row r="927" spans="6:11" x14ac:dyDescent="0.2">
      <c r="F927" s="288"/>
      <c r="G927" s="4"/>
      <c r="H927" s="4"/>
      <c r="K927" s="24"/>
    </row>
    <row r="928" spans="6:11" x14ac:dyDescent="0.2">
      <c r="F928" s="288"/>
      <c r="G928" s="4"/>
      <c r="H928" s="4"/>
      <c r="K928" s="24"/>
    </row>
    <row r="929" spans="6:11" x14ac:dyDescent="0.2">
      <c r="F929" s="288"/>
      <c r="G929" s="4"/>
      <c r="H929" s="4"/>
      <c r="K929" s="24"/>
    </row>
    <row r="930" spans="6:11" x14ac:dyDescent="0.2">
      <c r="F930" s="288"/>
      <c r="G930" s="4"/>
      <c r="H930" s="4"/>
      <c r="K930" s="24"/>
    </row>
    <row r="931" spans="6:11" x14ac:dyDescent="0.2">
      <c r="F931" s="288"/>
      <c r="G931" s="4"/>
      <c r="H931" s="4"/>
      <c r="K931" s="24"/>
    </row>
    <row r="932" spans="6:11" x14ac:dyDescent="0.2">
      <c r="F932" s="288"/>
      <c r="G932" s="4"/>
      <c r="H932" s="4"/>
      <c r="K932" s="24"/>
    </row>
    <row r="933" spans="6:11" x14ac:dyDescent="0.2">
      <c r="F933" s="288"/>
      <c r="G933" s="4"/>
      <c r="H933" s="4"/>
      <c r="K933" s="24"/>
    </row>
    <row r="934" spans="6:11" x14ac:dyDescent="0.2">
      <c r="F934" s="288"/>
      <c r="G934" s="4"/>
      <c r="H934" s="4"/>
      <c r="K934" s="24"/>
    </row>
    <row r="935" spans="6:11" x14ac:dyDescent="0.2">
      <c r="F935" s="288"/>
      <c r="G935" s="4"/>
      <c r="H935" s="4"/>
      <c r="K935" s="24"/>
    </row>
    <row r="936" spans="6:11" x14ac:dyDescent="0.2">
      <c r="F936" s="288"/>
      <c r="G936" s="4"/>
      <c r="H936" s="4"/>
      <c r="K936" s="24"/>
    </row>
    <row r="937" spans="6:11" x14ac:dyDescent="0.2">
      <c r="F937" s="288"/>
      <c r="G937" s="4"/>
      <c r="H937" s="4"/>
      <c r="K937" s="24"/>
    </row>
    <row r="938" spans="6:11" x14ac:dyDescent="0.2">
      <c r="F938" s="288"/>
      <c r="G938" s="4"/>
      <c r="H938" s="4"/>
      <c r="K938" s="24"/>
    </row>
    <row r="939" spans="6:11" x14ac:dyDescent="0.2">
      <c r="F939" s="288"/>
      <c r="G939" s="4"/>
      <c r="H939" s="4"/>
      <c r="K939" s="24"/>
    </row>
    <row r="940" spans="6:11" x14ac:dyDescent="0.2">
      <c r="F940" s="288"/>
      <c r="G940" s="4"/>
      <c r="H940" s="4"/>
      <c r="K940" s="24"/>
    </row>
    <row r="941" spans="6:11" x14ac:dyDescent="0.2">
      <c r="F941" s="288"/>
      <c r="G941" s="4"/>
      <c r="H941" s="4"/>
      <c r="K941" s="24"/>
    </row>
    <row r="942" spans="6:11" x14ac:dyDescent="0.2">
      <c r="F942" s="288"/>
      <c r="G942" s="4"/>
      <c r="H942" s="4"/>
      <c r="K942" s="24"/>
    </row>
    <row r="943" spans="6:11" x14ac:dyDescent="0.2">
      <c r="F943" s="288"/>
      <c r="G943" s="4"/>
      <c r="H943" s="4"/>
      <c r="K943" s="24"/>
    </row>
    <row r="944" spans="6:11" x14ac:dyDescent="0.2">
      <c r="F944" s="288"/>
      <c r="G944" s="4"/>
      <c r="H944" s="4"/>
      <c r="K944" s="24"/>
    </row>
    <row r="945" spans="6:11" x14ac:dyDescent="0.2">
      <c r="F945" s="288"/>
      <c r="G945" s="4"/>
      <c r="H945" s="4"/>
      <c r="K945" s="24"/>
    </row>
    <row r="946" spans="6:11" x14ac:dyDescent="0.2">
      <c r="F946" s="288"/>
      <c r="G946" s="4"/>
      <c r="H946" s="4"/>
      <c r="K946" s="24"/>
    </row>
    <row r="947" spans="6:11" x14ac:dyDescent="0.2">
      <c r="F947" s="288"/>
      <c r="G947" s="4"/>
      <c r="H947" s="4"/>
      <c r="K947" s="24"/>
    </row>
    <row r="948" spans="6:11" x14ac:dyDescent="0.2">
      <c r="F948" s="288"/>
      <c r="G948" s="4"/>
      <c r="H948" s="4"/>
      <c r="K948" s="24"/>
    </row>
    <row r="949" spans="6:11" x14ac:dyDescent="0.2">
      <c r="F949" s="288"/>
      <c r="G949" s="4"/>
      <c r="H949" s="4"/>
      <c r="K949" s="24"/>
    </row>
    <row r="950" spans="6:11" x14ac:dyDescent="0.2">
      <c r="F950" s="288"/>
      <c r="G950" s="4"/>
      <c r="H950" s="4"/>
      <c r="K950" s="24"/>
    </row>
    <row r="951" spans="6:11" x14ac:dyDescent="0.2">
      <c r="F951" s="288"/>
      <c r="G951" s="4"/>
      <c r="H951" s="4"/>
      <c r="K951" s="24"/>
    </row>
    <row r="952" spans="6:11" x14ac:dyDescent="0.2">
      <c r="F952" s="288"/>
      <c r="G952" s="4"/>
      <c r="H952" s="4"/>
      <c r="K952" s="24"/>
    </row>
    <row r="953" spans="6:11" x14ac:dyDescent="0.2">
      <c r="F953" s="288"/>
      <c r="G953" s="4"/>
      <c r="H953" s="4"/>
      <c r="K953" s="24"/>
    </row>
    <row r="954" spans="6:11" x14ac:dyDescent="0.2">
      <c r="F954" s="288"/>
      <c r="G954" s="4"/>
      <c r="H954" s="4"/>
      <c r="K954" s="24"/>
    </row>
    <row r="955" spans="6:11" x14ac:dyDescent="0.2">
      <c r="F955" s="288"/>
      <c r="G955" s="4"/>
      <c r="H955" s="4"/>
      <c r="K955" s="24"/>
    </row>
    <row r="956" spans="6:11" x14ac:dyDescent="0.2">
      <c r="F956" s="288"/>
      <c r="G956" s="4"/>
      <c r="H956" s="4"/>
      <c r="K956" s="24"/>
    </row>
    <row r="957" spans="6:11" x14ac:dyDescent="0.2">
      <c r="F957" s="288"/>
      <c r="G957" s="4"/>
      <c r="H957" s="4"/>
      <c r="K957" s="24"/>
    </row>
    <row r="958" spans="6:11" x14ac:dyDescent="0.2">
      <c r="F958" s="288"/>
      <c r="G958" s="4"/>
      <c r="H958" s="4"/>
      <c r="K958" s="24"/>
    </row>
    <row r="959" spans="6:11" x14ac:dyDescent="0.2">
      <c r="F959" s="288"/>
      <c r="G959" s="4"/>
      <c r="H959" s="4"/>
      <c r="K959" s="24"/>
    </row>
    <row r="960" spans="6:11" x14ac:dyDescent="0.2">
      <c r="F960" s="288"/>
      <c r="G960" s="4"/>
      <c r="H960" s="4"/>
      <c r="K960" s="24"/>
    </row>
    <row r="961" spans="6:11" x14ac:dyDescent="0.2">
      <c r="F961" s="288"/>
      <c r="G961" s="4"/>
      <c r="H961" s="4"/>
      <c r="K961" s="24"/>
    </row>
    <row r="962" spans="6:11" x14ac:dyDescent="0.2">
      <c r="F962" s="288"/>
      <c r="G962" s="4"/>
      <c r="H962" s="4"/>
      <c r="K962" s="24"/>
    </row>
    <row r="963" spans="6:11" x14ac:dyDescent="0.2">
      <c r="F963" s="288"/>
      <c r="G963" s="4"/>
      <c r="H963" s="4"/>
      <c r="K963" s="24"/>
    </row>
    <row r="964" spans="6:11" x14ac:dyDescent="0.2">
      <c r="F964" s="288"/>
      <c r="G964" s="4"/>
      <c r="H964" s="4"/>
      <c r="K964" s="24"/>
    </row>
    <row r="965" spans="6:11" x14ac:dyDescent="0.2">
      <c r="F965" s="288"/>
      <c r="G965" s="4"/>
      <c r="H965" s="4"/>
      <c r="K965" s="24"/>
    </row>
    <row r="966" spans="6:11" x14ac:dyDescent="0.2">
      <c r="F966" s="288"/>
      <c r="G966" s="4"/>
      <c r="H966" s="4"/>
      <c r="K966" s="24"/>
    </row>
    <row r="967" spans="6:11" x14ac:dyDescent="0.2">
      <c r="F967" s="288"/>
      <c r="G967" s="4"/>
      <c r="H967" s="4"/>
      <c r="K967" s="24"/>
    </row>
    <row r="968" spans="6:11" x14ac:dyDescent="0.2">
      <c r="F968" s="288"/>
      <c r="G968" s="4"/>
      <c r="H968" s="4"/>
      <c r="K968" s="24"/>
    </row>
    <row r="969" spans="6:11" x14ac:dyDescent="0.2">
      <c r="F969" s="288"/>
      <c r="G969" s="4"/>
      <c r="H969" s="4"/>
      <c r="K969" s="24"/>
    </row>
    <row r="970" spans="6:11" x14ac:dyDescent="0.2">
      <c r="F970" s="288"/>
      <c r="G970" s="4"/>
      <c r="H970" s="4"/>
      <c r="K970" s="24"/>
    </row>
    <row r="971" spans="6:11" x14ac:dyDescent="0.2">
      <c r="F971" s="288"/>
      <c r="G971" s="4"/>
      <c r="H971" s="4"/>
      <c r="K971" s="24"/>
    </row>
    <row r="972" spans="6:11" x14ac:dyDescent="0.2">
      <c r="F972" s="288"/>
      <c r="G972" s="4"/>
      <c r="H972" s="4"/>
      <c r="K972" s="24"/>
    </row>
    <row r="973" spans="6:11" x14ac:dyDescent="0.2">
      <c r="F973" s="288"/>
      <c r="G973" s="4"/>
      <c r="H973" s="4"/>
      <c r="K973" s="24"/>
    </row>
    <row r="974" spans="6:11" x14ac:dyDescent="0.2">
      <c r="F974" s="288"/>
      <c r="G974" s="4"/>
      <c r="H974" s="4"/>
      <c r="K974" s="24"/>
    </row>
    <row r="975" spans="6:11" x14ac:dyDescent="0.2">
      <c r="F975" s="288"/>
      <c r="G975" s="4"/>
      <c r="H975" s="4"/>
      <c r="K975" s="24"/>
    </row>
    <row r="976" spans="6:11" x14ac:dyDescent="0.2">
      <c r="F976" s="288"/>
      <c r="G976" s="4"/>
      <c r="H976" s="4"/>
      <c r="K976" s="24"/>
    </row>
    <row r="977" spans="6:11" x14ac:dyDescent="0.2">
      <c r="F977" s="288"/>
      <c r="G977" s="4"/>
      <c r="H977" s="4"/>
      <c r="K977" s="24"/>
    </row>
    <row r="978" spans="6:11" x14ac:dyDescent="0.2">
      <c r="F978" s="288"/>
      <c r="G978" s="4"/>
      <c r="H978" s="4"/>
      <c r="K978" s="24"/>
    </row>
    <row r="979" spans="6:11" x14ac:dyDescent="0.2">
      <c r="F979" s="288"/>
      <c r="G979" s="4"/>
      <c r="H979" s="4"/>
      <c r="K979" s="24"/>
    </row>
    <row r="980" spans="6:11" x14ac:dyDescent="0.2">
      <c r="F980" s="288"/>
      <c r="G980" s="4"/>
      <c r="H980" s="4"/>
      <c r="K980" s="24"/>
    </row>
    <row r="981" spans="6:11" x14ac:dyDescent="0.2">
      <c r="F981" s="288"/>
      <c r="G981" s="4"/>
      <c r="H981" s="4"/>
      <c r="K981" s="24"/>
    </row>
    <row r="982" spans="6:11" x14ac:dyDescent="0.2">
      <c r="F982" s="288"/>
      <c r="G982" s="4"/>
      <c r="H982" s="4"/>
      <c r="K982" s="24"/>
    </row>
    <row r="983" spans="6:11" x14ac:dyDescent="0.2">
      <c r="F983" s="288"/>
      <c r="G983" s="4"/>
      <c r="H983" s="4"/>
      <c r="K983" s="24"/>
    </row>
    <row r="984" spans="6:11" x14ac:dyDescent="0.2">
      <c r="F984" s="288"/>
      <c r="G984" s="4"/>
      <c r="H984" s="4"/>
      <c r="K984" s="24"/>
    </row>
    <row r="985" spans="6:11" x14ac:dyDescent="0.2">
      <c r="F985" s="288"/>
      <c r="G985" s="4"/>
      <c r="H985" s="4"/>
      <c r="K985" s="24"/>
    </row>
    <row r="986" spans="6:11" x14ac:dyDescent="0.2">
      <c r="F986" s="288"/>
      <c r="G986" s="4"/>
      <c r="H986" s="4"/>
      <c r="K986" s="24"/>
    </row>
    <row r="987" spans="6:11" x14ac:dyDescent="0.2">
      <c r="F987" s="288"/>
      <c r="G987" s="4"/>
      <c r="H987" s="4"/>
      <c r="K987" s="24"/>
    </row>
    <row r="988" spans="6:11" x14ac:dyDescent="0.2">
      <c r="F988" s="288"/>
      <c r="G988" s="4"/>
      <c r="H988" s="4"/>
    </row>
    <row r="989" spans="6:11" x14ac:dyDescent="0.2">
      <c r="F989" s="288"/>
      <c r="G989" s="4"/>
      <c r="H989" s="4"/>
    </row>
    <row r="990" spans="6:11" x14ac:dyDescent="0.2">
      <c r="F990" s="288"/>
      <c r="G990" s="4"/>
      <c r="H990" s="4"/>
    </row>
    <row r="991" spans="6:11" x14ac:dyDescent="0.2">
      <c r="F991" s="288"/>
      <c r="G991" s="4"/>
      <c r="H991" s="4"/>
    </row>
    <row r="992" spans="6:11" x14ac:dyDescent="0.2">
      <c r="F992" s="288"/>
      <c r="G992" s="4"/>
      <c r="H992" s="4"/>
    </row>
    <row r="993" spans="6:8" x14ac:dyDescent="0.2">
      <c r="F993" s="288"/>
      <c r="G993" s="4"/>
      <c r="H993" s="4"/>
    </row>
    <row r="994" spans="6:8" x14ac:dyDescent="0.2">
      <c r="F994" s="288"/>
      <c r="G994" s="4"/>
      <c r="H994" s="4"/>
    </row>
    <row r="995" spans="6:8" x14ac:dyDescent="0.2">
      <c r="F995" s="288"/>
      <c r="G995" s="4"/>
      <c r="H995" s="4"/>
    </row>
    <row r="996" spans="6:8" x14ac:dyDescent="0.2">
      <c r="F996" s="288"/>
      <c r="G996" s="4"/>
      <c r="H996" s="4"/>
    </row>
    <row r="997" spans="6:8" x14ac:dyDescent="0.2">
      <c r="F997" s="288"/>
      <c r="G997" s="4"/>
      <c r="H997" s="4"/>
    </row>
    <row r="998" spans="6:8" x14ac:dyDescent="0.2">
      <c r="F998" s="288"/>
      <c r="G998" s="4"/>
      <c r="H998" s="4"/>
    </row>
    <row r="999" spans="6:8" x14ac:dyDescent="0.2">
      <c r="F999" s="288"/>
      <c r="G999" s="4"/>
      <c r="H999" s="4"/>
    </row>
    <row r="1000" spans="6:8" x14ac:dyDescent="0.2">
      <c r="F1000" s="288"/>
      <c r="G1000" s="4"/>
      <c r="H1000" s="4"/>
    </row>
    <row r="1001" spans="6:8" x14ac:dyDescent="0.2">
      <c r="F1001" s="288"/>
      <c r="G1001" s="4"/>
      <c r="H1001" s="4"/>
    </row>
    <row r="1002" spans="6:8" x14ac:dyDescent="0.2">
      <c r="F1002" s="288"/>
      <c r="G1002" s="4"/>
      <c r="H1002" s="4"/>
    </row>
    <row r="1003" spans="6:8" x14ac:dyDescent="0.2">
      <c r="F1003" s="288"/>
      <c r="G1003" s="4"/>
      <c r="H1003" s="4"/>
    </row>
    <row r="1004" spans="6:8" x14ac:dyDescent="0.2">
      <c r="F1004" s="288"/>
      <c r="G1004" s="4"/>
      <c r="H1004" s="4"/>
    </row>
    <row r="1005" spans="6:8" x14ac:dyDescent="0.2">
      <c r="F1005" s="288"/>
      <c r="G1005" s="4"/>
      <c r="H1005" s="4"/>
    </row>
    <row r="1006" spans="6:8" x14ac:dyDescent="0.2">
      <c r="F1006" s="288"/>
      <c r="G1006" s="4"/>
      <c r="H1006" s="4"/>
    </row>
    <row r="1007" spans="6:8" x14ac:dyDescent="0.2">
      <c r="F1007" s="288"/>
      <c r="G1007" s="4"/>
      <c r="H1007" s="4"/>
    </row>
    <row r="1008" spans="6:8" x14ac:dyDescent="0.2">
      <c r="F1008" s="288"/>
      <c r="G1008" s="4"/>
      <c r="H1008" s="4"/>
    </row>
    <row r="1009" spans="6:8" x14ac:dyDescent="0.2">
      <c r="F1009" s="288"/>
      <c r="G1009" s="4"/>
      <c r="H1009" s="4"/>
    </row>
    <row r="1010" spans="6:8" x14ac:dyDescent="0.2">
      <c r="F1010" s="288"/>
      <c r="G1010" s="4"/>
      <c r="H1010" s="4"/>
    </row>
    <row r="1011" spans="6:8" x14ac:dyDescent="0.2">
      <c r="F1011" s="288"/>
      <c r="G1011" s="4"/>
      <c r="H1011" s="4"/>
    </row>
    <row r="1012" spans="6:8" x14ac:dyDescent="0.2">
      <c r="F1012" s="288"/>
      <c r="G1012" s="4"/>
      <c r="H1012" s="4"/>
    </row>
    <row r="1013" spans="6:8" x14ac:dyDescent="0.2">
      <c r="F1013" s="288"/>
      <c r="G1013" s="4"/>
      <c r="H1013" s="4"/>
    </row>
    <row r="1014" spans="6:8" x14ac:dyDescent="0.2">
      <c r="F1014" s="288"/>
      <c r="G1014" s="4"/>
      <c r="H1014" s="4"/>
    </row>
    <row r="1015" spans="6:8" x14ac:dyDescent="0.2">
      <c r="F1015" s="288"/>
      <c r="G1015" s="4"/>
      <c r="H1015" s="4"/>
    </row>
    <row r="1016" spans="6:8" x14ac:dyDescent="0.2">
      <c r="F1016" s="288"/>
      <c r="G1016" s="4"/>
      <c r="H1016" s="4"/>
    </row>
    <row r="1017" spans="6:8" x14ac:dyDescent="0.2">
      <c r="F1017" s="288"/>
      <c r="G1017" s="4"/>
      <c r="H1017" s="4"/>
    </row>
    <row r="1018" spans="6:8" x14ac:dyDescent="0.2">
      <c r="F1018" s="288"/>
      <c r="G1018" s="4"/>
      <c r="H1018" s="4"/>
    </row>
    <row r="1019" spans="6:8" x14ac:dyDescent="0.2">
      <c r="F1019" s="288"/>
      <c r="G1019" s="4"/>
      <c r="H1019" s="4"/>
    </row>
    <row r="1020" spans="6:8" x14ac:dyDescent="0.2">
      <c r="F1020" s="288"/>
      <c r="G1020" s="4"/>
      <c r="H1020" s="4"/>
    </row>
    <row r="1021" spans="6:8" x14ac:dyDescent="0.2">
      <c r="F1021" s="288"/>
      <c r="G1021" s="4"/>
      <c r="H1021" s="4"/>
    </row>
    <row r="1022" spans="6:8" x14ac:dyDescent="0.2">
      <c r="F1022" s="288"/>
      <c r="G1022" s="4"/>
      <c r="H1022" s="4"/>
    </row>
    <row r="1023" spans="6:8" x14ac:dyDescent="0.2">
      <c r="F1023" s="288"/>
      <c r="G1023" s="4"/>
      <c r="H1023" s="4"/>
    </row>
    <row r="1024" spans="6:8" x14ac:dyDescent="0.2">
      <c r="F1024" s="288"/>
      <c r="G1024" s="4"/>
      <c r="H1024" s="4"/>
    </row>
    <row r="1025" spans="6:8" x14ac:dyDescent="0.2">
      <c r="F1025" s="288"/>
      <c r="G1025" s="4"/>
      <c r="H1025" s="4"/>
    </row>
    <row r="1026" spans="6:8" x14ac:dyDescent="0.2">
      <c r="F1026" s="288"/>
      <c r="G1026" s="4"/>
      <c r="H1026" s="4"/>
    </row>
    <row r="1027" spans="6:8" x14ac:dyDescent="0.2">
      <c r="F1027" s="288"/>
      <c r="G1027" s="4"/>
      <c r="H1027" s="4"/>
    </row>
    <row r="1028" spans="6:8" x14ac:dyDescent="0.2">
      <c r="F1028" s="288"/>
      <c r="G1028" s="4"/>
      <c r="H1028" s="4"/>
    </row>
    <row r="1029" spans="6:8" x14ac:dyDescent="0.2">
      <c r="F1029" s="288"/>
      <c r="G1029" s="4"/>
      <c r="H1029" s="4"/>
    </row>
    <row r="1030" spans="6:8" x14ac:dyDescent="0.2">
      <c r="F1030" s="288"/>
      <c r="G1030" s="4"/>
      <c r="H1030" s="4"/>
    </row>
    <row r="1031" spans="6:8" x14ac:dyDescent="0.2">
      <c r="F1031" s="288"/>
      <c r="G1031" s="4"/>
      <c r="H1031" s="4"/>
    </row>
    <row r="1032" spans="6:8" x14ac:dyDescent="0.2">
      <c r="F1032" s="288"/>
      <c r="G1032" s="4"/>
      <c r="H1032" s="4"/>
    </row>
    <row r="1033" spans="6:8" x14ac:dyDescent="0.2">
      <c r="F1033" s="288"/>
      <c r="G1033" s="4"/>
      <c r="H1033" s="4"/>
    </row>
    <row r="1034" spans="6:8" x14ac:dyDescent="0.2">
      <c r="F1034" s="288"/>
      <c r="G1034" s="4"/>
      <c r="H1034" s="4"/>
    </row>
    <row r="1035" spans="6:8" x14ac:dyDescent="0.2">
      <c r="F1035" s="288"/>
      <c r="G1035" s="4"/>
      <c r="H1035" s="4"/>
    </row>
    <row r="1036" spans="6:8" x14ac:dyDescent="0.2">
      <c r="F1036" s="288"/>
      <c r="G1036" s="4"/>
      <c r="H1036" s="4"/>
    </row>
    <row r="1037" spans="6:8" x14ac:dyDescent="0.2">
      <c r="F1037" s="288"/>
      <c r="G1037" s="4"/>
      <c r="H1037" s="4"/>
    </row>
    <row r="1038" spans="6:8" x14ac:dyDescent="0.2">
      <c r="F1038" s="288"/>
      <c r="G1038" s="4"/>
      <c r="H1038" s="4"/>
    </row>
    <row r="1039" spans="6:8" x14ac:dyDescent="0.2">
      <c r="F1039" s="288"/>
      <c r="G1039" s="4"/>
      <c r="H1039" s="4"/>
    </row>
    <row r="1040" spans="6:8" x14ac:dyDescent="0.2">
      <c r="F1040" s="288"/>
      <c r="G1040" s="4"/>
      <c r="H1040" s="4"/>
    </row>
    <row r="1041" spans="6:8" x14ac:dyDescent="0.2">
      <c r="F1041" s="288"/>
      <c r="G1041" s="4"/>
      <c r="H1041" s="4"/>
    </row>
    <row r="1042" spans="6:8" x14ac:dyDescent="0.2">
      <c r="F1042" s="288"/>
      <c r="G1042" s="4"/>
      <c r="H1042" s="4"/>
    </row>
    <row r="1043" spans="6:8" x14ac:dyDescent="0.2">
      <c r="F1043" s="288"/>
      <c r="G1043" s="4"/>
      <c r="H1043" s="4"/>
    </row>
    <row r="1044" spans="6:8" x14ac:dyDescent="0.2">
      <c r="F1044" s="288"/>
      <c r="G1044" s="4"/>
      <c r="H1044" s="4"/>
    </row>
    <row r="1045" spans="6:8" x14ac:dyDescent="0.2">
      <c r="F1045" s="288"/>
      <c r="G1045" s="4"/>
      <c r="H1045" s="4"/>
    </row>
    <row r="1046" spans="6:8" x14ac:dyDescent="0.2">
      <c r="F1046" s="288"/>
      <c r="G1046" s="4"/>
      <c r="H1046" s="4"/>
    </row>
    <row r="1047" spans="6:8" x14ac:dyDescent="0.2">
      <c r="F1047" s="288"/>
      <c r="G1047" s="4"/>
      <c r="H1047" s="4"/>
    </row>
    <row r="1048" spans="6:8" x14ac:dyDescent="0.2">
      <c r="F1048" s="288"/>
      <c r="G1048" s="4"/>
      <c r="H1048" s="4"/>
    </row>
    <row r="1049" spans="6:8" x14ac:dyDescent="0.2">
      <c r="F1049" s="288"/>
      <c r="G1049" s="4"/>
      <c r="H1049" s="4"/>
    </row>
    <row r="1050" spans="6:8" x14ac:dyDescent="0.2">
      <c r="F1050" s="288"/>
      <c r="G1050" s="4"/>
      <c r="H1050" s="4"/>
    </row>
    <row r="1051" spans="6:8" x14ac:dyDescent="0.2">
      <c r="F1051" s="288"/>
      <c r="G1051" s="4"/>
      <c r="H1051" s="4"/>
    </row>
    <row r="1052" spans="6:8" x14ac:dyDescent="0.2">
      <c r="F1052" s="288"/>
      <c r="G1052" s="4"/>
      <c r="H1052" s="4"/>
    </row>
    <row r="1053" spans="6:8" x14ac:dyDescent="0.2">
      <c r="F1053" s="288"/>
      <c r="G1053" s="4"/>
      <c r="H1053" s="4"/>
    </row>
    <row r="1054" spans="6:8" x14ac:dyDescent="0.2">
      <c r="F1054" s="288"/>
      <c r="G1054" s="4"/>
      <c r="H1054" s="4"/>
    </row>
    <row r="1055" spans="6:8" x14ac:dyDescent="0.2">
      <c r="F1055" s="288"/>
      <c r="G1055" s="4"/>
      <c r="H1055" s="4"/>
    </row>
    <row r="1056" spans="6:8" x14ac:dyDescent="0.2">
      <c r="F1056" s="288"/>
      <c r="G1056" s="4"/>
      <c r="H1056" s="4"/>
    </row>
    <row r="1057" spans="6:8" x14ac:dyDescent="0.2">
      <c r="F1057" s="288"/>
      <c r="G1057" s="4"/>
      <c r="H1057" s="4"/>
    </row>
    <row r="1058" spans="6:8" x14ac:dyDescent="0.2">
      <c r="F1058" s="288"/>
      <c r="G1058" s="4"/>
      <c r="H1058" s="4"/>
    </row>
    <row r="1059" spans="6:8" x14ac:dyDescent="0.2">
      <c r="F1059" s="288"/>
      <c r="G1059" s="4"/>
      <c r="H1059" s="4"/>
    </row>
    <row r="1060" spans="6:8" x14ac:dyDescent="0.2">
      <c r="F1060" s="288"/>
      <c r="G1060" s="4"/>
      <c r="H1060" s="4"/>
    </row>
    <row r="1061" spans="6:8" x14ac:dyDescent="0.2">
      <c r="F1061" s="288"/>
      <c r="G1061" s="4"/>
      <c r="H1061" s="4"/>
    </row>
    <row r="1062" spans="6:8" x14ac:dyDescent="0.2">
      <c r="F1062" s="288"/>
      <c r="G1062" s="4"/>
      <c r="H1062" s="4"/>
    </row>
    <row r="1063" spans="6:8" x14ac:dyDescent="0.2">
      <c r="F1063" s="288"/>
      <c r="G1063" s="4"/>
      <c r="H1063" s="4"/>
    </row>
    <row r="1064" spans="6:8" x14ac:dyDescent="0.2">
      <c r="F1064" s="288"/>
      <c r="G1064" s="4"/>
      <c r="H1064" s="4"/>
    </row>
    <row r="1065" spans="6:8" x14ac:dyDescent="0.2">
      <c r="F1065" s="288"/>
      <c r="G1065" s="4"/>
      <c r="H1065" s="4"/>
    </row>
    <row r="1066" spans="6:8" x14ac:dyDescent="0.2">
      <c r="F1066" s="288"/>
      <c r="G1066" s="4"/>
      <c r="H1066" s="4"/>
    </row>
    <row r="1067" spans="6:8" x14ac:dyDescent="0.2">
      <c r="F1067" s="288"/>
      <c r="G1067" s="4"/>
      <c r="H1067" s="4"/>
    </row>
    <row r="1068" spans="6:8" x14ac:dyDescent="0.2">
      <c r="F1068" s="288"/>
      <c r="G1068" s="4"/>
      <c r="H1068" s="4"/>
    </row>
    <row r="1069" spans="6:8" x14ac:dyDescent="0.2">
      <c r="F1069" s="288"/>
      <c r="G1069" s="4"/>
      <c r="H1069" s="4"/>
    </row>
    <row r="1070" spans="6:8" x14ac:dyDescent="0.2">
      <c r="F1070" s="288"/>
      <c r="G1070" s="4"/>
      <c r="H1070" s="4"/>
    </row>
    <row r="1071" spans="6:8" x14ac:dyDescent="0.2">
      <c r="F1071" s="288"/>
      <c r="G1071" s="4"/>
      <c r="H1071" s="4"/>
    </row>
    <row r="1072" spans="6:8" x14ac:dyDescent="0.2">
      <c r="F1072" s="288"/>
      <c r="G1072" s="4"/>
      <c r="H1072" s="4"/>
    </row>
    <row r="1073" spans="6:8" x14ac:dyDescent="0.2">
      <c r="F1073" s="288"/>
      <c r="G1073" s="4"/>
      <c r="H1073" s="4"/>
    </row>
    <row r="1074" spans="6:8" x14ac:dyDescent="0.2">
      <c r="F1074" s="288"/>
      <c r="G1074" s="4"/>
      <c r="H1074" s="4"/>
    </row>
    <row r="1075" spans="6:8" x14ac:dyDescent="0.2">
      <c r="F1075" s="288"/>
      <c r="G1075" s="4"/>
      <c r="H1075" s="4"/>
    </row>
    <row r="1076" spans="6:8" x14ac:dyDescent="0.2">
      <c r="F1076" s="288"/>
      <c r="G1076" s="4"/>
      <c r="H1076" s="4"/>
    </row>
    <row r="1077" spans="6:8" x14ac:dyDescent="0.2">
      <c r="F1077" s="288"/>
      <c r="G1077" s="4"/>
      <c r="H1077" s="4"/>
    </row>
    <row r="1078" spans="6:8" x14ac:dyDescent="0.2">
      <c r="F1078" s="288"/>
      <c r="G1078" s="4"/>
      <c r="H1078" s="4"/>
    </row>
    <row r="1079" spans="6:8" x14ac:dyDescent="0.2">
      <c r="F1079" s="288"/>
      <c r="G1079" s="4"/>
      <c r="H1079" s="4"/>
    </row>
    <row r="1080" spans="6:8" x14ac:dyDescent="0.2">
      <c r="F1080" s="288"/>
      <c r="G1080" s="4"/>
      <c r="H1080" s="4"/>
    </row>
    <row r="1081" spans="6:8" x14ac:dyDescent="0.2">
      <c r="F1081" s="288"/>
      <c r="G1081" s="4"/>
      <c r="H1081" s="4"/>
    </row>
    <row r="1082" spans="6:8" x14ac:dyDescent="0.2">
      <c r="F1082" s="288"/>
      <c r="G1082" s="4"/>
      <c r="H1082" s="4"/>
    </row>
    <row r="1083" spans="6:8" x14ac:dyDescent="0.2">
      <c r="F1083" s="288"/>
      <c r="G1083" s="4"/>
      <c r="H1083" s="4"/>
    </row>
    <row r="1084" spans="6:8" x14ac:dyDescent="0.2">
      <c r="F1084" s="288"/>
      <c r="G1084" s="4"/>
      <c r="H1084" s="4"/>
    </row>
    <row r="1085" spans="6:8" x14ac:dyDescent="0.2">
      <c r="F1085" s="288"/>
      <c r="G1085" s="4"/>
      <c r="H1085" s="4"/>
    </row>
    <row r="1086" spans="6:8" x14ac:dyDescent="0.2">
      <c r="F1086" s="288"/>
      <c r="G1086" s="4"/>
      <c r="H1086" s="4"/>
    </row>
    <row r="1087" spans="6:8" x14ac:dyDescent="0.2">
      <c r="F1087" s="288"/>
      <c r="G1087" s="4"/>
      <c r="H1087" s="4"/>
    </row>
    <row r="1088" spans="6:8" x14ac:dyDescent="0.2">
      <c r="F1088" s="288"/>
      <c r="G1088" s="4"/>
      <c r="H1088" s="4"/>
    </row>
    <row r="1089" spans="6:8" x14ac:dyDescent="0.2">
      <c r="F1089" s="288"/>
      <c r="G1089" s="4"/>
      <c r="H1089" s="4"/>
    </row>
    <row r="1090" spans="6:8" x14ac:dyDescent="0.2">
      <c r="F1090" s="288"/>
      <c r="G1090" s="4"/>
      <c r="H1090" s="4"/>
    </row>
    <row r="1091" spans="6:8" x14ac:dyDescent="0.2">
      <c r="F1091" s="288"/>
      <c r="G1091" s="4"/>
      <c r="H1091" s="4"/>
    </row>
    <row r="1092" spans="6:8" x14ac:dyDescent="0.2">
      <c r="F1092" s="288"/>
      <c r="G1092" s="4"/>
      <c r="H1092" s="4"/>
    </row>
    <row r="1093" spans="6:8" x14ac:dyDescent="0.2">
      <c r="F1093" s="288"/>
      <c r="G1093" s="4"/>
      <c r="H1093" s="4"/>
    </row>
    <row r="1094" spans="6:8" x14ac:dyDescent="0.2">
      <c r="F1094" s="288"/>
      <c r="G1094" s="4"/>
      <c r="H1094" s="4"/>
    </row>
    <row r="1095" spans="6:8" x14ac:dyDescent="0.2">
      <c r="F1095" s="288"/>
      <c r="G1095" s="4"/>
      <c r="H1095" s="4"/>
    </row>
    <row r="1096" spans="6:8" x14ac:dyDescent="0.2">
      <c r="F1096" s="288"/>
      <c r="G1096" s="4"/>
      <c r="H1096" s="4"/>
    </row>
    <row r="1097" spans="6:8" x14ac:dyDescent="0.2">
      <c r="F1097" s="288"/>
      <c r="G1097" s="4"/>
      <c r="H1097" s="4"/>
    </row>
    <row r="1098" spans="6:8" x14ac:dyDescent="0.2">
      <c r="F1098" s="288"/>
      <c r="G1098" s="4"/>
      <c r="H1098" s="4"/>
    </row>
    <row r="1099" spans="6:8" x14ac:dyDescent="0.2">
      <c r="F1099" s="288"/>
      <c r="G1099" s="4"/>
      <c r="H1099" s="4"/>
    </row>
    <row r="1100" spans="6:8" x14ac:dyDescent="0.2">
      <c r="F1100" s="288"/>
      <c r="G1100" s="4"/>
      <c r="H1100" s="4"/>
    </row>
    <row r="1101" spans="6:8" x14ac:dyDescent="0.2">
      <c r="F1101" s="288"/>
      <c r="G1101" s="4"/>
      <c r="H1101" s="4"/>
    </row>
    <row r="1102" spans="6:8" x14ac:dyDescent="0.2">
      <c r="F1102" s="288"/>
      <c r="G1102" s="4"/>
      <c r="H1102" s="4"/>
    </row>
    <row r="1103" spans="6:8" x14ac:dyDescent="0.2">
      <c r="F1103" s="288"/>
      <c r="G1103" s="4"/>
      <c r="H1103" s="4"/>
    </row>
    <row r="1104" spans="6:8" x14ac:dyDescent="0.2">
      <c r="F1104" s="288"/>
      <c r="G1104" s="4"/>
      <c r="H1104" s="4"/>
    </row>
    <row r="1105" spans="6:8" x14ac:dyDescent="0.2">
      <c r="F1105" s="288"/>
      <c r="G1105" s="4"/>
      <c r="H1105" s="4"/>
    </row>
    <row r="1106" spans="6:8" x14ac:dyDescent="0.2">
      <c r="F1106" s="288"/>
      <c r="G1106" s="4"/>
      <c r="H1106" s="4"/>
    </row>
    <row r="1107" spans="6:8" x14ac:dyDescent="0.2">
      <c r="F1107" s="288"/>
      <c r="G1107" s="4"/>
      <c r="H1107" s="4"/>
    </row>
    <row r="1108" spans="6:8" x14ac:dyDescent="0.2">
      <c r="F1108" s="288"/>
      <c r="G1108" s="4"/>
      <c r="H1108" s="4"/>
    </row>
    <row r="1109" spans="6:8" x14ac:dyDescent="0.2">
      <c r="F1109" s="288"/>
      <c r="G1109" s="4"/>
      <c r="H1109" s="4"/>
    </row>
    <row r="1110" spans="6:8" x14ac:dyDescent="0.2">
      <c r="F1110" s="288"/>
      <c r="G1110" s="4"/>
      <c r="H1110" s="4"/>
    </row>
    <row r="1111" spans="6:8" x14ac:dyDescent="0.2">
      <c r="F1111" s="288"/>
      <c r="G1111" s="4"/>
      <c r="H1111" s="4"/>
    </row>
    <row r="1112" spans="6:8" x14ac:dyDescent="0.2">
      <c r="F1112" s="288"/>
      <c r="G1112" s="4"/>
      <c r="H1112" s="4"/>
    </row>
    <row r="1113" spans="6:8" x14ac:dyDescent="0.2">
      <c r="F1113" s="288"/>
      <c r="G1113" s="4"/>
      <c r="H1113" s="4"/>
    </row>
    <row r="1114" spans="6:8" x14ac:dyDescent="0.2">
      <c r="F1114" s="288"/>
      <c r="G1114" s="4"/>
      <c r="H1114" s="4"/>
    </row>
    <row r="1115" spans="6:8" x14ac:dyDescent="0.2">
      <c r="F1115" s="288"/>
      <c r="G1115" s="4"/>
      <c r="H1115" s="4"/>
    </row>
    <row r="1116" spans="6:8" x14ac:dyDescent="0.2">
      <c r="F1116" s="288"/>
      <c r="G1116" s="4"/>
      <c r="H1116" s="4"/>
    </row>
    <row r="1117" spans="6:8" x14ac:dyDescent="0.2">
      <c r="F1117" s="288"/>
      <c r="G1117" s="4"/>
      <c r="H1117" s="4"/>
    </row>
    <row r="1118" spans="6:8" x14ac:dyDescent="0.2">
      <c r="F1118" s="288"/>
      <c r="G1118" s="4"/>
      <c r="H1118" s="4"/>
    </row>
    <row r="1119" spans="6:8" x14ac:dyDescent="0.2">
      <c r="F1119" s="288"/>
      <c r="G1119" s="4"/>
      <c r="H1119" s="4"/>
    </row>
    <row r="1120" spans="6:8" x14ac:dyDescent="0.2">
      <c r="F1120" s="288"/>
      <c r="G1120" s="4"/>
      <c r="H1120" s="4"/>
    </row>
    <row r="1121" spans="6:8" x14ac:dyDescent="0.2">
      <c r="F1121" s="288"/>
      <c r="G1121" s="4"/>
      <c r="H1121" s="4"/>
    </row>
    <row r="1122" spans="6:8" x14ac:dyDescent="0.2">
      <c r="F1122" s="288"/>
      <c r="G1122" s="4"/>
      <c r="H1122" s="4"/>
    </row>
    <row r="1123" spans="6:8" x14ac:dyDescent="0.2">
      <c r="F1123" s="288"/>
      <c r="G1123" s="4"/>
      <c r="H1123" s="4"/>
    </row>
    <row r="1124" spans="6:8" x14ac:dyDescent="0.2">
      <c r="F1124" s="288"/>
      <c r="G1124" s="4"/>
      <c r="H1124" s="4"/>
    </row>
    <row r="1125" spans="6:8" x14ac:dyDescent="0.2">
      <c r="F1125" s="288"/>
      <c r="G1125" s="4"/>
      <c r="H1125" s="4"/>
    </row>
    <row r="1126" spans="6:8" x14ac:dyDescent="0.2">
      <c r="F1126" s="288"/>
      <c r="G1126" s="4"/>
      <c r="H1126" s="4"/>
    </row>
    <row r="1127" spans="6:8" x14ac:dyDescent="0.2">
      <c r="F1127" s="288"/>
      <c r="G1127" s="4"/>
      <c r="H1127" s="4"/>
    </row>
    <row r="1128" spans="6:8" x14ac:dyDescent="0.2">
      <c r="F1128" s="288"/>
      <c r="G1128" s="4"/>
      <c r="H1128" s="4"/>
    </row>
    <row r="1129" spans="6:8" x14ac:dyDescent="0.2">
      <c r="F1129" s="288"/>
      <c r="G1129" s="4"/>
      <c r="H1129" s="4"/>
    </row>
    <row r="1130" spans="6:8" x14ac:dyDescent="0.2">
      <c r="F1130" s="288"/>
      <c r="G1130" s="4"/>
      <c r="H1130" s="4"/>
    </row>
    <row r="1131" spans="6:8" x14ac:dyDescent="0.2">
      <c r="F1131" s="288"/>
      <c r="G1131" s="4"/>
      <c r="H1131" s="4"/>
    </row>
    <row r="1132" spans="6:8" x14ac:dyDescent="0.2">
      <c r="F1132" s="288"/>
      <c r="G1132" s="4"/>
      <c r="H1132" s="4"/>
    </row>
    <row r="1133" spans="6:8" x14ac:dyDescent="0.2">
      <c r="F1133" s="288"/>
      <c r="G1133" s="4"/>
      <c r="H1133" s="4"/>
    </row>
    <row r="1134" spans="6:8" x14ac:dyDescent="0.2">
      <c r="F1134" s="288"/>
      <c r="G1134" s="4"/>
      <c r="H1134" s="4"/>
    </row>
    <row r="1135" spans="6:8" x14ac:dyDescent="0.2">
      <c r="F1135" s="288"/>
      <c r="G1135" s="4"/>
      <c r="H1135" s="4"/>
    </row>
    <row r="1136" spans="6:8" x14ac:dyDescent="0.2">
      <c r="F1136" s="288"/>
      <c r="G1136" s="4"/>
      <c r="H1136" s="4"/>
    </row>
    <row r="1137" spans="6:8" x14ac:dyDescent="0.2">
      <c r="F1137" s="288"/>
      <c r="G1137" s="4"/>
      <c r="H1137" s="4"/>
    </row>
    <row r="1138" spans="6:8" x14ac:dyDescent="0.2">
      <c r="F1138" s="288"/>
      <c r="G1138" s="4"/>
      <c r="H1138" s="4"/>
    </row>
    <row r="1139" spans="6:8" x14ac:dyDescent="0.2">
      <c r="F1139" s="288"/>
      <c r="G1139" s="4"/>
      <c r="H1139" s="4"/>
    </row>
    <row r="1140" spans="6:8" x14ac:dyDescent="0.2">
      <c r="F1140" s="288"/>
      <c r="G1140" s="4"/>
      <c r="H1140" s="4"/>
    </row>
    <row r="1141" spans="6:8" x14ac:dyDescent="0.2">
      <c r="F1141" s="288"/>
      <c r="G1141" s="4"/>
      <c r="H1141" s="4"/>
    </row>
    <row r="1142" spans="6:8" x14ac:dyDescent="0.2">
      <c r="F1142" s="288"/>
      <c r="G1142" s="4"/>
      <c r="H1142" s="4"/>
    </row>
    <row r="1143" spans="6:8" x14ac:dyDescent="0.2">
      <c r="F1143" s="288"/>
      <c r="G1143" s="4"/>
      <c r="H1143" s="4"/>
    </row>
    <row r="1144" spans="6:8" x14ac:dyDescent="0.2">
      <c r="F1144" s="288"/>
      <c r="G1144" s="4"/>
      <c r="H1144" s="4"/>
    </row>
    <row r="1145" spans="6:8" x14ac:dyDescent="0.2">
      <c r="F1145" s="288"/>
      <c r="G1145" s="4"/>
      <c r="H1145" s="4"/>
    </row>
    <row r="1146" spans="6:8" x14ac:dyDescent="0.2">
      <c r="F1146" s="288"/>
      <c r="G1146" s="4"/>
      <c r="H1146" s="4"/>
    </row>
    <row r="1147" spans="6:8" x14ac:dyDescent="0.2">
      <c r="F1147" s="288"/>
      <c r="G1147" s="4"/>
      <c r="H1147" s="4"/>
    </row>
    <row r="1148" spans="6:8" x14ac:dyDescent="0.2">
      <c r="F1148" s="288"/>
      <c r="G1148" s="4"/>
      <c r="H1148" s="4"/>
    </row>
    <row r="1149" spans="6:8" x14ac:dyDescent="0.2">
      <c r="F1149" s="288"/>
      <c r="G1149" s="4"/>
      <c r="H1149" s="4"/>
    </row>
    <row r="1150" spans="6:8" x14ac:dyDescent="0.2">
      <c r="F1150" s="288"/>
      <c r="G1150" s="4"/>
      <c r="H1150" s="4"/>
    </row>
    <row r="1151" spans="6:8" x14ac:dyDescent="0.2">
      <c r="F1151" s="288"/>
      <c r="G1151" s="4"/>
      <c r="H1151" s="4"/>
    </row>
    <row r="1152" spans="6:8" x14ac:dyDescent="0.2">
      <c r="F1152" s="288"/>
      <c r="G1152" s="4"/>
      <c r="H1152" s="4"/>
    </row>
    <row r="1153" spans="6:8" x14ac:dyDescent="0.2">
      <c r="F1153" s="288"/>
      <c r="G1153" s="4"/>
      <c r="H1153" s="4"/>
    </row>
    <row r="1154" spans="6:8" x14ac:dyDescent="0.2">
      <c r="F1154" s="288"/>
      <c r="G1154" s="4"/>
      <c r="H1154" s="4"/>
    </row>
    <row r="1155" spans="6:8" x14ac:dyDescent="0.2">
      <c r="F1155" s="288"/>
      <c r="G1155" s="4"/>
      <c r="H1155" s="4"/>
    </row>
    <row r="1156" spans="6:8" x14ac:dyDescent="0.2">
      <c r="F1156" s="288"/>
      <c r="G1156" s="4"/>
      <c r="H1156" s="4"/>
    </row>
    <row r="1157" spans="6:8" x14ac:dyDescent="0.2">
      <c r="F1157" s="288"/>
      <c r="G1157" s="4"/>
      <c r="H1157" s="4"/>
    </row>
    <row r="1158" spans="6:8" x14ac:dyDescent="0.2">
      <c r="F1158" s="288"/>
      <c r="G1158" s="4"/>
      <c r="H1158" s="4"/>
    </row>
    <row r="1159" spans="6:8" x14ac:dyDescent="0.2">
      <c r="F1159" s="288"/>
      <c r="G1159" s="4"/>
      <c r="H1159" s="4"/>
    </row>
    <row r="1160" spans="6:8" x14ac:dyDescent="0.2">
      <c r="F1160" s="288"/>
      <c r="G1160" s="4"/>
      <c r="H1160" s="4"/>
    </row>
    <row r="1161" spans="6:8" x14ac:dyDescent="0.2">
      <c r="F1161" s="288"/>
      <c r="G1161" s="4"/>
      <c r="H1161" s="4"/>
    </row>
    <row r="1162" spans="6:8" x14ac:dyDescent="0.2">
      <c r="F1162" s="288"/>
      <c r="G1162" s="4"/>
      <c r="H1162" s="4"/>
    </row>
    <row r="1163" spans="6:8" x14ac:dyDescent="0.2">
      <c r="F1163" s="288"/>
      <c r="G1163" s="4"/>
      <c r="H1163" s="4"/>
    </row>
    <row r="1164" spans="6:8" x14ac:dyDescent="0.2">
      <c r="F1164" s="288"/>
      <c r="G1164" s="4"/>
      <c r="H1164" s="4"/>
    </row>
    <row r="1165" spans="6:8" x14ac:dyDescent="0.2">
      <c r="F1165" s="288"/>
      <c r="G1165" s="4"/>
      <c r="H1165" s="4"/>
    </row>
    <row r="1166" spans="6:8" x14ac:dyDescent="0.2">
      <c r="F1166" s="288"/>
      <c r="G1166" s="4"/>
      <c r="H1166" s="4"/>
    </row>
    <row r="1167" spans="6:8" x14ac:dyDescent="0.2">
      <c r="F1167" s="288"/>
      <c r="G1167" s="4"/>
      <c r="H1167" s="4"/>
    </row>
    <row r="1168" spans="6:8" x14ac:dyDescent="0.2">
      <c r="F1168" s="288"/>
      <c r="G1168" s="4"/>
      <c r="H1168" s="4"/>
    </row>
    <row r="1169" spans="6:8" x14ac:dyDescent="0.2">
      <c r="F1169" s="288"/>
      <c r="G1169" s="4"/>
      <c r="H1169" s="4"/>
    </row>
    <row r="1170" spans="6:8" x14ac:dyDescent="0.2">
      <c r="F1170" s="288"/>
      <c r="G1170" s="4"/>
      <c r="H1170" s="4"/>
    </row>
    <row r="1171" spans="6:8" x14ac:dyDescent="0.2">
      <c r="F1171" s="288"/>
      <c r="G1171" s="4"/>
      <c r="H1171" s="4"/>
    </row>
    <row r="1172" spans="6:8" x14ac:dyDescent="0.2">
      <c r="F1172" s="288"/>
      <c r="G1172" s="4"/>
      <c r="H1172" s="4"/>
    </row>
    <row r="1173" spans="6:8" x14ac:dyDescent="0.2">
      <c r="F1173" s="288"/>
      <c r="G1173" s="4"/>
      <c r="H1173" s="4"/>
    </row>
    <row r="1174" spans="6:8" x14ac:dyDescent="0.2">
      <c r="F1174" s="288"/>
      <c r="G1174" s="4"/>
      <c r="H1174" s="4"/>
    </row>
    <row r="1175" spans="6:8" x14ac:dyDescent="0.2">
      <c r="F1175" s="288"/>
      <c r="G1175" s="4"/>
      <c r="H1175" s="4"/>
    </row>
    <row r="1176" spans="6:8" x14ac:dyDescent="0.2">
      <c r="F1176" s="288"/>
      <c r="G1176" s="4"/>
      <c r="H1176" s="4"/>
    </row>
    <row r="1177" spans="6:8" x14ac:dyDescent="0.2">
      <c r="F1177" s="288"/>
      <c r="G1177" s="4"/>
      <c r="H1177" s="4"/>
    </row>
    <row r="1178" spans="6:8" x14ac:dyDescent="0.2">
      <c r="F1178" s="288"/>
      <c r="G1178" s="4"/>
      <c r="H1178" s="4"/>
    </row>
    <row r="1179" spans="6:8" x14ac:dyDescent="0.2">
      <c r="F1179" s="288"/>
      <c r="G1179" s="4"/>
      <c r="H1179" s="4"/>
    </row>
    <row r="1180" spans="6:8" x14ac:dyDescent="0.2">
      <c r="F1180" s="288"/>
      <c r="G1180" s="4"/>
      <c r="H1180" s="4"/>
    </row>
    <row r="1181" spans="6:8" x14ac:dyDescent="0.2">
      <c r="F1181" s="288"/>
      <c r="G1181" s="4"/>
      <c r="H1181" s="4"/>
    </row>
    <row r="1182" spans="6:8" x14ac:dyDescent="0.2">
      <c r="F1182" s="288"/>
      <c r="G1182" s="4"/>
      <c r="H1182" s="4"/>
    </row>
    <row r="1183" spans="6:8" x14ac:dyDescent="0.2">
      <c r="F1183" s="288"/>
      <c r="G1183" s="4"/>
      <c r="H1183" s="4"/>
    </row>
    <row r="1184" spans="6:8" x14ac:dyDescent="0.2">
      <c r="F1184" s="288"/>
      <c r="G1184" s="4"/>
      <c r="H1184" s="4"/>
    </row>
    <row r="1185" spans="6:8" x14ac:dyDescent="0.2">
      <c r="F1185" s="288"/>
      <c r="G1185" s="4"/>
      <c r="H1185" s="4"/>
    </row>
    <row r="1186" spans="6:8" x14ac:dyDescent="0.2">
      <c r="F1186" s="288"/>
      <c r="G1186" s="4"/>
      <c r="H1186" s="4"/>
    </row>
    <row r="1187" spans="6:8" x14ac:dyDescent="0.2">
      <c r="F1187" s="288"/>
      <c r="G1187" s="4"/>
      <c r="H1187" s="4"/>
    </row>
    <row r="1188" spans="6:8" x14ac:dyDescent="0.2">
      <c r="F1188" s="288"/>
      <c r="G1188" s="4"/>
      <c r="H1188" s="4"/>
    </row>
    <row r="1189" spans="6:8" x14ac:dyDescent="0.2">
      <c r="F1189" s="288"/>
      <c r="G1189" s="4"/>
      <c r="H1189" s="4"/>
    </row>
    <row r="1190" spans="6:8" x14ac:dyDescent="0.2">
      <c r="F1190" s="288"/>
      <c r="G1190" s="4"/>
      <c r="H1190" s="4"/>
    </row>
    <row r="1191" spans="6:8" x14ac:dyDescent="0.2">
      <c r="F1191" s="288"/>
      <c r="G1191" s="4"/>
      <c r="H1191" s="4"/>
    </row>
    <row r="1192" spans="6:8" x14ac:dyDescent="0.2">
      <c r="F1192" s="288"/>
      <c r="G1192" s="4"/>
      <c r="H1192" s="4"/>
    </row>
    <row r="1193" spans="6:8" x14ac:dyDescent="0.2">
      <c r="F1193" s="288"/>
      <c r="G1193" s="4"/>
      <c r="H1193" s="4"/>
    </row>
    <row r="1194" spans="6:8" x14ac:dyDescent="0.2">
      <c r="F1194" s="288"/>
      <c r="G1194" s="4"/>
      <c r="H1194" s="4"/>
    </row>
    <row r="1195" spans="6:8" x14ac:dyDescent="0.2">
      <c r="F1195" s="288"/>
      <c r="G1195" s="4"/>
      <c r="H1195" s="4"/>
    </row>
    <row r="1196" spans="6:8" x14ac:dyDescent="0.2">
      <c r="F1196" s="288"/>
      <c r="G1196" s="4"/>
      <c r="H1196" s="4"/>
    </row>
    <row r="1197" spans="6:8" x14ac:dyDescent="0.2">
      <c r="F1197" s="288"/>
      <c r="G1197" s="4"/>
      <c r="H1197" s="4"/>
    </row>
    <row r="1198" spans="6:8" x14ac:dyDescent="0.2">
      <c r="F1198" s="288"/>
      <c r="G1198" s="4"/>
      <c r="H1198" s="4"/>
    </row>
    <row r="1199" spans="6:8" x14ac:dyDescent="0.2">
      <c r="F1199" s="288"/>
      <c r="G1199" s="4"/>
      <c r="H1199" s="4"/>
    </row>
    <row r="1200" spans="6:8" x14ac:dyDescent="0.2">
      <c r="F1200" s="288"/>
      <c r="G1200" s="4"/>
      <c r="H1200" s="4"/>
    </row>
    <row r="1201" spans="6:8" x14ac:dyDescent="0.2">
      <c r="F1201" s="288"/>
      <c r="G1201" s="4"/>
      <c r="H1201" s="4"/>
    </row>
    <row r="1202" spans="6:8" x14ac:dyDescent="0.2">
      <c r="F1202" s="288"/>
      <c r="G1202" s="4"/>
      <c r="H1202" s="4"/>
    </row>
    <row r="1203" spans="6:8" x14ac:dyDescent="0.2">
      <c r="F1203" s="288"/>
      <c r="G1203" s="4"/>
      <c r="H1203" s="4"/>
    </row>
    <row r="1204" spans="6:8" x14ac:dyDescent="0.2">
      <c r="F1204" s="288"/>
      <c r="G1204" s="4"/>
      <c r="H1204" s="4"/>
    </row>
    <row r="1205" spans="6:8" x14ac:dyDescent="0.2">
      <c r="F1205" s="288"/>
      <c r="G1205" s="4"/>
      <c r="H1205" s="4"/>
    </row>
    <row r="1206" spans="6:8" x14ac:dyDescent="0.2">
      <c r="F1206" s="288"/>
      <c r="G1206" s="4"/>
      <c r="H1206" s="4"/>
    </row>
    <row r="1207" spans="6:8" x14ac:dyDescent="0.2">
      <c r="F1207" s="288"/>
      <c r="G1207" s="4"/>
      <c r="H1207" s="4"/>
    </row>
    <row r="1208" spans="6:8" x14ac:dyDescent="0.2">
      <c r="F1208" s="288"/>
      <c r="G1208" s="4"/>
      <c r="H1208" s="4"/>
    </row>
    <row r="1209" spans="6:8" x14ac:dyDescent="0.2">
      <c r="F1209" s="288"/>
      <c r="G1209" s="4"/>
      <c r="H1209" s="4"/>
    </row>
    <row r="1210" spans="6:8" x14ac:dyDescent="0.2">
      <c r="F1210" s="288"/>
      <c r="G1210" s="4"/>
      <c r="H1210" s="4"/>
    </row>
    <row r="1211" spans="6:8" x14ac:dyDescent="0.2">
      <c r="F1211" s="288"/>
      <c r="G1211" s="4"/>
      <c r="H1211" s="4"/>
    </row>
    <row r="1212" spans="6:8" x14ac:dyDescent="0.2">
      <c r="F1212" s="288"/>
      <c r="G1212" s="4"/>
      <c r="H1212" s="4"/>
    </row>
    <row r="1213" spans="6:8" x14ac:dyDescent="0.2">
      <c r="F1213" s="288"/>
      <c r="G1213" s="4"/>
      <c r="H1213" s="4"/>
    </row>
    <row r="1214" spans="6:8" x14ac:dyDescent="0.2">
      <c r="F1214" s="288"/>
      <c r="G1214" s="4"/>
      <c r="H1214" s="4"/>
    </row>
    <row r="1215" spans="6:8" x14ac:dyDescent="0.2">
      <c r="F1215" s="288"/>
      <c r="G1215" s="4"/>
      <c r="H1215" s="4"/>
    </row>
    <row r="1216" spans="6:8" x14ac:dyDescent="0.2">
      <c r="F1216" s="288"/>
      <c r="G1216" s="4"/>
      <c r="H1216" s="4"/>
    </row>
    <row r="1217" spans="6:8" x14ac:dyDescent="0.2">
      <c r="F1217" s="288"/>
      <c r="G1217" s="4"/>
      <c r="H1217" s="4"/>
    </row>
    <row r="1218" spans="6:8" x14ac:dyDescent="0.2">
      <c r="F1218" s="288"/>
      <c r="G1218" s="4"/>
      <c r="H1218" s="4"/>
    </row>
    <row r="1219" spans="6:8" x14ac:dyDescent="0.2">
      <c r="F1219" s="288"/>
      <c r="G1219" s="4"/>
      <c r="H1219" s="4"/>
    </row>
    <row r="1220" spans="6:8" x14ac:dyDescent="0.2">
      <c r="F1220" s="288"/>
      <c r="G1220" s="4"/>
      <c r="H1220" s="4"/>
    </row>
    <row r="1221" spans="6:8" x14ac:dyDescent="0.2">
      <c r="F1221" s="288"/>
      <c r="G1221" s="4"/>
      <c r="H1221" s="4"/>
    </row>
    <row r="1222" spans="6:8" x14ac:dyDescent="0.2">
      <c r="F1222" s="288"/>
      <c r="G1222" s="4"/>
      <c r="H1222" s="4"/>
    </row>
    <row r="1223" spans="6:8" x14ac:dyDescent="0.2">
      <c r="F1223" s="288"/>
      <c r="G1223" s="4"/>
      <c r="H1223" s="4"/>
    </row>
    <row r="1224" spans="6:8" x14ac:dyDescent="0.2">
      <c r="F1224" s="288"/>
      <c r="G1224" s="4"/>
      <c r="H1224" s="4"/>
    </row>
    <row r="1225" spans="6:8" x14ac:dyDescent="0.2">
      <c r="F1225" s="288"/>
      <c r="G1225" s="4"/>
      <c r="H1225" s="4"/>
    </row>
    <row r="1226" spans="6:8" x14ac:dyDescent="0.2">
      <c r="F1226" s="288"/>
      <c r="G1226" s="4"/>
      <c r="H1226" s="4"/>
    </row>
    <row r="1227" spans="6:8" x14ac:dyDescent="0.2">
      <c r="F1227" s="288"/>
      <c r="G1227" s="4"/>
      <c r="H1227" s="4"/>
    </row>
    <row r="1228" spans="6:8" x14ac:dyDescent="0.2">
      <c r="F1228" s="288"/>
      <c r="G1228" s="4"/>
      <c r="H1228" s="4"/>
    </row>
    <row r="1229" spans="6:8" x14ac:dyDescent="0.2">
      <c r="F1229" s="288"/>
      <c r="G1229" s="4"/>
      <c r="H1229" s="4"/>
    </row>
    <row r="1230" spans="6:8" x14ac:dyDescent="0.2">
      <c r="F1230" s="288"/>
      <c r="G1230" s="4"/>
      <c r="H1230" s="4"/>
    </row>
    <row r="1231" spans="6:8" x14ac:dyDescent="0.2">
      <c r="F1231" s="288"/>
      <c r="G1231" s="4"/>
      <c r="H1231" s="4"/>
    </row>
    <row r="1232" spans="6:8" x14ac:dyDescent="0.2">
      <c r="F1232" s="288"/>
      <c r="G1232" s="4"/>
      <c r="H1232" s="4"/>
    </row>
    <row r="1233" spans="6:8" x14ac:dyDescent="0.2">
      <c r="F1233" s="288"/>
      <c r="G1233" s="4"/>
      <c r="H1233" s="4"/>
    </row>
    <row r="1234" spans="6:8" x14ac:dyDescent="0.2">
      <c r="F1234" s="288"/>
      <c r="G1234" s="4"/>
      <c r="H1234" s="4"/>
    </row>
    <row r="1235" spans="6:8" x14ac:dyDescent="0.2">
      <c r="F1235" s="288"/>
      <c r="G1235" s="4"/>
      <c r="H1235" s="4"/>
    </row>
    <row r="1236" spans="6:8" x14ac:dyDescent="0.2">
      <c r="F1236" s="288"/>
      <c r="G1236" s="4"/>
      <c r="H1236" s="4"/>
    </row>
    <row r="1237" spans="6:8" x14ac:dyDescent="0.2">
      <c r="F1237" s="288"/>
      <c r="G1237" s="4"/>
      <c r="H1237" s="4"/>
    </row>
    <row r="1238" spans="6:8" x14ac:dyDescent="0.2">
      <c r="F1238" s="288"/>
      <c r="G1238" s="4"/>
      <c r="H1238" s="4"/>
    </row>
    <row r="1239" spans="6:8" x14ac:dyDescent="0.2">
      <c r="F1239" s="288"/>
      <c r="G1239" s="4"/>
      <c r="H1239" s="4"/>
    </row>
    <row r="1240" spans="6:8" x14ac:dyDescent="0.2">
      <c r="F1240" s="288"/>
      <c r="G1240" s="4"/>
      <c r="H1240" s="4"/>
    </row>
    <row r="1241" spans="6:8" x14ac:dyDescent="0.2">
      <c r="F1241" s="288"/>
      <c r="G1241" s="4"/>
      <c r="H1241" s="4"/>
    </row>
    <row r="1242" spans="6:8" x14ac:dyDescent="0.2">
      <c r="F1242" s="288"/>
      <c r="G1242" s="4"/>
      <c r="H1242" s="4"/>
    </row>
    <row r="1243" spans="6:8" x14ac:dyDescent="0.2">
      <c r="F1243" s="288"/>
      <c r="G1243" s="4"/>
      <c r="H1243" s="4"/>
    </row>
    <row r="1244" spans="6:8" x14ac:dyDescent="0.2">
      <c r="F1244" s="288"/>
      <c r="G1244" s="4"/>
      <c r="H1244" s="4"/>
    </row>
    <row r="1245" spans="6:8" x14ac:dyDescent="0.2">
      <c r="F1245" s="288"/>
      <c r="G1245" s="4"/>
      <c r="H1245" s="4"/>
    </row>
    <row r="1246" spans="6:8" x14ac:dyDescent="0.2">
      <c r="F1246" s="288"/>
      <c r="G1246" s="4"/>
      <c r="H1246" s="4"/>
    </row>
    <row r="1247" spans="6:8" x14ac:dyDescent="0.2">
      <c r="F1247" s="288"/>
      <c r="G1247" s="4"/>
      <c r="H1247" s="4"/>
    </row>
    <row r="1248" spans="6:8" x14ac:dyDescent="0.2">
      <c r="F1248" s="288"/>
      <c r="G1248" s="4"/>
      <c r="H1248" s="4"/>
    </row>
    <row r="1249" spans="6:8" x14ac:dyDescent="0.2">
      <c r="F1249" s="288"/>
      <c r="G1249" s="4"/>
      <c r="H1249" s="4"/>
    </row>
    <row r="1250" spans="6:8" x14ac:dyDescent="0.2">
      <c r="F1250" s="288"/>
      <c r="G1250" s="4"/>
      <c r="H1250" s="4"/>
    </row>
    <row r="1251" spans="6:8" x14ac:dyDescent="0.2">
      <c r="F1251" s="288"/>
      <c r="G1251" s="4"/>
      <c r="H1251" s="4"/>
    </row>
    <row r="1252" spans="6:8" x14ac:dyDescent="0.2">
      <c r="F1252" s="288"/>
      <c r="G1252" s="4"/>
      <c r="H1252" s="4"/>
    </row>
    <row r="1253" spans="6:8" x14ac:dyDescent="0.2">
      <c r="F1253" s="288"/>
      <c r="G1253" s="4"/>
      <c r="H1253" s="4"/>
    </row>
    <row r="1254" spans="6:8" x14ac:dyDescent="0.2">
      <c r="F1254" s="288"/>
      <c r="G1254" s="4"/>
      <c r="H1254" s="4"/>
    </row>
    <row r="1255" spans="6:8" x14ac:dyDescent="0.2">
      <c r="F1255" s="288"/>
      <c r="G1255" s="4"/>
      <c r="H1255" s="4"/>
    </row>
    <row r="1256" spans="6:8" x14ac:dyDescent="0.2">
      <c r="F1256" s="288"/>
      <c r="G1256" s="4"/>
      <c r="H1256" s="4"/>
    </row>
    <row r="1257" spans="6:8" x14ac:dyDescent="0.2">
      <c r="F1257" s="288"/>
      <c r="G1257" s="4"/>
      <c r="H1257" s="4"/>
    </row>
    <row r="1258" spans="6:8" x14ac:dyDescent="0.2">
      <c r="F1258" s="288"/>
      <c r="G1258" s="4"/>
      <c r="H1258" s="4"/>
    </row>
    <row r="1259" spans="6:8" x14ac:dyDescent="0.2">
      <c r="F1259" s="288"/>
      <c r="G1259" s="4"/>
      <c r="H1259" s="4"/>
    </row>
    <row r="1260" spans="6:8" x14ac:dyDescent="0.2">
      <c r="F1260" s="288"/>
      <c r="G1260" s="4"/>
      <c r="H1260" s="4"/>
    </row>
    <row r="1261" spans="6:8" x14ac:dyDescent="0.2">
      <c r="F1261" s="288"/>
      <c r="G1261" s="4"/>
      <c r="H1261" s="4"/>
    </row>
    <row r="1262" spans="6:8" x14ac:dyDescent="0.2">
      <c r="F1262" s="288"/>
      <c r="G1262" s="4"/>
      <c r="H1262" s="4"/>
    </row>
    <row r="1263" spans="6:8" x14ac:dyDescent="0.2">
      <c r="F1263" s="288"/>
      <c r="G1263" s="4"/>
      <c r="H1263" s="4"/>
    </row>
    <row r="1264" spans="6:8" x14ac:dyDescent="0.2">
      <c r="F1264" s="288"/>
      <c r="G1264" s="4"/>
      <c r="H1264" s="4"/>
    </row>
    <row r="1265" spans="6:8" x14ac:dyDescent="0.2">
      <c r="F1265" s="288"/>
      <c r="G1265" s="4"/>
      <c r="H1265" s="4"/>
    </row>
    <row r="1266" spans="6:8" x14ac:dyDescent="0.2">
      <c r="F1266" s="288"/>
      <c r="G1266" s="4"/>
      <c r="H1266" s="4"/>
    </row>
    <row r="1267" spans="6:8" x14ac:dyDescent="0.2">
      <c r="F1267" s="288"/>
      <c r="G1267" s="4"/>
      <c r="H1267" s="4"/>
    </row>
    <row r="1268" spans="6:8" x14ac:dyDescent="0.2">
      <c r="F1268" s="288"/>
      <c r="G1268" s="4"/>
      <c r="H1268" s="4"/>
    </row>
    <row r="1269" spans="6:8" x14ac:dyDescent="0.2">
      <c r="F1269" s="288"/>
      <c r="G1269" s="4"/>
      <c r="H1269" s="4"/>
    </row>
    <row r="1270" spans="6:8" x14ac:dyDescent="0.2">
      <c r="F1270" s="288"/>
      <c r="G1270" s="4"/>
      <c r="H1270" s="4"/>
    </row>
    <row r="1271" spans="6:8" x14ac:dyDescent="0.2">
      <c r="F1271" s="288"/>
      <c r="G1271" s="4"/>
      <c r="H1271" s="4"/>
    </row>
    <row r="1272" spans="6:8" x14ac:dyDescent="0.2">
      <c r="F1272" s="288"/>
      <c r="G1272" s="4"/>
      <c r="H1272" s="4"/>
    </row>
    <row r="1273" spans="6:8" x14ac:dyDescent="0.2">
      <c r="F1273" s="288"/>
      <c r="G1273" s="4"/>
      <c r="H1273" s="4"/>
    </row>
    <row r="1274" spans="6:8" x14ac:dyDescent="0.2">
      <c r="F1274" s="288"/>
      <c r="G1274" s="4"/>
      <c r="H1274" s="4"/>
    </row>
    <row r="1275" spans="6:8" x14ac:dyDescent="0.2">
      <c r="F1275" s="288"/>
      <c r="G1275" s="4"/>
      <c r="H1275" s="4"/>
    </row>
    <row r="1276" spans="6:8" x14ac:dyDescent="0.2">
      <c r="F1276" s="288"/>
      <c r="G1276" s="4"/>
      <c r="H1276" s="4"/>
    </row>
    <row r="1277" spans="6:8" x14ac:dyDescent="0.2">
      <c r="F1277" s="288"/>
      <c r="G1277" s="4"/>
      <c r="H1277" s="4"/>
    </row>
    <row r="1278" spans="6:8" x14ac:dyDescent="0.2">
      <c r="F1278" s="288"/>
      <c r="G1278" s="4"/>
      <c r="H1278" s="4"/>
    </row>
    <row r="1279" spans="6:8" x14ac:dyDescent="0.2">
      <c r="F1279" s="288"/>
      <c r="G1279" s="4"/>
      <c r="H1279" s="4"/>
    </row>
    <row r="1280" spans="6:8" x14ac:dyDescent="0.2">
      <c r="F1280" s="288"/>
      <c r="G1280" s="4"/>
      <c r="H1280" s="4"/>
    </row>
    <row r="1281" spans="6:8" x14ac:dyDescent="0.2">
      <c r="F1281" s="288"/>
      <c r="G1281" s="4"/>
      <c r="H1281" s="4"/>
    </row>
    <row r="1282" spans="6:8" x14ac:dyDescent="0.2">
      <c r="F1282" s="288"/>
      <c r="G1282" s="4"/>
      <c r="H1282" s="4"/>
    </row>
    <row r="1283" spans="6:8" x14ac:dyDescent="0.2">
      <c r="F1283" s="288"/>
      <c r="G1283" s="4"/>
      <c r="H1283" s="4"/>
    </row>
    <row r="1284" spans="6:8" x14ac:dyDescent="0.2">
      <c r="F1284" s="288"/>
      <c r="G1284" s="4"/>
      <c r="H1284" s="4"/>
    </row>
    <row r="1285" spans="6:8" x14ac:dyDescent="0.2">
      <c r="F1285" s="288"/>
      <c r="G1285" s="4"/>
      <c r="H1285" s="4"/>
    </row>
    <row r="1286" spans="6:8" x14ac:dyDescent="0.2">
      <c r="F1286" s="288"/>
      <c r="G1286" s="4"/>
      <c r="H1286" s="4"/>
    </row>
    <row r="1287" spans="6:8" x14ac:dyDescent="0.2">
      <c r="F1287" s="288"/>
      <c r="G1287" s="4"/>
      <c r="H1287" s="4"/>
    </row>
    <row r="1288" spans="6:8" x14ac:dyDescent="0.2">
      <c r="F1288" s="288"/>
      <c r="G1288" s="4"/>
      <c r="H1288" s="4"/>
    </row>
    <row r="1289" spans="6:8" x14ac:dyDescent="0.2">
      <c r="F1289" s="288"/>
      <c r="G1289" s="4"/>
      <c r="H1289" s="4"/>
    </row>
    <row r="1290" spans="6:8" x14ac:dyDescent="0.2">
      <c r="F1290" s="288"/>
      <c r="G1290" s="4"/>
      <c r="H1290" s="4"/>
    </row>
    <row r="1291" spans="6:8" x14ac:dyDescent="0.2">
      <c r="F1291" s="288"/>
      <c r="G1291" s="4"/>
      <c r="H1291" s="4"/>
    </row>
    <row r="1292" spans="6:8" x14ac:dyDescent="0.2">
      <c r="F1292" s="288"/>
      <c r="G1292" s="4"/>
      <c r="H1292" s="4"/>
    </row>
    <row r="1293" spans="6:8" x14ac:dyDescent="0.2">
      <c r="F1293" s="288"/>
      <c r="G1293" s="4"/>
      <c r="H1293" s="4"/>
    </row>
    <row r="1294" spans="6:8" x14ac:dyDescent="0.2">
      <c r="F1294" s="288"/>
      <c r="G1294" s="4"/>
      <c r="H1294" s="4"/>
    </row>
    <row r="1295" spans="6:8" x14ac:dyDescent="0.2">
      <c r="F1295" s="288"/>
      <c r="G1295" s="4"/>
      <c r="H1295" s="4"/>
    </row>
    <row r="1296" spans="6:8" x14ac:dyDescent="0.2">
      <c r="F1296" s="288"/>
      <c r="G1296" s="4"/>
      <c r="H1296" s="4"/>
    </row>
    <row r="1297" spans="6:8" x14ac:dyDescent="0.2">
      <c r="F1297" s="288"/>
      <c r="G1297" s="4"/>
      <c r="H1297" s="4"/>
    </row>
    <row r="1298" spans="6:8" x14ac:dyDescent="0.2">
      <c r="F1298" s="288"/>
      <c r="G1298" s="4"/>
      <c r="H1298" s="4"/>
    </row>
    <row r="1299" spans="6:8" x14ac:dyDescent="0.2">
      <c r="F1299" s="288"/>
      <c r="G1299" s="4"/>
      <c r="H1299" s="4"/>
    </row>
    <row r="1300" spans="6:8" x14ac:dyDescent="0.2">
      <c r="F1300" s="288"/>
      <c r="G1300" s="4"/>
      <c r="H1300" s="4"/>
    </row>
    <row r="1301" spans="6:8" x14ac:dyDescent="0.2">
      <c r="F1301" s="288"/>
      <c r="G1301" s="4"/>
      <c r="H1301" s="4"/>
    </row>
    <row r="1302" spans="6:8" x14ac:dyDescent="0.2">
      <c r="F1302" s="288"/>
      <c r="G1302" s="4"/>
      <c r="H1302" s="4"/>
    </row>
    <row r="1303" spans="6:8" x14ac:dyDescent="0.2">
      <c r="F1303" s="288"/>
      <c r="G1303" s="4"/>
      <c r="H1303" s="4"/>
    </row>
    <row r="1304" spans="6:8" x14ac:dyDescent="0.2">
      <c r="F1304" s="288"/>
      <c r="G1304" s="4"/>
      <c r="H1304" s="4"/>
    </row>
    <row r="1305" spans="6:8" x14ac:dyDescent="0.2">
      <c r="F1305" s="288"/>
      <c r="G1305" s="4"/>
      <c r="H1305" s="4"/>
    </row>
    <row r="1306" spans="6:8" x14ac:dyDescent="0.2">
      <c r="F1306" s="288"/>
      <c r="G1306" s="4"/>
      <c r="H1306" s="4"/>
    </row>
    <row r="1307" spans="6:8" x14ac:dyDescent="0.2">
      <c r="F1307" s="288"/>
      <c r="G1307" s="4"/>
      <c r="H1307" s="4"/>
    </row>
    <row r="1308" spans="6:8" x14ac:dyDescent="0.2">
      <c r="F1308" s="288"/>
      <c r="G1308" s="4"/>
      <c r="H1308" s="4"/>
    </row>
    <row r="1309" spans="6:8" x14ac:dyDescent="0.2">
      <c r="F1309" s="288"/>
      <c r="G1309" s="4"/>
      <c r="H1309" s="4"/>
    </row>
    <row r="1310" spans="6:8" x14ac:dyDescent="0.2">
      <c r="F1310" s="288"/>
      <c r="G1310" s="4"/>
      <c r="H1310" s="4"/>
    </row>
    <row r="1311" spans="6:8" x14ac:dyDescent="0.2">
      <c r="F1311" s="288"/>
      <c r="G1311" s="4"/>
      <c r="H1311" s="4"/>
    </row>
    <row r="1312" spans="6:8" x14ac:dyDescent="0.2">
      <c r="F1312" s="288"/>
      <c r="G1312" s="4"/>
      <c r="H1312" s="4"/>
    </row>
    <row r="1313" spans="6:8" x14ac:dyDescent="0.2">
      <c r="F1313" s="288"/>
      <c r="G1313" s="4"/>
      <c r="H1313" s="4"/>
    </row>
    <row r="1314" spans="6:8" x14ac:dyDescent="0.2">
      <c r="F1314" s="288"/>
      <c r="G1314" s="4"/>
      <c r="H1314" s="4"/>
    </row>
    <row r="1315" spans="6:8" x14ac:dyDescent="0.2">
      <c r="F1315" s="288"/>
      <c r="G1315" s="4"/>
      <c r="H1315" s="4"/>
    </row>
    <row r="1316" spans="6:8" x14ac:dyDescent="0.2">
      <c r="F1316" s="288"/>
      <c r="G1316" s="4"/>
      <c r="H1316" s="4"/>
    </row>
    <row r="1317" spans="6:8" x14ac:dyDescent="0.2">
      <c r="F1317" s="288"/>
      <c r="G1317" s="4"/>
      <c r="H1317" s="4"/>
    </row>
    <row r="1318" spans="6:8" x14ac:dyDescent="0.2">
      <c r="F1318" s="288"/>
      <c r="G1318" s="4"/>
      <c r="H1318" s="4"/>
    </row>
    <row r="1319" spans="6:8" x14ac:dyDescent="0.2">
      <c r="F1319" s="288"/>
      <c r="G1319" s="4"/>
      <c r="H1319" s="4"/>
    </row>
    <row r="1320" spans="6:8" x14ac:dyDescent="0.2">
      <c r="F1320" s="288"/>
      <c r="G1320" s="4"/>
      <c r="H1320" s="4"/>
    </row>
    <row r="1321" spans="6:8" x14ac:dyDescent="0.2">
      <c r="F1321" s="288"/>
      <c r="G1321" s="4"/>
      <c r="H1321" s="4"/>
    </row>
    <row r="1322" spans="6:8" x14ac:dyDescent="0.2">
      <c r="F1322" s="288"/>
      <c r="G1322" s="4"/>
      <c r="H1322" s="4"/>
    </row>
    <row r="1323" spans="6:8" x14ac:dyDescent="0.2">
      <c r="F1323" s="288"/>
      <c r="G1323" s="4"/>
      <c r="H1323" s="4"/>
    </row>
    <row r="1324" spans="6:8" x14ac:dyDescent="0.2">
      <c r="F1324" s="288"/>
      <c r="G1324" s="4"/>
      <c r="H1324" s="4"/>
    </row>
    <row r="1325" spans="6:8" x14ac:dyDescent="0.2">
      <c r="F1325" s="288"/>
      <c r="G1325" s="4"/>
      <c r="H1325" s="4"/>
    </row>
    <row r="1326" spans="6:8" x14ac:dyDescent="0.2">
      <c r="F1326" s="288"/>
      <c r="G1326" s="4"/>
      <c r="H1326" s="4"/>
    </row>
    <row r="1327" spans="6:8" x14ac:dyDescent="0.2">
      <c r="F1327" s="288"/>
      <c r="G1327" s="4"/>
      <c r="H1327" s="4"/>
    </row>
    <row r="1328" spans="6:8" x14ac:dyDescent="0.2">
      <c r="F1328" s="288"/>
      <c r="G1328" s="4"/>
      <c r="H1328" s="4"/>
    </row>
    <row r="1329" spans="6:8" x14ac:dyDescent="0.2">
      <c r="F1329" s="288"/>
      <c r="G1329" s="4"/>
      <c r="H1329" s="4"/>
    </row>
    <row r="1330" spans="6:8" x14ac:dyDescent="0.2">
      <c r="F1330" s="288"/>
      <c r="G1330" s="4"/>
      <c r="H1330" s="4"/>
    </row>
    <row r="1331" spans="6:8" x14ac:dyDescent="0.2">
      <c r="F1331" s="288"/>
      <c r="G1331" s="4"/>
      <c r="H1331" s="4"/>
    </row>
    <row r="1332" spans="6:8" x14ac:dyDescent="0.2">
      <c r="F1332" s="288"/>
      <c r="G1332" s="4"/>
      <c r="H1332" s="4"/>
    </row>
    <row r="1333" spans="6:8" x14ac:dyDescent="0.2">
      <c r="F1333" s="288"/>
      <c r="G1333" s="4"/>
      <c r="H1333" s="4"/>
    </row>
    <row r="1334" spans="6:8" x14ac:dyDescent="0.2">
      <c r="F1334" s="288"/>
      <c r="G1334" s="4"/>
      <c r="H1334" s="4"/>
    </row>
    <row r="1335" spans="6:8" x14ac:dyDescent="0.2">
      <c r="F1335" s="288"/>
      <c r="G1335" s="4"/>
      <c r="H1335" s="4"/>
    </row>
    <row r="1336" spans="6:8" x14ac:dyDescent="0.2">
      <c r="F1336" s="288"/>
      <c r="G1336" s="4"/>
      <c r="H1336" s="4"/>
    </row>
    <row r="1337" spans="6:8" x14ac:dyDescent="0.2">
      <c r="F1337" s="288"/>
      <c r="G1337" s="4"/>
      <c r="H1337" s="4"/>
    </row>
    <row r="1338" spans="6:8" x14ac:dyDescent="0.2">
      <c r="F1338" s="288"/>
      <c r="G1338" s="4"/>
      <c r="H1338" s="4"/>
    </row>
    <row r="1339" spans="6:8" x14ac:dyDescent="0.2">
      <c r="F1339" s="288"/>
      <c r="G1339" s="4"/>
      <c r="H1339" s="4"/>
    </row>
    <row r="1340" spans="6:8" x14ac:dyDescent="0.2">
      <c r="F1340" s="288"/>
      <c r="G1340" s="4"/>
      <c r="H1340" s="4"/>
    </row>
    <row r="1341" spans="6:8" x14ac:dyDescent="0.2">
      <c r="F1341" s="288"/>
      <c r="G1341" s="4"/>
      <c r="H1341" s="4"/>
    </row>
    <row r="1342" spans="6:8" x14ac:dyDescent="0.2">
      <c r="F1342" s="288"/>
      <c r="G1342" s="4"/>
      <c r="H1342" s="4"/>
    </row>
    <row r="1343" spans="6:8" x14ac:dyDescent="0.2">
      <c r="F1343" s="288"/>
      <c r="G1343" s="4"/>
      <c r="H1343" s="4"/>
    </row>
    <row r="1344" spans="6:8" x14ac:dyDescent="0.2">
      <c r="F1344" s="288"/>
      <c r="G1344" s="4"/>
      <c r="H1344" s="4"/>
    </row>
    <row r="1345" spans="6:8" x14ac:dyDescent="0.2">
      <c r="F1345" s="288"/>
      <c r="G1345" s="4"/>
      <c r="H1345" s="4"/>
    </row>
    <row r="1346" spans="6:8" x14ac:dyDescent="0.2">
      <c r="F1346" s="288"/>
      <c r="G1346" s="4"/>
      <c r="H1346" s="4"/>
    </row>
    <row r="1347" spans="6:8" x14ac:dyDescent="0.2">
      <c r="F1347" s="288"/>
      <c r="G1347" s="4"/>
      <c r="H1347" s="4"/>
    </row>
    <row r="1348" spans="6:8" x14ac:dyDescent="0.2">
      <c r="F1348" s="288"/>
      <c r="G1348" s="4"/>
      <c r="H1348" s="4"/>
    </row>
    <row r="1349" spans="6:8" x14ac:dyDescent="0.2">
      <c r="F1349" s="288"/>
      <c r="G1349" s="4"/>
      <c r="H1349" s="4"/>
    </row>
    <row r="1350" spans="6:8" x14ac:dyDescent="0.2">
      <c r="F1350" s="288"/>
      <c r="G1350" s="4"/>
      <c r="H1350" s="4"/>
    </row>
    <row r="1351" spans="6:8" x14ac:dyDescent="0.2">
      <c r="F1351" s="288"/>
      <c r="G1351" s="4"/>
      <c r="H1351" s="4"/>
    </row>
    <row r="1352" spans="6:8" x14ac:dyDescent="0.2">
      <c r="F1352" s="288"/>
      <c r="G1352" s="4"/>
      <c r="H1352" s="4"/>
    </row>
    <row r="1353" spans="6:8" x14ac:dyDescent="0.2">
      <c r="F1353" s="288"/>
      <c r="G1353" s="4"/>
      <c r="H1353" s="4"/>
    </row>
    <row r="1354" spans="6:8" x14ac:dyDescent="0.2">
      <c r="F1354" s="288"/>
      <c r="G1354" s="4"/>
      <c r="H1354" s="4"/>
    </row>
    <row r="1355" spans="6:8" x14ac:dyDescent="0.2">
      <c r="F1355" s="288"/>
      <c r="G1355" s="4"/>
      <c r="H1355" s="4"/>
    </row>
    <row r="1356" spans="6:8" x14ac:dyDescent="0.2">
      <c r="F1356" s="288"/>
      <c r="G1356" s="4"/>
      <c r="H1356" s="4"/>
    </row>
    <row r="1357" spans="6:8" x14ac:dyDescent="0.2">
      <c r="F1357" s="288"/>
      <c r="G1357" s="4"/>
      <c r="H1357" s="4"/>
    </row>
    <row r="1358" spans="6:8" x14ac:dyDescent="0.2">
      <c r="F1358" s="288"/>
      <c r="G1358" s="4"/>
      <c r="H1358" s="4"/>
    </row>
    <row r="1359" spans="6:8" x14ac:dyDescent="0.2">
      <c r="F1359" s="288"/>
      <c r="G1359" s="4"/>
      <c r="H1359" s="4"/>
    </row>
    <row r="1360" spans="6:8" x14ac:dyDescent="0.2">
      <c r="F1360" s="288"/>
      <c r="G1360" s="4"/>
      <c r="H1360" s="4"/>
    </row>
    <row r="1361" spans="6:8" x14ac:dyDescent="0.2">
      <c r="F1361" s="288"/>
      <c r="G1361" s="4"/>
      <c r="H1361" s="4"/>
    </row>
    <row r="1362" spans="6:8" x14ac:dyDescent="0.2">
      <c r="F1362" s="288"/>
      <c r="G1362" s="4"/>
      <c r="H1362" s="4"/>
    </row>
    <row r="1363" spans="6:8" x14ac:dyDescent="0.2">
      <c r="F1363" s="288"/>
      <c r="G1363" s="4"/>
      <c r="H1363" s="4"/>
    </row>
    <row r="1364" spans="6:8" x14ac:dyDescent="0.2">
      <c r="F1364" s="288"/>
      <c r="G1364" s="4"/>
      <c r="H1364" s="4"/>
    </row>
    <row r="1365" spans="6:8" x14ac:dyDescent="0.2">
      <c r="F1365" s="288"/>
      <c r="G1365" s="4"/>
      <c r="H1365" s="4"/>
    </row>
    <row r="1366" spans="6:8" x14ac:dyDescent="0.2">
      <c r="F1366" s="288"/>
      <c r="G1366" s="4"/>
      <c r="H1366" s="4"/>
    </row>
    <row r="1367" spans="6:8" x14ac:dyDescent="0.2">
      <c r="F1367" s="288"/>
      <c r="G1367" s="4"/>
      <c r="H1367" s="4"/>
    </row>
    <row r="1368" spans="6:8" x14ac:dyDescent="0.2">
      <c r="F1368" s="288"/>
      <c r="G1368" s="4"/>
      <c r="H1368" s="4"/>
    </row>
    <row r="1369" spans="6:8" x14ac:dyDescent="0.2">
      <c r="F1369" s="288"/>
      <c r="G1369" s="4"/>
      <c r="H1369" s="4"/>
    </row>
    <row r="1370" spans="6:8" x14ac:dyDescent="0.2">
      <c r="F1370" s="288"/>
      <c r="G1370" s="4"/>
      <c r="H1370" s="4"/>
    </row>
    <row r="1371" spans="6:8" x14ac:dyDescent="0.2">
      <c r="F1371" s="288"/>
      <c r="G1371" s="4"/>
      <c r="H1371" s="4"/>
    </row>
    <row r="1372" spans="6:8" x14ac:dyDescent="0.2">
      <c r="F1372" s="288"/>
      <c r="G1372" s="4"/>
      <c r="H1372" s="4"/>
    </row>
    <row r="1373" spans="6:8" x14ac:dyDescent="0.2">
      <c r="F1373" s="288"/>
      <c r="G1373" s="4"/>
      <c r="H1373" s="4"/>
    </row>
    <row r="1374" spans="6:8" x14ac:dyDescent="0.2">
      <c r="F1374" s="288"/>
      <c r="G1374" s="4"/>
      <c r="H1374" s="4"/>
    </row>
    <row r="1375" spans="6:8" x14ac:dyDescent="0.2">
      <c r="F1375" s="288"/>
      <c r="G1375" s="4"/>
      <c r="H1375" s="4"/>
    </row>
    <row r="1376" spans="6:8" x14ac:dyDescent="0.2">
      <c r="F1376" s="288"/>
      <c r="G1376" s="4"/>
      <c r="H1376" s="4"/>
    </row>
    <row r="1377" spans="6:8" x14ac:dyDescent="0.2">
      <c r="F1377" s="288"/>
      <c r="G1377" s="4"/>
      <c r="H1377" s="4"/>
    </row>
    <row r="1378" spans="6:8" x14ac:dyDescent="0.2">
      <c r="F1378" s="288"/>
      <c r="G1378" s="4"/>
      <c r="H1378" s="4"/>
    </row>
    <row r="1379" spans="6:8" x14ac:dyDescent="0.2">
      <c r="F1379" s="288"/>
      <c r="G1379" s="4"/>
      <c r="H1379" s="4"/>
    </row>
    <row r="1380" spans="6:8" x14ac:dyDescent="0.2">
      <c r="F1380" s="288"/>
      <c r="G1380" s="4"/>
      <c r="H1380" s="4"/>
    </row>
    <row r="1381" spans="6:8" x14ac:dyDescent="0.2">
      <c r="F1381" s="288"/>
      <c r="G1381" s="4"/>
      <c r="H1381" s="4"/>
    </row>
    <row r="1382" spans="6:8" x14ac:dyDescent="0.2">
      <c r="F1382" s="288"/>
      <c r="G1382" s="4"/>
      <c r="H1382" s="4"/>
    </row>
    <row r="1383" spans="6:8" x14ac:dyDescent="0.2">
      <c r="F1383" s="288"/>
      <c r="G1383" s="4"/>
      <c r="H1383" s="4"/>
    </row>
    <row r="1384" spans="6:8" x14ac:dyDescent="0.2">
      <c r="F1384" s="288"/>
      <c r="G1384" s="4"/>
      <c r="H1384" s="4"/>
    </row>
    <row r="1385" spans="6:8" x14ac:dyDescent="0.2">
      <c r="F1385" s="288"/>
      <c r="G1385" s="4"/>
      <c r="H1385" s="4"/>
    </row>
    <row r="1386" spans="6:8" x14ac:dyDescent="0.2">
      <c r="F1386" s="288"/>
      <c r="G1386" s="4"/>
      <c r="H1386" s="4"/>
    </row>
    <row r="1387" spans="6:8" x14ac:dyDescent="0.2">
      <c r="F1387" s="288"/>
      <c r="G1387" s="4"/>
      <c r="H1387" s="4"/>
    </row>
    <row r="1388" spans="6:8" x14ac:dyDescent="0.2">
      <c r="F1388" s="288"/>
      <c r="G1388" s="4"/>
      <c r="H1388" s="4"/>
    </row>
    <row r="1389" spans="6:8" x14ac:dyDescent="0.2">
      <c r="F1389" s="288"/>
      <c r="G1389" s="4"/>
      <c r="H1389" s="4"/>
    </row>
    <row r="1390" spans="6:8" x14ac:dyDescent="0.2">
      <c r="F1390" s="288"/>
      <c r="G1390" s="4"/>
      <c r="H1390" s="4"/>
    </row>
    <row r="1391" spans="6:8" x14ac:dyDescent="0.2">
      <c r="F1391" s="288"/>
      <c r="G1391" s="4"/>
      <c r="H1391" s="4"/>
    </row>
    <row r="1392" spans="6:8" x14ac:dyDescent="0.2">
      <c r="F1392" s="288"/>
      <c r="G1392" s="4"/>
      <c r="H1392" s="4"/>
    </row>
    <row r="1393" spans="6:8" x14ac:dyDescent="0.2">
      <c r="F1393" s="288"/>
      <c r="G1393" s="4"/>
      <c r="H1393" s="4"/>
    </row>
    <row r="1394" spans="6:8" x14ac:dyDescent="0.2">
      <c r="F1394" s="288"/>
      <c r="G1394" s="4"/>
      <c r="H1394" s="4"/>
    </row>
    <row r="1395" spans="6:8" x14ac:dyDescent="0.2">
      <c r="F1395" s="288"/>
      <c r="G1395" s="4"/>
      <c r="H1395" s="4"/>
    </row>
    <row r="1396" spans="6:8" x14ac:dyDescent="0.2">
      <c r="F1396" s="288"/>
      <c r="G1396" s="4"/>
      <c r="H1396" s="4"/>
    </row>
    <row r="1397" spans="6:8" x14ac:dyDescent="0.2">
      <c r="F1397" s="288"/>
      <c r="G1397" s="4"/>
      <c r="H1397" s="4"/>
    </row>
    <row r="1398" spans="6:8" x14ac:dyDescent="0.2">
      <c r="F1398" s="288"/>
      <c r="G1398" s="4"/>
      <c r="H1398" s="4"/>
    </row>
    <row r="1399" spans="6:8" x14ac:dyDescent="0.2">
      <c r="F1399" s="288"/>
      <c r="G1399" s="4"/>
      <c r="H1399" s="4"/>
    </row>
    <row r="1400" spans="6:8" x14ac:dyDescent="0.2">
      <c r="F1400" s="288"/>
      <c r="G1400" s="4"/>
      <c r="H1400" s="4"/>
    </row>
    <row r="1401" spans="6:8" x14ac:dyDescent="0.2">
      <c r="F1401" s="288"/>
      <c r="G1401" s="4"/>
      <c r="H1401" s="4"/>
    </row>
    <row r="1402" spans="6:8" x14ac:dyDescent="0.2">
      <c r="F1402" s="288"/>
      <c r="G1402" s="4"/>
      <c r="H1402" s="4"/>
    </row>
    <row r="1403" spans="6:8" x14ac:dyDescent="0.2">
      <c r="F1403" s="288"/>
      <c r="G1403" s="4"/>
      <c r="H1403" s="4"/>
    </row>
    <row r="1404" spans="6:8" x14ac:dyDescent="0.2">
      <c r="F1404" s="288"/>
      <c r="G1404" s="4"/>
      <c r="H1404" s="4"/>
    </row>
    <row r="1405" spans="6:8" x14ac:dyDescent="0.2">
      <c r="F1405" s="288"/>
      <c r="G1405" s="4"/>
      <c r="H1405" s="4"/>
    </row>
    <row r="1406" spans="6:8" x14ac:dyDescent="0.2">
      <c r="F1406" s="288"/>
      <c r="G1406" s="4"/>
      <c r="H1406" s="4"/>
    </row>
    <row r="1407" spans="6:8" x14ac:dyDescent="0.2">
      <c r="F1407" s="288"/>
      <c r="G1407" s="4"/>
      <c r="H1407" s="4"/>
    </row>
    <row r="1408" spans="6:8" x14ac:dyDescent="0.2">
      <c r="F1408" s="288"/>
      <c r="G1408" s="4"/>
      <c r="H1408" s="4"/>
    </row>
    <row r="1409" spans="6:8" x14ac:dyDescent="0.2">
      <c r="F1409" s="288"/>
      <c r="G1409" s="4"/>
      <c r="H1409" s="4"/>
    </row>
    <row r="1410" spans="6:8" x14ac:dyDescent="0.2">
      <c r="F1410" s="288"/>
      <c r="G1410" s="4"/>
      <c r="H1410" s="4"/>
    </row>
    <row r="1411" spans="6:8" x14ac:dyDescent="0.2">
      <c r="F1411" s="288"/>
      <c r="G1411" s="4"/>
      <c r="H1411" s="4"/>
    </row>
    <row r="1412" spans="6:8" x14ac:dyDescent="0.2">
      <c r="F1412" s="288"/>
      <c r="G1412" s="4"/>
      <c r="H1412" s="4"/>
    </row>
    <row r="1413" spans="6:8" x14ac:dyDescent="0.2">
      <c r="F1413" s="288"/>
      <c r="G1413" s="4"/>
      <c r="H1413" s="4"/>
    </row>
    <row r="1414" spans="6:8" x14ac:dyDescent="0.2">
      <c r="F1414" s="288"/>
      <c r="G1414" s="4"/>
      <c r="H1414" s="4"/>
    </row>
    <row r="1415" spans="6:8" x14ac:dyDescent="0.2">
      <c r="F1415" s="288"/>
      <c r="G1415" s="4"/>
      <c r="H1415" s="4"/>
    </row>
    <row r="1416" spans="6:8" x14ac:dyDescent="0.2">
      <c r="F1416" s="288"/>
      <c r="G1416" s="4"/>
      <c r="H1416" s="4"/>
    </row>
    <row r="1417" spans="6:8" x14ac:dyDescent="0.2">
      <c r="F1417" s="288"/>
      <c r="G1417" s="4"/>
      <c r="H1417" s="4"/>
    </row>
    <row r="1418" spans="6:8" x14ac:dyDescent="0.2">
      <c r="F1418" s="288"/>
      <c r="G1418" s="4"/>
      <c r="H1418" s="4"/>
    </row>
    <row r="1419" spans="6:8" x14ac:dyDescent="0.2">
      <c r="F1419" s="288"/>
      <c r="G1419" s="4"/>
      <c r="H1419" s="4"/>
    </row>
    <row r="1420" spans="6:8" x14ac:dyDescent="0.2">
      <c r="F1420" s="288"/>
      <c r="G1420" s="4"/>
      <c r="H1420" s="4"/>
    </row>
    <row r="1421" spans="6:8" x14ac:dyDescent="0.2">
      <c r="F1421" s="288"/>
      <c r="G1421" s="4"/>
      <c r="H1421" s="4"/>
    </row>
    <row r="1422" spans="6:8" x14ac:dyDescent="0.2">
      <c r="F1422" s="288"/>
      <c r="G1422" s="4"/>
      <c r="H1422" s="4"/>
    </row>
    <row r="1423" spans="6:8" x14ac:dyDescent="0.2">
      <c r="F1423" s="288"/>
      <c r="G1423" s="4"/>
      <c r="H1423" s="4"/>
    </row>
    <row r="1424" spans="6:8" x14ac:dyDescent="0.2">
      <c r="F1424" s="288"/>
      <c r="G1424" s="4"/>
      <c r="H1424" s="4"/>
    </row>
    <row r="1425" spans="6:8" x14ac:dyDescent="0.2">
      <c r="F1425" s="288"/>
      <c r="G1425" s="4"/>
      <c r="H1425" s="4"/>
    </row>
    <row r="1426" spans="6:8" x14ac:dyDescent="0.2">
      <c r="F1426" s="288"/>
      <c r="G1426" s="4"/>
      <c r="H1426" s="4"/>
    </row>
    <row r="1427" spans="6:8" x14ac:dyDescent="0.2">
      <c r="F1427" s="288"/>
      <c r="G1427" s="4"/>
      <c r="H1427" s="4"/>
    </row>
    <row r="1428" spans="6:8" x14ac:dyDescent="0.2">
      <c r="F1428" s="288"/>
      <c r="G1428" s="4"/>
      <c r="H1428" s="4"/>
    </row>
    <row r="1429" spans="6:8" x14ac:dyDescent="0.2">
      <c r="F1429" s="288"/>
      <c r="G1429" s="4"/>
      <c r="H1429" s="4"/>
    </row>
    <row r="1430" spans="6:8" x14ac:dyDescent="0.2">
      <c r="F1430" s="288"/>
      <c r="G1430" s="4"/>
      <c r="H1430" s="4"/>
    </row>
    <row r="1431" spans="6:8" x14ac:dyDescent="0.2">
      <c r="F1431" s="288"/>
      <c r="G1431" s="4"/>
      <c r="H1431" s="4"/>
    </row>
    <row r="1432" spans="6:8" x14ac:dyDescent="0.2">
      <c r="F1432" s="288"/>
      <c r="G1432" s="4"/>
      <c r="H1432" s="4"/>
    </row>
    <row r="1433" spans="6:8" x14ac:dyDescent="0.2">
      <c r="F1433" s="288"/>
      <c r="G1433" s="4"/>
      <c r="H1433" s="4"/>
    </row>
    <row r="1434" spans="6:8" x14ac:dyDescent="0.2">
      <c r="F1434" s="288"/>
      <c r="G1434" s="4"/>
      <c r="H1434" s="4"/>
    </row>
    <row r="1435" spans="6:8" x14ac:dyDescent="0.2">
      <c r="F1435" s="288"/>
      <c r="G1435" s="4"/>
      <c r="H1435" s="4"/>
    </row>
    <row r="1436" spans="6:8" x14ac:dyDescent="0.2">
      <c r="F1436" s="288"/>
      <c r="G1436" s="4"/>
      <c r="H1436" s="4"/>
    </row>
    <row r="1437" spans="6:8" x14ac:dyDescent="0.2">
      <c r="F1437" s="288"/>
      <c r="G1437" s="4"/>
      <c r="H1437" s="4"/>
    </row>
    <row r="1438" spans="6:8" x14ac:dyDescent="0.2">
      <c r="F1438" s="288"/>
      <c r="G1438" s="4"/>
      <c r="H1438" s="4"/>
    </row>
    <row r="1439" spans="6:8" x14ac:dyDescent="0.2">
      <c r="F1439" s="288"/>
      <c r="G1439" s="4"/>
      <c r="H1439" s="4"/>
    </row>
    <row r="1440" spans="6:8" x14ac:dyDescent="0.2">
      <c r="F1440" s="288"/>
      <c r="G1440" s="4"/>
      <c r="H1440" s="4"/>
    </row>
    <row r="1441" spans="6:8" x14ac:dyDescent="0.2">
      <c r="F1441" s="288"/>
      <c r="G1441" s="4"/>
      <c r="H1441" s="4"/>
    </row>
    <row r="1442" spans="6:8" x14ac:dyDescent="0.2">
      <c r="F1442" s="288"/>
      <c r="G1442" s="4"/>
      <c r="H1442" s="4"/>
    </row>
    <row r="1443" spans="6:8" x14ac:dyDescent="0.2">
      <c r="F1443" s="288"/>
      <c r="G1443" s="4"/>
      <c r="H1443" s="4"/>
    </row>
    <row r="1444" spans="6:8" x14ac:dyDescent="0.2">
      <c r="F1444" s="288"/>
      <c r="G1444" s="4"/>
      <c r="H1444" s="4"/>
    </row>
    <row r="1445" spans="6:8" x14ac:dyDescent="0.2">
      <c r="F1445" s="288"/>
      <c r="G1445" s="4"/>
      <c r="H1445" s="4"/>
    </row>
    <row r="1446" spans="6:8" x14ac:dyDescent="0.2">
      <c r="F1446" s="288"/>
      <c r="G1446" s="4"/>
      <c r="H1446" s="4"/>
    </row>
    <row r="1447" spans="6:8" x14ac:dyDescent="0.2">
      <c r="F1447" s="288"/>
      <c r="G1447" s="4"/>
      <c r="H1447" s="4"/>
    </row>
    <row r="1448" spans="6:8" x14ac:dyDescent="0.2">
      <c r="F1448" s="288"/>
      <c r="G1448" s="4"/>
      <c r="H1448" s="4"/>
    </row>
    <row r="1449" spans="6:8" x14ac:dyDescent="0.2">
      <c r="F1449" s="288"/>
      <c r="G1449" s="4"/>
      <c r="H1449" s="4"/>
    </row>
    <row r="1450" spans="6:8" x14ac:dyDescent="0.2">
      <c r="F1450" s="288"/>
      <c r="G1450" s="4"/>
      <c r="H1450" s="4"/>
    </row>
    <row r="1451" spans="6:8" x14ac:dyDescent="0.2">
      <c r="F1451" s="288"/>
      <c r="G1451" s="4"/>
      <c r="H1451" s="4"/>
    </row>
    <row r="1452" spans="6:8" x14ac:dyDescent="0.2">
      <c r="F1452" s="288"/>
      <c r="G1452" s="4"/>
      <c r="H1452" s="4"/>
    </row>
    <row r="1453" spans="6:8" x14ac:dyDescent="0.2">
      <c r="F1453" s="288"/>
      <c r="G1453" s="4"/>
      <c r="H1453" s="4"/>
    </row>
    <row r="1454" spans="6:8" x14ac:dyDescent="0.2">
      <c r="F1454" s="288"/>
      <c r="G1454" s="4"/>
      <c r="H1454" s="4"/>
    </row>
    <row r="1455" spans="6:8" x14ac:dyDescent="0.2">
      <c r="F1455" s="288"/>
      <c r="G1455" s="4"/>
      <c r="H1455" s="4"/>
    </row>
    <row r="1456" spans="6:8" x14ac:dyDescent="0.2">
      <c r="F1456" s="288"/>
      <c r="G1456" s="4"/>
      <c r="H1456" s="4"/>
    </row>
    <row r="1457" spans="6:8" x14ac:dyDescent="0.2">
      <c r="F1457" s="288"/>
      <c r="G1457" s="4"/>
      <c r="H1457" s="4"/>
    </row>
    <row r="1458" spans="6:8" x14ac:dyDescent="0.2">
      <c r="F1458" s="288"/>
      <c r="G1458" s="4"/>
      <c r="H1458" s="4"/>
    </row>
    <row r="1459" spans="6:8" x14ac:dyDescent="0.2">
      <c r="F1459" s="288"/>
      <c r="G1459" s="4"/>
      <c r="H1459" s="4"/>
    </row>
    <row r="1460" spans="6:8" x14ac:dyDescent="0.2">
      <c r="F1460" s="288"/>
      <c r="G1460" s="4"/>
      <c r="H1460" s="4"/>
    </row>
    <row r="1461" spans="6:8" x14ac:dyDescent="0.2">
      <c r="F1461" s="288"/>
      <c r="G1461" s="4"/>
      <c r="H1461" s="4"/>
    </row>
    <row r="1462" spans="6:8" x14ac:dyDescent="0.2">
      <c r="F1462" s="288"/>
      <c r="G1462" s="4"/>
      <c r="H1462" s="4"/>
    </row>
    <row r="1463" spans="6:8" x14ac:dyDescent="0.2">
      <c r="F1463" s="288"/>
      <c r="G1463" s="4"/>
      <c r="H1463" s="4"/>
    </row>
    <row r="1464" spans="6:8" x14ac:dyDescent="0.2">
      <c r="F1464" s="288"/>
      <c r="G1464" s="4"/>
      <c r="H1464" s="4"/>
    </row>
    <row r="1465" spans="6:8" x14ac:dyDescent="0.2">
      <c r="F1465" s="288"/>
      <c r="G1465" s="4"/>
      <c r="H1465" s="4"/>
    </row>
    <row r="1466" spans="6:8" x14ac:dyDescent="0.2">
      <c r="F1466" s="288"/>
      <c r="G1466" s="4"/>
      <c r="H1466" s="4"/>
    </row>
    <row r="1467" spans="6:8" x14ac:dyDescent="0.2">
      <c r="F1467" s="288"/>
      <c r="G1467" s="4"/>
      <c r="H1467" s="4"/>
    </row>
    <row r="1468" spans="6:8" x14ac:dyDescent="0.2">
      <c r="F1468" s="288"/>
      <c r="G1468" s="4"/>
      <c r="H1468" s="4"/>
    </row>
    <row r="1469" spans="6:8" x14ac:dyDescent="0.2">
      <c r="F1469" s="288"/>
      <c r="G1469" s="4"/>
      <c r="H1469" s="4"/>
    </row>
    <row r="1470" spans="6:8" x14ac:dyDescent="0.2">
      <c r="F1470" s="288"/>
      <c r="G1470" s="4"/>
      <c r="H1470" s="4"/>
    </row>
    <row r="1471" spans="6:8" x14ac:dyDescent="0.2">
      <c r="F1471" s="288"/>
      <c r="G1471" s="4"/>
      <c r="H1471" s="4"/>
    </row>
    <row r="1472" spans="6:8" x14ac:dyDescent="0.2">
      <c r="F1472" s="288"/>
      <c r="G1472" s="4"/>
      <c r="H1472" s="4"/>
    </row>
    <row r="1473" spans="6:8" x14ac:dyDescent="0.2">
      <c r="F1473" s="288"/>
      <c r="G1473" s="4"/>
      <c r="H1473" s="4"/>
    </row>
    <row r="1474" spans="6:8" x14ac:dyDescent="0.2">
      <c r="F1474" s="288"/>
      <c r="G1474" s="4"/>
      <c r="H1474" s="4"/>
    </row>
    <row r="1475" spans="6:8" x14ac:dyDescent="0.2">
      <c r="F1475" s="288"/>
      <c r="G1475" s="4"/>
      <c r="H1475" s="4"/>
    </row>
    <row r="1476" spans="6:8" x14ac:dyDescent="0.2">
      <c r="F1476" s="288"/>
      <c r="G1476" s="4"/>
      <c r="H1476" s="4"/>
    </row>
    <row r="1477" spans="6:8" x14ac:dyDescent="0.2">
      <c r="F1477" s="288"/>
      <c r="G1477" s="4"/>
      <c r="H1477" s="4"/>
    </row>
    <row r="1478" spans="6:8" x14ac:dyDescent="0.2">
      <c r="F1478" s="288"/>
      <c r="G1478" s="4"/>
      <c r="H1478" s="4"/>
    </row>
    <row r="1479" spans="6:8" x14ac:dyDescent="0.2">
      <c r="F1479" s="288"/>
      <c r="G1479" s="4"/>
      <c r="H1479" s="4"/>
    </row>
    <row r="1480" spans="6:8" x14ac:dyDescent="0.2">
      <c r="F1480" s="288"/>
      <c r="G1480" s="4"/>
      <c r="H1480" s="4"/>
    </row>
    <row r="1481" spans="6:8" x14ac:dyDescent="0.2">
      <c r="F1481" s="288"/>
      <c r="G1481" s="4"/>
      <c r="H1481" s="4"/>
    </row>
    <row r="1482" spans="6:8" x14ac:dyDescent="0.2">
      <c r="F1482" s="288"/>
      <c r="G1482" s="4"/>
      <c r="H1482" s="4"/>
    </row>
    <row r="1483" spans="6:8" x14ac:dyDescent="0.2">
      <c r="F1483" s="288"/>
      <c r="G1483" s="4"/>
      <c r="H1483" s="4"/>
    </row>
    <row r="1484" spans="6:8" x14ac:dyDescent="0.2">
      <c r="F1484" s="288"/>
      <c r="G1484" s="4"/>
      <c r="H1484" s="4"/>
    </row>
    <row r="1485" spans="6:8" x14ac:dyDescent="0.2">
      <c r="F1485" s="288"/>
      <c r="G1485" s="4"/>
      <c r="H1485" s="4"/>
    </row>
    <row r="1486" spans="6:8" x14ac:dyDescent="0.2">
      <c r="F1486" s="288"/>
      <c r="G1486" s="4"/>
      <c r="H1486" s="4"/>
    </row>
    <row r="1487" spans="6:8" x14ac:dyDescent="0.2">
      <c r="F1487" s="288"/>
      <c r="G1487" s="4"/>
      <c r="H1487" s="4"/>
    </row>
    <row r="1488" spans="6:8" x14ac:dyDescent="0.2">
      <c r="F1488" s="288"/>
      <c r="G1488" s="4"/>
      <c r="H1488" s="4"/>
    </row>
    <row r="1489" spans="6:8" x14ac:dyDescent="0.2">
      <c r="F1489" s="288"/>
      <c r="G1489" s="4"/>
      <c r="H1489" s="4"/>
    </row>
    <row r="1490" spans="6:8" x14ac:dyDescent="0.2">
      <c r="F1490" s="288"/>
      <c r="G1490" s="4"/>
      <c r="H1490" s="4"/>
    </row>
    <row r="1491" spans="6:8" x14ac:dyDescent="0.2">
      <c r="F1491" s="288"/>
      <c r="G1491" s="4"/>
      <c r="H1491" s="4"/>
    </row>
    <row r="1492" spans="6:8" x14ac:dyDescent="0.2">
      <c r="F1492" s="288"/>
      <c r="G1492" s="4"/>
      <c r="H1492" s="4"/>
    </row>
    <row r="1493" spans="6:8" x14ac:dyDescent="0.2">
      <c r="F1493" s="288"/>
      <c r="G1493" s="4"/>
      <c r="H1493" s="4"/>
    </row>
    <row r="1494" spans="6:8" x14ac:dyDescent="0.2">
      <c r="F1494" s="288"/>
      <c r="G1494" s="4"/>
      <c r="H1494" s="4"/>
    </row>
    <row r="1495" spans="6:8" x14ac:dyDescent="0.2">
      <c r="F1495" s="288"/>
      <c r="G1495" s="4"/>
      <c r="H1495" s="4"/>
    </row>
    <row r="1496" spans="6:8" x14ac:dyDescent="0.2">
      <c r="F1496" s="288"/>
      <c r="G1496" s="4"/>
      <c r="H1496" s="4"/>
    </row>
    <row r="1497" spans="6:8" x14ac:dyDescent="0.2">
      <c r="F1497" s="288"/>
      <c r="G1497" s="4"/>
      <c r="H1497" s="4"/>
    </row>
    <row r="1498" spans="6:8" x14ac:dyDescent="0.2">
      <c r="F1498" s="288"/>
      <c r="G1498" s="4"/>
      <c r="H1498" s="4"/>
    </row>
    <row r="1499" spans="6:8" x14ac:dyDescent="0.2">
      <c r="F1499" s="288"/>
      <c r="G1499" s="4"/>
      <c r="H1499" s="4"/>
    </row>
    <row r="1500" spans="6:8" x14ac:dyDescent="0.2">
      <c r="F1500" s="288"/>
      <c r="G1500" s="4"/>
      <c r="H1500" s="4"/>
    </row>
    <row r="1501" spans="6:8" x14ac:dyDescent="0.2">
      <c r="F1501" s="288"/>
      <c r="G1501" s="4"/>
      <c r="H1501" s="4"/>
    </row>
    <row r="1502" spans="6:8" x14ac:dyDescent="0.2">
      <c r="F1502" s="288"/>
      <c r="G1502" s="4"/>
      <c r="H1502" s="4"/>
    </row>
    <row r="1503" spans="6:8" x14ac:dyDescent="0.2">
      <c r="F1503" s="288"/>
      <c r="G1503" s="4"/>
      <c r="H1503" s="4"/>
    </row>
    <row r="1504" spans="6:8" x14ac:dyDescent="0.2">
      <c r="F1504" s="288"/>
      <c r="G1504" s="4"/>
      <c r="H1504" s="4"/>
    </row>
    <row r="1505" spans="6:8" x14ac:dyDescent="0.2">
      <c r="F1505" s="288"/>
      <c r="G1505" s="4"/>
      <c r="H1505" s="4"/>
    </row>
    <row r="1506" spans="6:8" x14ac:dyDescent="0.2">
      <c r="F1506" s="288"/>
      <c r="G1506" s="4"/>
      <c r="H1506" s="4"/>
    </row>
    <row r="1507" spans="6:8" x14ac:dyDescent="0.2">
      <c r="F1507" s="288"/>
      <c r="G1507" s="4"/>
      <c r="H1507" s="4"/>
    </row>
    <row r="1508" spans="6:8" x14ac:dyDescent="0.2">
      <c r="F1508" s="288"/>
      <c r="G1508" s="4"/>
      <c r="H1508" s="4"/>
    </row>
    <row r="1509" spans="6:8" x14ac:dyDescent="0.2">
      <c r="F1509" s="288"/>
      <c r="G1509" s="4"/>
      <c r="H1509" s="4"/>
    </row>
    <row r="1510" spans="6:8" x14ac:dyDescent="0.2">
      <c r="F1510" s="288"/>
      <c r="G1510" s="4"/>
      <c r="H1510" s="4"/>
    </row>
    <row r="1511" spans="6:8" x14ac:dyDescent="0.2">
      <c r="F1511" s="288"/>
      <c r="G1511" s="4"/>
      <c r="H1511" s="4"/>
    </row>
    <row r="1512" spans="6:8" x14ac:dyDescent="0.2">
      <c r="F1512" s="288"/>
      <c r="G1512" s="4"/>
      <c r="H1512" s="4"/>
    </row>
    <row r="1513" spans="6:8" x14ac:dyDescent="0.2">
      <c r="F1513" s="288"/>
      <c r="G1513" s="4"/>
      <c r="H1513" s="4"/>
    </row>
    <row r="1514" spans="6:8" x14ac:dyDescent="0.2">
      <c r="F1514" s="288"/>
      <c r="G1514" s="4"/>
      <c r="H1514" s="4"/>
    </row>
    <row r="1515" spans="6:8" x14ac:dyDescent="0.2">
      <c r="F1515" s="288"/>
      <c r="G1515" s="4"/>
      <c r="H1515" s="4"/>
    </row>
    <row r="1516" spans="6:8" x14ac:dyDescent="0.2">
      <c r="F1516" s="288"/>
      <c r="G1516" s="4"/>
      <c r="H1516" s="4"/>
    </row>
    <row r="1517" spans="6:8" x14ac:dyDescent="0.2">
      <c r="F1517" s="288"/>
      <c r="G1517" s="4"/>
      <c r="H1517" s="4"/>
    </row>
    <row r="1518" spans="6:8" x14ac:dyDescent="0.2">
      <c r="F1518" s="288"/>
      <c r="G1518" s="4"/>
      <c r="H1518" s="4"/>
    </row>
    <row r="1519" spans="6:8" x14ac:dyDescent="0.2">
      <c r="F1519" s="288"/>
      <c r="G1519" s="4"/>
      <c r="H1519" s="4"/>
    </row>
    <row r="1520" spans="6:8" x14ac:dyDescent="0.2">
      <c r="F1520" s="288"/>
      <c r="G1520" s="4"/>
      <c r="H1520" s="4"/>
    </row>
    <row r="1521" spans="6:8" x14ac:dyDescent="0.2">
      <c r="F1521" s="288"/>
      <c r="G1521" s="4"/>
      <c r="H1521" s="4"/>
    </row>
    <row r="1522" spans="6:8" x14ac:dyDescent="0.2">
      <c r="F1522" s="288"/>
      <c r="G1522" s="4"/>
      <c r="H1522" s="4"/>
    </row>
    <row r="1523" spans="6:8" x14ac:dyDescent="0.2">
      <c r="F1523" s="288"/>
      <c r="G1523" s="4"/>
      <c r="H1523" s="4"/>
    </row>
    <row r="1524" spans="6:8" x14ac:dyDescent="0.2">
      <c r="F1524" s="288"/>
      <c r="G1524" s="4"/>
      <c r="H1524" s="4"/>
    </row>
    <row r="1525" spans="6:8" x14ac:dyDescent="0.2">
      <c r="F1525" s="288"/>
      <c r="G1525" s="4"/>
      <c r="H1525" s="4"/>
    </row>
    <row r="1526" spans="6:8" x14ac:dyDescent="0.2">
      <c r="F1526" s="288"/>
      <c r="G1526" s="4"/>
      <c r="H1526" s="4"/>
    </row>
    <row r="1527" spans="6:8" x14ac:dyDescent="0.2">
      <c r="F1527" s="288"/>
      <c r="G1527" s="4"/>
      <c r="H1527" s="4"/>
    </row>
    <row r="1528" spans="6:8" x14ac:dyDescent="0.2">
      <c r="F1528" s="288"/>
      <c r="G1528" s="4"/>
      <c r="H1528" s="4"/>
    </row>
    <row r="1529" spans="6:8" x14ac:dyDescent="0.2">
      <c r="F1529" s="288"/>
      <c r="G1529" s="4"/>
      <c r="H1529" s="4"/>
    </row>
    <row r="1530" spans="6:8" x14ac:dyDescent="0.2">
      <c r="F1530" s="288"/>
      <c r="G1530" s="4"/>
      <c r="H1530" s="4"/>
    </row>
    <row r="1531" spans="6:8" x14ac:dyDescent="0.2">
      <c r="F1531" s="288"/>
      <c r="G1531" s="4"/>
      <c r="H1531" s="4"/>
    </row>
    <row r="1532" spans="6:8" x14ac:dyDescent="0.2">
      <c r="F1532" s="288"/>
      <c r="G1532" s="4"/>
      <c r="H1532" s="4"/>
    </row>
    <row r="1533" spans="6:8" x14ac:dyDescent="0.2">
      <c r="F1533" s="288"/>
      <c r="G1533" s="4"/>
      <c r="H1533" s="4"/>
    </row>
    <row r="1534" spans="6:8" x14ac:dyDescent="0.2">
      <c r="F1534" s="288"/>
      <c r="G1534" s="4"/>
      <c r="H1534" s="4"/>
    </row>
    <row r="1535" spans="6:8" x14ac:dyDescent="0.2">
      <c r="F1535" s="288"/>
      <c r="G1535" s="4"/>
      <c r="H1535" s="4"/>
    </row>
    <row r="1536" spans="6:8" x14ac:dyDescent="0.2">
      <c r="F1536" s="288"/>
      <c r="G1536" s="4"/>
      <c r="H1536" s="4"/>
    </row>
    <row r="1537" spans="6:8" x14ac:dyDescent="0.2">
      <c r="F1537" s="288"/>
      <c r="G1537" s="4"/>
      <c r="H1537" s="4"/>
    </row>
    <row r="1538" spans="6:8" x14ac:dyDescent="0.2">
      <c r="F1538" s="288"/>
      <c r="G1538" s="4"/>
      <c r="H1538" s="4"/>
    </row>
    <row r="1539" spans="6:8" x14ac:dyDescent="0.2">
      <c r="F1539" s="288"/>
      <c r="G1539" s="4"/>
      <c r="H1539" s="4"/>
    </row>
    <row r="1540" spans="6:8" x14ac:dyDescent="0.2">
      <c r="F1540" s="288"/>
      <c r="G1540" s="4"/>
      <c r="H1540" s="4"/>
    </row>
    <row r="1541" spans="6:8" x14ac:dyDescent="0.2">
      <c r="F1541" s="288"/>
      <c r="G1541" s="4"/>
      <c r="H1541" s="4"/>
    </row>
    <row r="1542" spans="6:8" x14ac:dyDescent="0.2">
      <c r="F1542" s="288"/>
      <c r="G1542" s="4"/>
      <c r="H1542" s="4"/>
    </row>
    <row r="1543" spans="6:8" x14ac:dyDescent="0.2">
      <c r="F1543" s="288"/>
      <c r="G1543" s="4"/>
      <c r="H1543" s="4"/>
    </row>
    <row r="1544" spans="6:8" x14ac:dyDescent="0.2">
      <c r="F1544" s="288"/>
      <c r="G1544" s="4"/>
      <c r="H1544" s="4"/>
    </row>
    <row r="1545" spans="6:8" x14ac:dyDescent="0.2">
      <c r="F1545" s="288"/>
      <c r="G1545" s="4"/>
      <c r="H1545" s="4"/>
    </row>
    <row r="1546" spans="6:8" x14ac:dyDescent="0.2">
      <c r="F1546" s="288"/>
      <c r="G1546" s="4"/>
      <c r="H1546" s="4"/>
    </row>
    <row r="1547" spans="6:8" x14ac:dyDescent="0.2">
      <c r="F1547" s="288"/>
      <c r="G1547" s="4"/>
      <c r="H1547" s="4"/>
    </row>
    <row r="1548" spans="6:8" x14ac:dyDescent="0.2">
      <c r="F1548" s="288"/>
      <c r="G1548" s="4"/>
      <c r="H1548" s="4"/>
    </row>
    <row r="1549" spans="6:8" x14ac:dyDescent="0.2">
      <c r="F1549" s="288"/>
      <c r="G1549" s="4"/>
      <c r="H1549" s="4"/>
    </row>
    <row r="1550" spans="6:8" x14ac:dyDescent="0.2">
      <c r="F1550" s="288"/>
      <c r="G1550" s="4"/>
      <c r="H1550" s="4"/>
    </row>
    <row r="1551" spans="6:8" x14ac:dyDescent="0.2">
      <c r="F1551" s="288"/>
      <c r="G1551" s="4"/>
      <c r="H1551" s="4"/>
    </row>
    <row r="1552" spans="6:8" x14ac:dyDescent="0.2">
      <c r="F1552" s="288"/>
      <c r="G1552" s="4"/>
      <c r="H1552" s="4"/>
    </row>
    <row r="1553" spans="6:8" x14ac:dyDescent="0.2">
      <c r="F1553" s="288"/>
      <c r="G1553" s="4"/>
      <c r="H1553" s="4"/>
    </row>
    <row r="1554" spans="6:8" x14ac:dyDescent="0.2">
      <c r="F1554" s="288"/>
      <c r="G1554" s="4"/>
      <c r="H1554" s="4"/>
    </row>
    <row r="1555" spans="6:8" x14ac:dyDescent="0.2">
      <c r="F1555" s="288"/>
      <c r="G1555" s="4"/>
      <c r="H1555" s="4"/>
    </row>
    <row r="1556" spans="6:8" x14ac:dyDescent="0.2">
      <c r="F1556" s="288"/>
      <c r="G1556" s="4"/>
      <c r="H1556" s="4"/>
    </row>
    <row r="1557" spans="6:8" x14ac:dyDescent="0.2">
      <c r="F1557" s="288"/>
      <c r="G1557" s="4"/>
      <c r="H1557" s="4"/>
    </row>
    <row r="1558" spans="6:8" x14ac:dyDescent="0.2">
      <c r="F1558" s="288"/>
      <c r="G1558" s="4"/>
      <c r="H1558" s="4"/>
    </row>
    <row r="1559" spans="6:8" x14ac:dyDescent="0.2">
      <c r="F1559" s="288"/>
      <c r="G1559" s="4"/>
      <c r="H1559" s="4"/>
    </row>
    <row r="1560" spans="6:8" x14ac:dyDescent="0.2">
      <c r="F1560" s="288"/>
      <c r="G1560" s="4"/>
      <c r="H1560" s="4"/>
    </row>
    <row r="1561" spans="6:8" x14ac:dyDescent="0.2">
      <c r="F1561" s="288"/>
      <c r="G1561" s="4"/>
      <c r="H1561" s="4"/>
    </row>
    <row r="1562" spans="6:8" x14ac:dyDescent="0.2">
      <c r="F1562" s="288"/>
      <c r="G1562" s="4"/>
      <c r="H1562" s="4"/>
    </row>
    <row r="1563" spans="6:8" x14ac:dyDescent="0.2">
      <c r="F1563" s="288"/>
      <c r="G1563" s="4"/>
      <c r="H1563" s="4"/>
    </row>
    <row r="1564" spans="6:8" x14ac:dyDescent="0.2">
      <c r="F1564" s="288"/>
      <c r="G1564" s="4"/>
      <c r="H1564" s="4"/>
    </row>
    <row r="1565" spans="6:8" x14ac:dyDescent="0.2">
      <c r="F1565" s="288"/>
      <c r="G1565" s="4"/>
      <c r="H1565" s="4"/>
    </row>
    <row r="1566" spans="6:8" x14ac:dyDescent="0.2">
      <c r="F1566" s="288"/>
      <c r="G1566" s="4"/>
      <c r="H1566" s="4"/>
    </row>
    <row r="1567" spans="6:8" x14ac:dyDescent="0.2">
      <c r="F1567" s="288"/>
      <c r="G1567" s="4"/>
      <c r="H1567" s="4"/>
    </row>
    <row r="1568" spans="6:8" x14ac:dyDescent="0.2">
      <c r="F1568" s="288"/>
      <c r="G1568" s="4"/>
      <c r="H1568" s="4"/>
    </row>
    <row r="1569" spans="6:8" x14ac:dyDescent="0.2">
      <c r="F1569" s="288"/>
      <c r="G1569" s="4"/>
      <c r="H1569" s="4"/>
    </row>
    <row r="1570" spans="6:8" x14ac:dyDescent="0.2">
      <c r="F1570" s="288"/>
      <c r="G1570" s="4"/>
      <c r="H1570" s="4"/>
    </row>
    <row r="1571" spans="6:8" x14ac:dyDescent="0.2">
      <c r="F1571" s="288"/>
      <c r="G1571" s="4"/>
      <c r="H1571" s="4"/>
    </row>
    <row r="1572" spans="6:8" x14ac:dyDescent="0.2">
      <c r="F1572" s="288"/>
      <c r="G1572" s="4"/>
      <c r="H1572" s="4"/>
    </row>
    <row r="1573" spans="6:8" x14ac:dyDescent="0.2">
      <c r="F1573" s="288"/>
      <c r="G1573" s="4"/>
      <c r="H1573" s="4"/>
    </row>
    <row r="1574" spans="6:8" x14ac:dyDescent="0.2">
      <c r="F1574" s="288"/>
      <c r="G1574" s="4"/>
      <c r="H1574" s="4"/>
    </row>
    <row r="1575" spans="6:8" x14ac:dyDescent="0.2">
      <c r="F1575" s="288"/>
      <c r="G1575" s="4"/>
      <c r="H1575" s="4"/>
    </row>
    <row r="1576" spans="6:8" x14ac:dyDescent="0.2">
      <c r="F1576" s="288"/>
      <c r="G1576" s="4"/>
      <c r="H1576" s="4"/>
    </row>
    <row r="1577" spans="6:8" x14ac:dyDescent="0.2">
      <c r="F1577" s="288"/>
      <c r="G1577" s="4"/>
      <c r="H1577" s="4"/>
    </row>
    <row r="1578" spans="6:8" x14ac:dyDescent="0.2">
      <c r="F1578" s="288"/>
      <c r="G1578" s="4"/>
      <c r="H1578" s="4"/>
    </row>
    <row r="1579" spans="6:8" x14ac:dyDescent="0.2">
      <c r="F1579" s="288"/>
      <c r="G1579" s="4"/>
      <c r="H1579" s="4"/>
    </row>
    <row r="1580" spans="6:8" x14ac:dyDescent="0.2">
      <c r="F1580" s="288"/>
      <c r="G1580" s="4"/>
      <c r="H1580" s="4"/>
    </row>
    <row r="1581" spans="6:8" x14ac:dyDescent="0.2">
      <c r="F1581" s="288"/>
      <c r="G1581" s="4"/>
      <c r="H1581" s="4"/>
    </row>
    <row r="1582" spans="6:8" x14ac:dyDescent="0.2">
      <c r="F1582" s="288"/>
      <c r="G1582" s="4"/>
      <c r="H1582" s="4"/>
    </row>
    <row r="1583" spans="6:8" x14ac:dyDescent="0.2">
      <c r="F1583" s="288"/>
      <c r="G1583" s="4"/>
      <c r="H1583" s="4"/>
    </row>
    <row r="1584" spans="6:8" x14ac:dyDescent="0.2">
      <c r="F1584" s="288"/>
      <c r="G1584" s="4"/>
      <c r="H1584" s="4"/>
    </row>
    <row r="1585" spans="6:8" x14ac:dyDescent="0.2">
      <c r="F1585" s="288"/>
      <c r="G1585" s="4"/>
      <c r="H1585" s="4"/>
    </row>
    <row r="1586" spans="6:8" x14ac:dyDescent="0.2">
      <c r="F1586" s="288"/>
      <c r="G1586" s="4"/>
      <c r="H1586" s="4"/>
    </row>
    <row r="1587" spans="6:8" x14ac:dyDescent="0.2">
      <c r="F1587" s="288"/>
      <c r="G1587" s="4"/>
      <c r="H1587" s="4"/>
    </row>
    <row r="1588" spans="6:8" x14ac:dyDescent="0.2">
      <c r="F1588" s="288"/>
      <c r="G1588" s="4"/>
      <c r="H1588" s="4"/>
    </row>
    <row r="1589" spans="6:8" x14ac:dyDescent="0.2">
      <c r="F1589" s="288"/>
      <c r="G1589" s="4"/>
      <c r="H1589" s="4"/>
    </row>
    <row r="1590" spans="6:8" x14ac:dyDescent="0.2">
      <c r="F1590" s="288"/>
      <c r="G1590" s="4"/>
      <c r="H1590" s="4"/>
    </row>
    <row r="1591" spans="6:8" x14ac:dyDescent="0.2">
      <c r="F1591" s="288"/>
      <c r="G1591" s="4"/>
      <c r="H1591" s="4"/>
    </row>
    <row r="1592" spans="6:8" x14ac:dyDescent="0.2">
      <c r="F1592" s="288"/>
      <c r="G1592" s="4"/>
      <c r="H1592" s="4"/>
    </row>
    <row r="1593" spans="6:8" x14ac:dyDescent="0.2">
      <c r="F1593" s="288"/>
      <c r="G1593" s="4"/>
      <c r="H1593" s="4"/>
    </row>
    <row r="1594" spans="6:8" x14ac:dyDescent="0.2">
      <c r="F1594" s="288"/>
      <c r="G1594" s="4"/>
      <c r="H1594" s="4"/>
    </row>
    <row r="1595" spans="6:8" x14ac:dyDescent="0.2">
      <c r="F1595" s="288"/>
      <c r="G1595" s="4"/>
      <c r="H1595" s="4"/>
    </row>
    <row r="1596" spans="6:8" x14ac:dyDescent="0.2">
      <c r="F1596" s="288"/>
      <c r="G1596" s="4"/>
      <c r="H1596" s="4"/>
    </row>
    <row r="1597" spans="6:8" x14ac:dyDescent="0.2">
      <c r="F1597" s="288"/>
      <c r="G1597" s="4"/>
      <c r="H1597" s="4"/>
    </row>
    <row r="1598" spans="6:8" x14ac:dyDescent="0.2">
      <c r="F1598" s="288"/>
      <c r="G1598" s="4"/>
      <c r="H1598" s="4"/>
    </row>
    <row r="1599" spans="6:8" x14ac:dyDescent="0.2">
      <c r="F1599" s="288"/>
      <c r="G1599" s="4"/>
      <c r="H1599" s="4"/>
    </row>
    <row r="1600" spans="6:8" x14ac:dyDescent="0.2">
      <c r="F1600" s="288"/>
      <c r="G1600" s="4"/>
      <c r="H1600" s="4"/>
    </row>
    <row r="1601" spans="6:8" x14ac:dyDescent="0.2">
      <c r="F1601" s="288"/>
      <c r="G1601" s="4"/>
      <c r="H1601" s="4"/>
    </row>
    <row r="1602" spans="6:8" x14ac:dyDescent="0.2">
      <c r="F1602" s="288"/>
      <c r="G1602" s="4"/>
      <c r="H1602" s="4"/>
    </row>
    <row r="1603" spans="6:8" x14ac:dyDescent="0.2">
      <c r="F1603" s="288"/>
      <c r="G1603" s="4"/>
      <c r="H1603" s="4"/>
    </row>
    <row r="1604" spans="6:8" x14ac:dyDescent="0.2">
      <c r="F1604" s="288"/>
      <c r="G1604" s="4"/>
      <c r="H1604" s="4"/>
    </row>
    <row r="1605" spans="6:8" x14ac:dyDescent="0.2">
      <c r="F1605" s="288"/>
      <c r="G1605" s="4"/>
      <c r="H1605" s="4"/>
    </row>
    <row r="1606" spans="6:8" x14ac:dyDescent="0.2">
      <c r="F1606" s="288"/>
      <c r="G1606" s="4"/>
      <c r="H1606" s="4"/>
    </row>
    <row r="1607" spans="6:8" x14ac:dyDescent="0.2">
      <c r="F1607" s="288"/>
      <c r="G1607" s="4"/>
      <c r="H1607" s="4"/>
    </row>
    <row r="1608" spans="6:8" x14ac:dyDescent="0.2">
      <c r="F1608" s="288"/>
      <c r="G1608" s="4"/>
      <c r="H1608" s="4"/>
    </row>
    <row r="1609" spans="6:8" x14ac:dyDescent="0.2">
      <c r="F1609" s="288"/>
      <c r="G1609" s="4"/>
      <c r="H1609" s="4"/>
    </row>
    <row r="1610" spans="6:8" x14ac:dyDescent="0.2">
      <c r="F1610" s="288"/>
      <c r="G1610" s="4"/>
      <c r="H1610" s="4"/>
    </row>
    <row r="1611" spans="6:8" x14ac:dyDescent="0.2">
      <c r="F1611" s="288"/>
      <c r="G1611" s="4"/>
      <c r="H1611" s="4"/>
    </row>
    <row r="1612" spans="6:8" x14ac:dyDescent="0.2">
      <c r="F1612" s="288"/>
      <c r="G1612" s="4"/>
      <c r="H1612" s="4"/>
    </row>
    <row r="1613" spans="6:8" x14ac:dyDescent="0.2">
      <c r="F1613" s="288"/>
      <c r="G1613" s="4"/>
      <c r="H1613" s="4"/>
    </row>
    <row r="1614" spans="6:8" x14ac:dyDescent="0.2">
      <c r="F1614" s="288"/>
      <c r="G1614" s="4"/>
      <c r="H1614" s="4"/>
    </row>
    <row r="1615" spans="6:8" x14ac:dyDescent="0.2">
      <c r="F1615" s="288"/>
      <c r="G1615" s="4"/>
      <c r="H1615" s="4"/>
    </row>
    <row r="1616" spans="6:8" x14ac:dyDescent="0.2">
      <c r="F1616" s="288"/>
      <c r="G1616" s="4"/>
      <c r="H1616" s="4"/>
    </row>
    <row r="1617" spans="6:8" x14ac:dyDescent="0.2">
      <c r="F1617" s="288"/>
      <c r="G1617" s="4"/>
      <c r="H1617" s="4"/>
    </row>
    <row r="1618" spans="6:8" x14ac:dyDescent="0.2">
      <c r="F1618" s="288"/>
      <c r="G1618" s="4"/>
      <c r="H1618" s="4"/>
    </row>
    <row r="1619" spans="6:8" x14ac:dyDescent="0.2">
      <c r="F1619" s="288"/>
      <c r="G1619" s="4"/>
      <c r="H1619" s="4"/>
    </row>
    <row r="1620" spans="6:8" x14ac:dyDescent="0.2">
      <c r="F1620" s="288"/>
      <c r="G1620" s="4"/>
      <c r="H1620" s="4"/>
    </row>
    <row r="1621" spans="6:8" x14ac:dyDescent="0.2">
      <c r="F1621" s="288"/>
      <c r="G1621" s="4"/>
      <c r="H1621" s="4"/>
    </row>
    <row r="1622" spans="6:8" x14ac:dyDescent="0.2">
      <c r="F1622" s="288"/>
      <c r="G1622" s="4"/>
      <c r="H1622" s="4"/>
    </row>
    <row r="1623" spans="6:8" x14ac:dyDescent="0.2">
      <c r="F1623" s="288"/>
      <c r="G1623" s="4"/>
      <c r="H1623" s="4"/>
    </row>
    <row r="1624" spans="6:8" x14ac:dyDescent="0.2">
      <c r="F1624" s="288"/>
      <c r="G1624" s="4"/>
      <c r="H1624" s="4"/>
    </row>
    <row r="1625" spans="6:8" x14ac:dyDescent="0.2">
      <c r="F1625" s="288"/>
      <c r="G1625" s="4"/>
      <c r="H1625" s="4"/>
    </row>
    <row r="1626" spans="6:8" x14ac:dyDescent="0.2">
      <c r="F1626" s="288"/>
      <c r="G1626" s="4"/>
      <c r="H1626" s="4"/>
    </row>
    <row r="1627" spans="6:8" x14ac:dyDescent="0.2">
      <c r="F1627" s="288"/>
      <c r="G1627" s="4"/>
      <c r="H1627" s="4"/>
    </row>
    <row r="1628" spans="6:8" x14ac:dyDescent="0.2">
      <c r="F1628" s="288"/>
      <c r="G1628" s="4"/>
      <c r="H1628" s="4"/>
    </row>
    <row r="1629" spans="6:8" x14ac:dyDescent="0.2">
      <c r="F1629" s="288"/>
      <c r="G1629" s="4"/>
      <c r="H1629" s="4"/>
    </row>
    <row r="1630" spans="6:8" x14ac:dyDescent="0.2">
      <c r="F1630" s="288"/>
      <c r="G1630" s="4"/>
      <c r="H1630" s="4"/>
    </row>
    <row r="1631" spans="6:8" x14ac:dyDescent="0.2">
      <c r="F1631" s="288"/>
      <c r="G1631" s="4"/>
      <c r="H1631" s="4"/>
    </row>
    <row r="1632" spans="6:8" x14ac:dyDescent="0.2">
      <c r="F1632" s="288"/>
      <c r="G1632" s="4"/>
      <c r="H1632" s="4"/>
    </row>
    <row r="1633" spans="6:8" x14ac:dyDescent="0.2">
      <c r="F1633" s="288"/>
      <c r="G1633" s="4"/>
      <c r="H1633" s="4"/>
    </row>
    <row r="1634" spans="6:8" x14ac:dyDescent="0.2">
      <c r="F1634" s="288"/>
      <c r="G1634" s="4"/>
      <c r="H1634" s="4"/>
    </row>
    <row r="1635" spans="6:8" x14ac:dyDescent="0.2">
      <c r="F1635" s="288"/>
      <c r="G1635" s="4"/>
      <c r="H1635" s="4"/>
    </row>
    <row r="1636" spans="6:8" x14ac:dyDescent="0.2">
      <c r="F1636" s="288"/>
      <c r="G1636" s="4"/>
      <c r="H1636" s="4"/>
    </row>
    <row r="1637" spans="6:8" x14ac:dyDescent="0.2">
      <c r="F1637" s="288"/>
      <c r="G1637" s="4"/>
      <c r="H1637" s="4"/>
    </row>
    <row r="1638" spans="6:8" x14ac:dyDescent="0.2">
      <c r="F1638" s="288"/>
      <c r="G1638" s="4"/>
      <c r="H1638" s="4"/>
    </row>
    <row r="1639" spans="6:8" x14ac:dyDescent="0.2">
      <c r="F1639" s="288"/>
      <c r="G1639" s="4"/>
      <c r="H1639" s="4"/>
    </row>
    <row r="1640" spans="6:8" x14ac:dyDescent="0.2">
      <c r="F1640" s="288"/>
      <c r="G1640" s="4"/>
      <c r="H1640" s="4"/>
    </row>
    <row r="1641" spans="6:8" x14ac:dyDescent="0.2">
      <c r="F1641" s="288"/>
      <c r="G1641" s="4"/>
      <c r="H1641" s="4"/>
    </row>
    <row r="1642" spans="6:8" x14ac:dyDescent="0.2">
      <c r="F1642" s="288"/>
      <c r="G1642" s="4"/>
      <c r="H1642" s="4"/>
    </row>
    <row r="1643" spans="6:8" x14ac:dyDescent="0.2">
      <c r="F1643" s="288"/>
      <c r="G1643" s="4"/>
      <c r="H1643" s="4"/>
    </row>
    <row r="1644" spans="6:8" x14ac:dyDescent="0.2">
      <c r="F1644" s="288"/>
      <c r="G1644" s="4"/>
      <c r="H1644" s="4"/>
    </row>
    <row r="1645" spans="6:8" x14ac:dyDescent="0.2">
      <c r="F1645" s="288"/>
      <c r="G1645" s="4"/>
      <c r="H1645" s="4"/>
    </row>
    <row r="1646" spans="6:8" x14ac:dyDescent="0.2">
      <c r="F1646" s="288"/>
      <c r="G1646" s="4"/>
      <c r="H1646" s="4"/>
    </row>
    <row r="1647" spans="6:8" x14ac:dyDescent="0.2">
      <c r="F1647" s="288"/>
      <c r="G1647" s="4"/>
      <c r="H1647" s="4"/>
    </row>
    <row r="1648" spans="6:8" x14ac:dyDescent="0.2">
      <c r="F1648" s="288"/>
      <c r="G1648" s="4"/>
      <c r="H1648" s="4"/>
    </row>
    <row r="1649" spans="6:8" x14ac:dyDescent="0.2">
      <c r="F1649" s="288"/>
      <c r="G1649" s="4"/>
      <c r="H1649" s="4"/>
    </row>
    <row r="1650" spans="6:8" x14ac:dyDescent="0.2">
      <c r="F1650" s="288"/>
      <c r="G1650" s="4"/>
      <c r="H1650" s="4"/>
    </row>
    <row r="1651" spans="6:8" x14ac:dyDescent="0.2">
      <c r="F1651" s="288"/>
      <c r="G1651" s="4"/>
      <c r="H1651" s="4"/>
    </row>
    <row r="1652" spans="6:8" x14ac:dyDescent="0.2">
      <c r="F1652" s="288"/>
      <c r="G1652" s="4"/>
      <c r="H1652" s="4"/>
    </row>
    <row r="1653" spans="6:8" x14ac:dyDescent="0.2">
      <c r="F1653" s="288"/>
      <c r="G1653" s="4"/>
      <c r="H1653" s="4"/>
    </row>
    <row r="1654" spans="6:8" x14ac:dyDescent="0.2">
      <c r="F1654" s="288"/>
      <c r="G1654" s="4"/>
      <c r="H1654" s="4"/>
    </row>
    <row r="1655" spans="6:8" x14ac:dyDescent="0.2">
      <c r="F1655" s="288"/>
      <c r="G1655" s="4"/>
      <c r="H1655" s="4"/>
    </row>
    <row r="1656" spans="6:8" x14ac:dyDescent="0.2">
      <c r="F1656" s="288"/>
      <c r="G1656" s="4"/>
      <c r="H1656" s="4"/>
    </row>
    <row r="1657" spans="6:8" x14ac:dyDescent="0.2">
      <c r="F1657" s="288"/>
      <c r="G1657" s="4"/>
      <c r="H1657" s="4"/>
    </row>
    <row r="1658" spans="6:8" x14ac:dyDescent="0.2">
      <c r="F1658" s="288"/>
      <c r="G1658" s="4"/>
      <c r="H1658" s="4"/>
    </row>
    <row r="1659" spans="6:8" x14ac:dyDescent="0.2">
      <c r="F1659" s="288"/>
      <c r="G1659" s="4"/>
      <c r="H1659" s="4"/>
    </row>
    <row r="1660" spans="6:8" x14ac:dyDescent="0.2">
      <c r="F1660" s="288"/>
      <c r="G1660" s="4"/>
      <c r="H1660" s="4"/>
    </row>
    <row r="1661" spans="6:8" x14ac:dyDescent="0.2">
      <c r="F1661" s="288"/>
      <c r="G1661" s="4"/>
      <c r="H1661" s="4"/>
    </row>
    <row r="1662" spans="6:8" x14ac:dyDescent="0.2">
      <c r="F1662" s="288"/>
      <c r="G1662" s="4"/>
      <c r="H1662" s="4"/>
    </row>
    <row r="1663" spans="6:8" x14ac:dyDescent="0.2">
      <c r="F1663" s="288"/>
      <c r="G1663" s="4"/>
      <c r="H1663" s="4"/>
    </row>
    <row r="1664" spans="6:8" x14ac:dyDescent="0.2">
      <c r="F1664" s="288"/>
      <c r="G1664" s="4"/>
      <c r="H1664" s="4"/>
    </row>
    <row r="1665" spans="6:8" x14ac:dyDescent="0.2">
      <c r="F1665" s="288"/>
      <c r="G1665" s="4"/>
      <c r="H1665" s="4"/>
    </row>
    <row r="1666" spans="6:8" x14ac:dyDescent="0.2">
      <c r="F1666" s="288"/>
      <c r="G1666" s="4"/>
      <c r="H1666" s="4"/>
    </row>
    <row r="1667" spans="6:8" x14ac:dyDescent="0.2">
      <c r="F1667" s="288"/>
      <c r="G1667" s="4"/>
      <c r="H1667" s="4"/>
    </row>
    <row r="1668" spans="6:8" x14ac:dyDescent="0.2">
      <c r="F1668" s="288"/>
      <c r="G1668" s="4"/>
      <c r="H1668" s="4"/>
    </row>
    <row r="1669" spans="6:8" x14ac:dyDescent="0.2">
      <c r="F1669" s="288"/>
      <c r="G1669" s="4"/>
      <c r="H1669" s="4"/>
    </row>
    <row r="1670" spans="6:8" x14ac:dyDescent="0.2">
      <c r="F1670" s="288"/>
      <c r="G1670" s="4"/>
      <c r="H1670" s="4"/>
    </row>
    <row r="1671" spans="6:8" x14ac:dyDescent="0.2">
      <c r="F1671" s="288"/>
      <c r="G1671" s="4"/>
      <c r="H1671" s="4"/>
    </row>
    <row r="1672" spans="6:8" x14ac:dyDescent="0.2">
      <c r="F1672" s="288"/>
      <c r="G1672" s="4"/>
      <c r="H1672" s="4"/>
    </row>
    <row r="1673" spans="6:8" x14ac:dyDescent="0.2">
      <c r="F1673" s="288"/>
      <c r="G1673" s="4"/>
      <c r="H1673" s="4"/>
    </row>
    <row r="1674" spans="6:8" x14ac:dyDescent="0.2">
      <c r="F1674" s="288"/>
      <c r="G1674" s="4"/>
      <c r="H1674" s="4"/>
    </row>
    <row r="1675" spans="6:8" x14ac:dyDescent="0.2">
      <c r="F1675" s="288"/>
      <c r="G1675" s="4"/>
      <c r="H1675" s="4"/>
    </row>
    <row r="1676" spans="6:8" x14ac:dyDescent="0.2">
      <c r="F1676" s="288"/>
      <c r="G1676" s="4"/>
      <c r="H1676" s="4"/>
    </row>
    <row r="1677" spans="6:8" x14ac:dyDescent="0.2">
      <c r="F1677" s="288"/>
      <c r="G1677" s="4"/>
      <c r="H1677" s="4"/>
    </row>
    <row r="1678" spans="6:8" x14ac:dyDescent="0.2">
      <c r="F1678" s="288"/>
      <c r="G1678" s="4"/>
      <c r="H1678" s="4"/>
    </row>
    <row r="1679" spans="6:8" x14ac:dyDescent="0.2">
      <c r="F1679" s="288"/>
      <c r="G1679" s="4"/>
      <c r="H1679" s="4"/>
    </row>
    <row r="1680" spans="6:8" x14ac:dyDescent="0.2">
      <c r="F1680" s="288"/>
      <c r="G1680" s="4"/>
      <c r="H1680" s="4"/>
    </row>
    <row r="1681" spans="6:8" x14ac:dyDescent="0.2">
      <c r="F1681" s="288"/>
      <c r="G1681" s="4"/>
      <c r="H1681" s="4"/>
    </row>
    <row r="1682" spans="6:8" x14ac:dyDescent="0.2">
      <c r="F1682" s="288"/>
      <c r="G1682" s="4"/>
      <c r="H1682" s="4"/>
    </row>
    <row r="1683" spans="6:8" x14ac:dyDescent="0.2">
      <c r="F1683" s="288"/>
      <c r="G1683" s="4"/>
      <c r="H1683" s="4"/>
    </row>
    <row r="1684" spans="6:8" x14ac:dyDescent="0.2">
      <c r="F1684" s="288"/>
      <c r="G1684" s="4"/>
      <c r="H1684" s="4"/>
    </row>
    <row r="1685" spans="6:8" x14ac:dyDescent="0.2">
      <c r="F1685" s="288"/>
      <c r="G1685" s="4"/>
      <c r="H1685" s="4"/>
    </row>
    <row r="1686" spans="6:8" x14ac:dyDescent="0.2">
      <c r="F1686" s="288"/>
      <c r="G1686" s="4"/>
      <c r="H1686" s="4"/>
    </row>
    <row r="1687" spans="6:8" x14ac:dyDescent="0.2">
      <c r="F1687" s="288"/>
      <c r="G1687" s="4"/>
      <c r="H1687" s="4"/>
    </row>
    <row r="1688" spans="6:8" x14ac:dyDescent="0.2">
      <c r="F1688" s="288"/>
      <c r="G1688" s="4"/>
      <c r="H1688" s="4"/>
    </row>
    <row r="1689" spans="6:8" x14ac:dyDescent="0.2">
      <c r="F1689" s="288"/>
      <c r="G1689" s="4"/>
      <c r="H1689" s="4"/>
    </row>
    <row r="1690" spans="6:8" x14ac:dyDescent="0.2">
      <c r="F1690" s="288"/>
      <c r="G1690" s="4"/>
      <c r="H1690" s="4"/>
    </row>
    <row r="1691" spans="6:8" x14ac:dyDescent="0.2">
      <c r="F1691" s="288"/>
      <c r="G1691" s="4"/>
      <c r="H1691" s="4"/>
    </row>
    <row r="1692" spans="6:8" x14ac:dyDescent="0.2">
      <c r="F1692" s="288"/>
      <c r="G1692" s="4"/>
      <c r="H1692" s="4"/>
    </row>
    <row r="1693" spans="6:8" x14ac:dyDescent="0.2">
      <c r="F1693" s="288"/>
      <c r="G1693" s="4"/>
      <c r="H1693" s="4"/>
    </row>
    <row r="1694" spans="6:8" x14ac:dyDescent="0.2">
      <c r="F1694" s="288"/>
      <c r="G1694" s="4"/>
      <c r="H1694" s="4"/>
    </row>
    <row r="1695" spans="6:8" x14ac:dyDescent="0.2">
      <c r="F1695" s="288"/>
      <c r="G1695" s="4"/>
      <c r="H1695" s="4"/>
    </row>
    <row r="1696" spans="6:8" x14ac:dyDescent="0.2">
      <c r="F1696" s="288"/>
      <c r="G1696" s="4"/>
      <c r="H1696" s="4"/>
    </row>
    <row r="1697" spans="6:8" x14ac:dyDescent="0.2">
      <c r="F1697" s="288"/>
      <c r="G1697" s="4"/>
      <c r="H1697" s="4"/>
    </row>
    <row r="1698" spans="6:8" x14ac:dyDescent="0.2">
      <c r="F1698" s="288"/>
      <c r="G1698" s="4"/>
      <c r="H1698" s="4"/>
    </row>
    <row r="1699" spans="6:8" x14ac:dyDescent="0.2">
      <c r="F1699" s="288"/>
      <c r="G1699" s="4"/>
      <c r="H1699" s="4"/>
    </row>
    <row r="1700" spans="6:8" x14ac:dyDescent="0.2">
      <c r="F1700" s="288"/>
      <c r="G1700" s="4"/>
      <c r="H1700" s="4"/>
    </row>
    <row r="1701" spans="6:8" x14ac:dyDescent="0.2">
      <c r="F1701" s="288"/>
      <c r="G1701" s="4"/>
      <c r="H1701" s="4"/>
    </row>
    <row r="1702" spans="6:8" x14ac:dyDescent="0.2">
      <c r="F1702" s="288"/>
      <c r="G1702" s="4"/>
      <c r="H1702" s="4"/>
    </row>
    <row r="1703" spans="6:8" x14ac:dyDescent="0.2">
      <c r="F1703" s="288"/>
      <c r="G1703" s="4"/>
      <c r="H1703" s="4"/>
    </row>
    <row r="1704" spans="6:8" x14ac:dyDescent="0.2">
      <c r="F1704" s="288"/>
      <c r="G1704" s="4"/>
      <c r="H1704" s="4"/>
    </row>
    <row r="1705" spans="6:8" x14ac:dyDescent="0.2">
      <c r="F1705" s="288"/>
      <c r="G1705" s="4"/>
      <c r="H1705" s="4"/>
    </row>
    <row r="1706" spans="6:8" x14ac:dyDescent="0.2">
      <c r="F1706" s="288"/>
      <c r="G1706" s="4"/>
      <c r="H1706" s="4"/>
    </row>
    <row r="1707" spans="6:8" x14ac:dyDescent="0.2">
      <c r="F1707" s="288"/>
      <c r="G1707" s="4"/>
      <c r="H1707" s="4"/>
    </row>
    <row r="1708" spans="6:8" x14ac:dyDescent="0.2">
      <c r="F1708" s="288"/>
      <c r="G1708" s="4"/>
      <c r="H1708" s="4"/>
    </row>
    <row r="1709" spans="6:8" x14ac:dyDescent="0.2">
      <c r="F1709" s="288"/>
      <c r="G1709" s="4"/>
      <c r="H1709" s="4"/>
    </row>
    <row r="1710" spans="6:8" x14ac:dyDescent="0.2">
      <c r="F1710" s="288"/>
      <c r="G1710" s="4"/>
      <c r="H1710" s="4"/>
    </row>
    <row r="1711" spans="6:8" x14ac:dyDescent="0.2">
      <c r="F1711" s="288"/>
      <c r="G1711" s="4"/>
      <c r="H1711" s="4"/>
    </row>
    <row r="1712" spans="6:8" x14ac:dyDescent="0.2">
      <c r="F1712" s="288"/>
      <c r="G1712" s="4"/>
      <c r="H1712" s="4"/>
    </row>
    <row r="1713" spans="6:8" x14ac:dyDescent="0.2">
      <c r="F1713" s="288"/>
      <c r="G1713" s="4"/>
      <c r="H1713" s="4"/>
    </row>
    <row r="1714" spans="6:8" x14ac:dyDescent="0.2">
      <c r="F1714" s="288"/>
      <c r="G1714" s="4"/>
      <c r="H1714" s="4"/>
    </row>
    <row r="1715" spans="6:8" x14ac:dyDescent="0.2">
      <c r="F1715" s="288"/>
      <c r="G1715" s="4"/>
      <c r="H1715" s="4"/>
    </row>
    <row r="1716" spans="6:8" x14ac:dyDescent="0.2">
      <c r="F1716" s="288"/>
      <c r="G1716" s="4"/>
      <c r="H1716" s="4"/>
    </row>
    <row r="1717" spans="6:8" x14ac:dyDescent="0.2">
      <c r="F1717" s="288"/>
      <c r="G1717" s="4"/>
      <c r="H1717" s="4"/>
    </row>
    <row r="1718" spans="6:8" x14ac:dyDescent="0.2">
      <c r="F1718" s="288"/>
      <c r="G1718" s="4"/>
      <c r="H1718" s="4"/>
    </row>
    <row r="1719" spans="6:8" x14ac:dyDescent="0.2">
      <c r="F1719" s="288"/>
      <c r="G1719" s="4"/>
      <c r="H1719" s="4"/>
    </row>
    <row r="1720" spans="6:8" x14ac:dyDescent="0.2">
      <c r="F1720" s="288"/>
      <c r="G1720" s="4"/>
      <c r="H1720" s="4"/>
    </row>
    <row r="1721" spans="6:8" x14ac:dyDescent="0.2">
      <c r="F1721" s="288"/>
      <c r="G1721" s="4"/>
      <c r="H1721" s="4"/>
    </row>
    <row r="1722" spans="6:8" x14ac:dyDescent="0.2">
      <c r="F1722" s="288"/>
      <c r="G1722" s="4"/>
      <c r="H1722" s="4"/>
    </row>
    <row r="1723" spans="6:8" x14ac:dyDescent="0.2">
      <c r="F1723" s="288"/>
      <c r="G1723" s="4"/>
      <c r="H1723" s="4"/>
    </row>
    <row r="1724" spans="6:8" x14ac:dyDescent="0.2">
      <c r="F1724" s="288"/>
      <c r="G1724" s="4"/>
      <c r="H1724" s="4"/>
    </row>
    <row r="1725" spans="6:8" x14ac:dyDescent="0.2">
      <c r="F1725" s="288"/>
      <c r="G1725" s="4"/>
      <c r="H1725" s="4"/>
    </row>
    <row r="1726" spans="6:8" x14ac:dyDescent="0.2">
      <c r="F1726" s="288"/>
      <c r="G1726" s="4"/>
      <c r="H1726" s="4"/>
    </row>
    <row r="1727" spans="6:8" x14ac:dyDescent="0.2">
      <c r="F1727" s="288"/>
      <c r="G1727" s="4"/>
      <c r="H1727" s="4"/>
    </row>
    <row r="1728" spans="6:8" x14ac:dyDescent="0.2">
      <c r="F1728" s="288"/>
      <c r="G1728" s="4"/>
      <c r="H1728" s="4"/>
    </row>
    <row r="1729" spans="6:8" x14ac:dyDescent="0.2">
      <c r="F1729" s="288"/>
      <c r="G1729" s="4"/>
      <c r="H1729" s="4"/>
    </row>
    <row r="1730" spans="6:8" x14ac:dyDescent="0.2">
      <c r="F1730" s="288"/>
      <c r="G1730" s="4"/>
      <c r="H1730" s="4"/>
    </row>
    <row r="1731" spans="6:8" x14ac:dyDescent="0.2">
      <c r="F1731" s="288"/>
      <c r="G1731" s="4"/>
      <c r="H1731" s="4"/>
    </row>
    <row r="1732" spans="6:8" x14ac:dyDescent="0.2">
      <c r="F1732" s="288"/>
      <c r="G1732" s="4"/>
      <c r="H1732" s="4"/>
    </row>
    <row r="1733" spans="6:8" x14ac:dyDescent="0.2">
      <c r="F1733" s="288"/>
      <c r="G1733" s="4"/>
      <c r="H1733" s="4"/>
    </row>
    <row r="1734" spans="6:8" x14ac:dyDescent="0.2">
      <c r="F1734" s="288"/>
      <c r="G1734" s="4"/>
      <c r="H1734" s="4"/>
    </row>
    <row r="1735" spans="6:8" x14ac:dyDescent="0.2">
      <c r="F1735" s="288"/>
      <c r="G1735" s="4"/>
      <c r="H1735" s="4"/>
    </row>
    <row r="1736" spans="6:8" x14ac:dyDescent="0.2">
      <c r="F1736" s="288"/>
      <c r="G1736" s="4"/>
      <c r="H1736" s="4"/>
    </row>
    <row r="1737" spans="6:8" x14ac:dyDescent="0.2">
      <c r="F1737" s="288"/>
      <c r="G1737" s="4"/>
      <c r="H1737" s="4"/>
    </row>
    <row r="1738" spans="6:8" x14ac:dyDescent="0.2">
      <c r="F1738" s="288"/>
      <c r="G1738" s="4"/>
      <c r="H1738" s="4"/>
    </row>
    <row r="1739" spans="6:8" x14ac:dyDescent="0.2">
      <c r="F1739" s="288"/>
      <c r="G1739" s="4"/>
      <c r="H1739" s="4"/>
    </row>
    <row r="1740" spans="6:8" x14ac:dyDescent="0.2">
      <c r="F1740" s="288"/>
      <c r="G1740" s="4"/>
      <c r="H1740" s="4"/>
    </row>
    <row r="1741" spans="6:8" x14ac:dyDescent="0.2">
      <c r="F1741" s="288"/>
      <c r="G1741" s="4"/>
      <c r="H1741" s="4"/>
    </row>
    <row r="1742" spans="6:8" x14ac:dyDescent="0.2">
      <c r="F1742" s="288"/>
      <c r="G1742" s="4"/>
      <c r="H1742" s="4"/>
    </row>
    <row r="1743" spans="6:8" x14ac:dyDescent="0.2">
      <c r="F1743" s="288"/>
      <c r="G1743" s="4"/>
      <c r="H1743" s="4"/>
    </row>
    <row r="1744" spans="6:8" x14ac:dyDescent="0.2">
      <c r="F1744" s="288"/>
      <c r="G1744" s="4"/>
      <c r="H1744" s="4"/>
    </row>
    <row r="1745" spans="6:8" x14ac:dyDescent="0.2">
      <c r="F1745" s="288"/>
      <c r="G1745" s="4"/>
      <c r="H1745" s="4"/>
    </row>
    <row r="1746" spans="6:8" x14ac:dyDescent="0.2">
      <c r="F1746" s="288"/>
      <c r="G1746" s="4"/>
      <c r="H1746" s="4"/>
    </row>
    <row r="1747" spans="6:8" x14ac:dyDescent="0.2">
      <c r="F1747" s="288"/>
      <c r="G1747" s="4"/>
      <c r="H1747" s="4"/>
    </row>
    <row r="1748" spans="6:8" x14ac:dyDescent="0.2">
      <c r="F1748" s="288"/>
      <c r="G1748" s="4"/>
      <c r="H1748" s="4"/>
    </row>
    <row r="1749" spans="6:8" x14ac:dyDescent="0.2">
      <c r="F1749" s="288"/>
      <c r="G1749" s="4"/>
      <c r="H1749" s="4"/>
    </row>
    <row r="1750" spans="6:8" x14ac:dyDescent="0.2">
      <c r="F1750" s="288"/>
      <c r="G1750" s="4"/>
      <c r="H1750" s="4"/>
    </row>
    <row r="1751" spans="6:8" x14ac:dyDescent="0.2">
      <c r="F1751" s="288"/>
      <c r="G1751" s="4"/>
      <c r="H1751" s="4"/>
    </row>
    <row r="1752" spans="6:8" x14ac:dyDescent="0.2">
      <c r="F1752" s="288"/>
      <c r="G1752" s="4"/>
      <c r="H1752" s="4"/>
    </row>
    <row r="1753" spans="6:8" x14ac:dyDescent="0.2">
      <c r="F1753" s="288"/>
      <c r="G1753" s="4"/>
      <c r="H1753" s="4"/>
    </row>
    <row r="1754" spans="6:8" x14ac:dyDescent="0.2">
      <c r="F1754" s="288"/>
      <c r="G1754" s="4"/>
      <c r="H1754" s="4"/>
    </row>
    <row r="1755" spans="6:8" x14ac:dyDescent="0.2">
      <c r="F1755" s="288"/>
      <c r="G1755" s="4"/>
      <c r="H1755" s="4"/>
    </row>
    <row r="1756" spans="6:8" x14ac:dyDescent="0.2">
      <c r="F1756" s="288"/>
      <c r="G1756" s="4"/>
      <c r="H1756" s="4"/>
    </row>
    <row r="1757" spans="6:8" x14ac:dyDescent="0.2">
      <c r="F1757" s="288"/>
      <c r="G1757" s="4"/>
      <c r="H1757" s="4"/>
    </row>
    <row r="1758" spans="6:8" x14ac:dyDescent="0.2">
      <c r="F1758" s="288"/>
      <c r="G1758" s="4"/>
      <c r="H1758" s="4"/>
    </row>
    <row r="1759" spans="6:8" x14ac:dyDescent="0.2">
      <c r="F1759" s="288"/>
      <c r="G1759" s="4"/>
      <c r="H1759" s="4"/>
    </row>
    <row r="1760" spans="6:8" x14ac:dyDescent="0.2">
      <c r="F1760" s="288"/>
      <c r="G1760" s="4"/>
      <c r="H1760" s="4"/>
    </row>
    <row r="1761" spans="6:8" x14ac:dyDescent="0.2">
      <c r="F1761" s="288"/>
      <c r="G1761" s="4"/>
      <c r="H1761" s="4"/>
    </row>
    <row r="1762" spans="6:8" x14ac:dyDescent="0.2">
      <c r="F1762" s="288"/>
      <c r="G1762" s="4"/>
      <c r="H1762" s="4"/>
    </row>
    <row r="1763" spans="6:8" x14ac:dyDescent="0.2">
      <c r="F1763" s="288"/>
      <c r="G1763" s="4"/>
      <c r="H1763" s="4"/>
    </row>
    <row r="1764" spans="6:8" x14ac:dyDescent="0.2">
      <c r="F1764" s="288"/>
      <c r="G1764" s="4"/>
      <c r="H1764" s="4"/>
    </row>
    <row r="1765" spans="6:8" x14ac:dyDescent="0.2">
      <c r="F1765" s="288"/>
      <c r="G1765" s="4"/>
      <c r="H1765" s="4"/>
    </row>
    <row r="1766" spans="6:8" x14ac:dyDescent="0.2">
      <c r="F1766" s="288"/>
      <c r="G1766" s="4"/>
      <c r="H1766" s="4"/>
    </row>
    <row r="1767" spans="6:8" x14ac:dyDescent="0.2">
      <c r="F1767" s="288"/>
      <c r="G1767" s="4"/>
      <c r="H1767" s="4"/>
    </row>
    <row r="1768" spans="6:8" x14ac:dyDescent="0.2">
      <c r="F1768" s="288"/>
      <c r="G1768" s="4"/>
      <c r="H1768" s="4"/>
    </row>
    <row r="1769" spans="6:8" x14ac:dyDescent="0.2">
      <c r="F1769" s="288"/>
      <c r="G1769" s="4"/>
      <c r="H1769" s="4"/>
    </row>
    <row r="1770" spans="6:8" x14ac:dyDescent="0.2">
      <c r="F1770" s="288"/>
      <c r="G1770" s="4"/>
      <c r="H1770" s="4"/>
    </row>
    <row r="1771" spans="6:8" x14ac:dyDescent="0.2">
      <c r="F1771" s="288"/>
      <c r="G1771" s="4"/>
      <c r="H1771" s="4"/>
    </row>
    <row r="1772" spans="6:8" x14ac:dyDescent="0.2">
      <c r="F1772" s="288"/>
      <c r="G1772" s="4"/>
      <c r="H1772" s="4"/>
    </row>
    <row r="1773" spans="6:8" x14ac:dyDescent="0.2">
      <c r="F1773" s="288"/>
      <c r="G1773" s="4"/>
      <c r="H1773" s="4"/>
    </row>
    <row r="1774" spans="6:8" x14ac:dyDescent="0.2">
      <c r="F1774" s="288"/>
      <c r="G1774" s="4"/>
      <c r="H1774" s="4"/>
    </row>
    <row r="1775" spans="6:8" x14ac:dyDescent="0.2">
      <c r="F1775" s="288"/>
      <c r="G1775" s="4"/>
      <c r="H1775" s="4"/>
    </row>
    <row r="1776" spans="6:8" x14ac:dyDescent="0.2">
      <c r="F1776" s="288"/>
      <c r="G1776" s="4"/>
      <c r="H1776" s="4"/>
    </row>
    <row r="1777" spans="6:8" x14ac:dyDescent="0.2">
      <c r="F1777" s="288"/>
      <c r="G1777" s="4"/>
      <c r="H1777" s="4"/>
    </row>
    <row r="1778" spans="6:8" x14ac:dyDescent="0.2">
      <c r="F1778" s="288"/>
      <c r="G1778" s="4"/>
      <c r="H1778" s="4"/>
    </row>
    <row r="1779" spans="6:8" x14ac:dyDescent="0.2">
      <c r="F1779" s="288"/>
      <c r="G1779" s="4"/>
      <c r="H1779" s="4"/>
    </row>
    <row r="1780" spans="6:8" x14ac:dyDescent="0.2">
      <c r="F1780" s="288"/>
      <c r="G1780" s="4"/>
      <c r="H1780" s="4"/>
    </row>
    <row r="1781" spans="6:8" x14ac:dyDescent="0.2">
      <c r="F1781" s="288"/>
      <c r="G1781" s="4"/>
      <c r="H1781" s="4"/>
    </row>
    <row r="1782" spans="6:8" x14ac:dyDescent="0.2">
      <c r="F1782" s="288"/>
      <c r="G1782" s="4"/>
      <c r="H1782" s="4"/>
    </row>
    <row r="1783" spans="6:8" x14ac:dyDescent="0.2">
      <c r="F1783" s="288"/>
      <c r="G1783" s="4"/>
      <c r="H1783" s="4"/>
    </row>
    <row r="1784" spans="6:8" x14ac:dyDescent="0.2">
      <c r="F1784" s="288"/>
      <c r="G1784" s="4"/>
      <c r="H1784" s="4"/>
    </row>
    <row r="1785" spans="6:8" x14ac:dyDescent="0.2">
      <c r="F1785" s="288"/>
      <c r="G1785" s="4"/>
      <c r="H1785" s="4"/>
    </row>
    <row r="1786" spans="6:8" x14ac:dyDescent="0.2">
      <c r="F1786" s="288"/>
      <c r="G1786" s="4"/>
      <c r="H1786" s="4"/>
    </row>
    <row r="1787" spans="6:8" x14ac:dyDescent="0.2">
      <c r="F1787" s="288"/>
      <c r="G1787" s="4"/>
      <c r="H1787" s="4"/>
    </row>
    <row r="1788" spans="6:8" x14ac:dyDescent="0.2">
      <c r="F1788" s="288"/>
      <c r="G1788" s="4"/>
      <c r="H1788" s="4"/>
    </row>
    <row r="1789" spans="6:8" x14ac:dyDescent="0.2">
      <c r="F1789" s="288"/>
      <c r="G1789" s="4"/>
      <c r="H1789" s="4"/>
    </row>
    <row r="1790" spans="6:8" x14ac:dyDescent="0.2">
      <c r="F1790" s="288"/>
      <c r="G1790" s="4"/>
      <c r="H1790" s="4"/>
    </row>
    <row r="1791" spans="6:8" x14ac:dyDescent="0.2">
      <c r="F1791" s="288"/>
      <c r="G1791" s="4"/>
      <c r="H1791" s="4"/>
    </row>
    <row r="1792" spans="6:8" x14ac:dyDescent="0.2">
      <c r="F1792" s="288"/>
      <c r="G1792" s="4"/>
      <c r="H1792" s="4"/>
    </row>
    <row r="1793" spans="6:8" x14ac:dyDescent="0.2">
      <c r="F1793" s="288"/>
      <c r="G1793" s="4"/>
      <c r="H1793" s="4"/>
    </row>
    <row r="1794" spans="6:8" x14ac:dyDescent="0.2">
      <c r="F1794" s="288"/>
      <c r="G1794" s="4"/>
      <c r="H1794" s="4"/>
    </row>
    <row r="1795" spans="6:8" x14ac:dyDescent="0.2">
      <c r="F1795" s="288"/>
      <c r="G1795" s="4"/>
      <c r="H1795" s="4"/>
    </row>
    <row r="1796" spans="6:8" x14ac:dyDescent="0.2">
      <c r="F1796" s="288"/>
      <c r="G1796" s="4"/>
      <c r="H1796" s="4"/>
    </row>
    <row r="1797" spans="6:8" x14ac:dyDescent="0.2">
      <c r="F1797" s="288"/>
      <c r="G1797" s="4"/>
      <c r="H1797" s="4"/>
    </row>
    <row r="1798" spans="6:8" x14ac:dyDescent="0.2">
      <c r="F1798" s="288"/>
      <c r="G1798" s="4"/>
      <c r="H1798" s="4"/>
    </row>
    <row r="1799" spans="6:8" x14ac:dyDescent="0.2">
      <c r="F1799" s="288"/>
      <c r="G1799" s="4"/>
      <c r="H1799" s="4"/>
    </row>
    <row r="1800" spans="6:8" x14ac:dyDescent="0.2">
      <c r="F1800" s="288"/>
      <c r="G1800" s="4"/>
      <c r="H1800" s="4"/>
    </row>
    <row r="1801" spans="6:8" x14ac:dyDescent="0.2">
      <c r="F1801" s="288"/>
      <c r="G1801" s="4"/>
      <c r="H1801" s="4"/>
    </row>
    <row r="1802" spans="6:8" x14ac:dyDescent="0.2">
      <c r="F1802" s="288"/>
      <c r="G1802" s="4"/>
      <c r="H1802" s="4"/>
    </row>
    <row r="1803" spans="6:8" x14ac:dyDescent="0.2">
      <c r="F1803" s="288"/>
      <c r="G1803" s="4"/>
      <c r="H1803" s="4"/>
    </row>
    <row r="1804" spans="6:8" x14ac:dyDescent="0.2">
      <c r="F1804" s="288"/>
      <c r="G1804" s="4"/>
      <c r="H1804" s="4"/>
    </row>
    <row r="1805" spans="6:8" x14ac:dyDescent="0.2">
      <c r="F1805" s="288"/>
      <c r="G1805" s="4"/>
      <c r="H1805" s="4"/>
    </row>
    <row r="1806" spans="6:8" x14ac:dyDescent="0.2">
      <c r="F1806" s="288"/>
      <c r="G1806" s="4"/>
      <c r="H1806" s="4"/>
    </row>
    <row r="1807" spans="6:8" x14ac:dyDescent="0.2">
      <c r="F1807" s="288"/>
      <c r="G1807" s="4"/>
      <c r="H1807" s="4"/>
    </row>
    <row r="1808" spans="6:8" x14ac:dyDescent="0.2">
      <c r="F1808" s="288"/>
      <c r="G1808" s="4"/>
      <c r="H1808" s="4"/>
    </row>
    <row r="1809" spans="6:8" x14ac:dyDescent="0.2">
      <c r="F1809" s="288"/>
      <c r="G1809" s="4"/>
      <c r="H1809" s="4"/>
    </row>
    <row r="1810" spans="6:8" x14ac:dyDescent="0.2">
      <c r="F1810" s="288"/>
      <c r="G1810" s="4"/>
      <c r="H1810" s="4"/>
    </row>
    <row r="1811" spans="6:8" x14ac:dyDescent="0.2">
      <c r="F1811" s="288"/>
      <c r="G1811" s="4"/>
      <c r="H1811" s="4"/>
    </row>
    <row r="1812" spans="6:8" x14ac:dyDescent="0.2">
      <c r="F1812" s="288"/>
      <c r="G1812" s="4"/>
      <c r="H1812" s="4"/>
    </row>
    <row r="1813" spans="6:8" x14ac:dyDescent="0.2">
      <c r="F1813" s="288"/>
      <c r="G1813" s="4"/>
      <c r="H1813" s="4"/>
    </row>
    <row r="1814" spans="6:8" x14ac:dyDescent="0.2">
      <c r="F1814" s="288"/>
      <c r="G1814" s="4"/>
      <c r="H1814" s="4"/>
    </row>
    <row r="1815" spans="6:8" x14ac:dyDescent="0.2">
      <c r="F1815" s="288"/>
      <c r="G1815" s="4"/>
      <c r="H1815" s="4"/>
    </row>
    <row r="1816" spans="6:8" x14ac:dyDescent="0.2">
      <c r="F1816" s="288"/>
      <c r="G1816" s="4"/>
      <c r="H1816" s="4"/>
    </row>
    <row r="1817" spans="6:8" x14ac:dyDescent="0.2">
      <c r="F1817" s="288"/>
      <c r="G1817" s="4"/>
      <c r="H1817" s="4"/>
    </row>
    <row r="1818" spans="6:8" x14ac:dyDescent="0.2">
      <c r="F1818" s="288"/>
      <c r="G1818" s="4"/>
      <c r="H1818" s="4"/>
    </row>
    <row r="1819" spans="6:8" x14ac:dyDescent="0.2">
      <c r="F1819" s="288"/>
      <c r="G1819" s="4"/>
      <c r="H1819" s="4"/>
    </row>
    <row r="1820" spans="6:8" x14ac:dyDescent="0.2">
      <c r="F1820" s="288"/>
      <c r="G1820" s="4"/>
      <c r="H1820" s="4"/>
    </row>
    <row r="1821" spans="6:8" x14ac:dyDescent="0.2">
      <c r="F1821" s="288"/>
      <c r="G1821" s="4"/>
      <c r="H1821" s="4"/>
    </row>
    <row r="1822" spans="6:8" x14ac:dyDescent="0.2">
      <c r="F1822" s="288"/>
      <c r="G1822" s="4"/>
      <c r="H1822" s="4"/>
    </row>
    <row r="1823" spans="6:8" x14ac:dyDescent="0.2">
      <c r="F1823" s="288"/>
      <c r="G1823" s="4"/>
      <c r="H1823" s="4"/>
    </row>
    <row r="1824" spans="6:8" x14ac:dyDescent="0.2">
      <c r="F1824" s="288"/>
      <c r="G1824" s="4"/>
      <c r="H1824" s="4"/>
    </row>
    <row r="1825" spans="6:8" x14ac:dyDescent="0.2">
      <c r="F1825" s="288"/>
      <c r="G1825" s="4"/>
      <c r="H1825" s="4"/>
    </row>
    <row r="1826" spans="6:8" x14ac:dyDescent="0.2">
      <c r="F1826" s="288"/>
      <c r="G1826" s="4"/>
      <c r="H1826" s="4"/>
    </row>
    <row r="1827" spans="6:8" x14ac:dyDescent="0.2">
      <c r="F1827" s="288"/>
      <c r="G1827" s="4"/>
      <c r="H1827" s="4"/>
    </row>
    <row r="1828" spans="6:8" x14ac:dyDescent="0.2">
      <c r="F1828" s="288"/>
      <c r="G1828" s="4"/>
      <c r="H1828" s="4"/>
    </row>
    <row r="1829" spans="6:8" x14ac:dyDescent="0.2">
      <c r="F1829" s="288"/>
      <c r="G1829" s="4"/>
      <c r="H1829" s="4"/>
    </row>
    <row r="1830" spans="6:8" x14ac:dyDescent="0.2">
      <c r="F1830" s="288"/>
      <c r="G1830" s="4"/>
      <c r="H1830" s="4"/>
    </row>
    <row r="1831" spans="6:8" x14ac:dyDescent="0.2">
      <c r="F1831" s="288"/>
      <c r="G1831" s="4"/>
      <c r="H1831" s="4"/>
    </row>
    <row r="1832" spans="6:8" x14ac:dyDescent="0.2">
      <c r="F1832" s="288"/>
      <c r="G1832" s="4"/>
      <c r="H1832" s="4"/>
    </row>
    <row r="1833" spans="6:8" x14ac:dyDescent="0.2">
      <c r="F1833" s="288"/>
      <c r="G1833" s="4"/>
      <c r="H1833" s="4"/>
    </row>
    <row r="1834" spans="6:8" x14ac:dyDescent="0.2">
      <c r="F1834" s="288"/>
      <c r="G1834" s="4"/>
      <c r="H1834" s="4"/>
    </row>
    <row r="1835" spans="6:8" x14ac:dyDescent="0.2">
      <c r="F1835" s="288"/>
      <c r="G1835" s="4"/>
      <c r="H1835" s="4"/>
    </row>
    <row r="1836" spans="6:8" x14ac:dyDescent="0.2">
      <c r="F1836" s="288"/>
      <c r="G1836" s="4"/>
      <c r="H1836" s="4"/>
    </row>
    <row r="1837" spans="6:8" x14ac:dyDescent="0.2">
      <c r="F1837" s="288"/>
      <c r="G1837" s="4"/>
      <c r="H1837" s="4"/>
    </row>
    <row r="1838" spans="6:8" x14ac:dyDescent="0.2">
      <c r="F1838" s="288"/>
      <c r="G1838" s="4"/>
      <c r="H1838" s="4"/>
    </row>
    <row r="1839" spans="6:8" x14ac:dyDescent="0.2">
      <c r="F1839" s="288"/>
      <c r="G1839" s="4"/>
      <c r="H1839" s="4"/>
    </row>
    <row r="1840" spans="6:8" x14ac:dyDescent="0.2">
      <c r="F1840" s="288"/>
      <c r="G1840" s="4"/>
      <c r="H1840" s="4"/>
    </row>
    <row r="1841" spans="6:8" x14ac:dyDescent="0.2">
      <c r="F1841" s="288"/>
      <c r="G1841" s="4"/>
      <c r="H1841" s="4"/>
    </row>
    <row r="1842" spans="6:8" x14ac:dyDescent="0.2">
      <c r="F1842" s="288"/>
      <c r="G1842" s="4"/>
      <c r="H1842" s="4"/>
    </row>
    <row r="1843" spans="6:8" x14ac:dyDescent="0.2">
      <c r="F1843" s="288"/>
      <c r="G1843" s="4"/>
      <c r="H1843" s="4"/>
    </row>
    <row r="1844" spans="6:8" x14ac:dyDescent="0.2">
      <c r="F1844" s="288"/>
      <c r="G1844" s="4"/>
      <c r="H1844" s="4"/>
    </row>
    <row r="1845" spans="6:8" x14ac:dyDescent="0.2">
      <c r="F1845" s="288"/>
      <c r="G1845" s="4"/>
      <c r="H1845" s="4"/>
    </row>
    <row r="1846" spans="6:8" x14ac:dyDescent="0.2">
      <c r="F1846" s="288"/>
      <c r="G1846" s="4"/>
      <c r="H1846" s="4"/>
    </row>
    <row r="1847" spans="6:8" x14ac:dyDescent="0.2">
      <c r="F1847" s="288"/>
      <c r="G1847" s="4"/>
      <c r="H1847" s="4"/>
    </row>
    <row r="1848" spans="6:8" x14ac:dyDescent="0.2">
      <c r="F1848" s="288"/>
      <c r="G1848" s="4"/>
      <c r="H1848" s="4"/>
    </row>
    <row r="1849" spans="6:8" x14ac:dyDescent="0.2">
      <c r="F1849" s="288"/>
      <c r="G1849" s="4"/>
      <c r="H1849" s="4"/>
    </row>
    <row r="1850" spans="6:8" x14ac:dyDescent="0.2">
      <c r="F1850" s="288"/>
      <c r="G1850" s="4"/>
      <c r="H1850" s="4"/>
    </row>
    <row r="1851" spans="6:8" x14ac:dyDescent="0.2">
      <c r="F1851" s="288"/>
      <c r="G1851" s="4"/>
      <c r="H1851" s="4"/>
    </row>
    <row r="1852" spans="6:8" x14ac:dyDescent="0.2">
      <c r="F1852" s="288"/>
      <c r="G1852" s="4"/>
      <c r="H1852" s="4"/>
    </row>
    <row r="1853" spans="6:8" x14ac:dyDescent="0.2">
      <c r="F1853" s="288"/>
      <c r="G1853" s="4"/>
      <c r="H1853" s="4"/>
    </row>
    <row r="1854" spans="6:8" x14ac:dyDescent="0.2">
      <c r="F1854" s="288"/>
      <c r="G1854" s="4"/>
      <c r="H1854" s="4"/>
    </row>
    <row r="1855" spans="6:8" x14ac:dyDescent="0.2">
      <c r="F1855" s="288"/>
      <c r="G1855" s="4"/>
      <c r="H1855" s="4"/>
    </row>
    <row r="1856" spans="6:8" x14ac:dyDescent="0.2">
      <c r="F1856" s="288"/>
      <c r="G1856" s="4"/>
      <c r="H1856" s="4"/>
    </row>
    <row r="1857" spans="6:8" x14ac:dyDescent="0.2">
      <c r="F1857" s="288"/>
      <c r="G1857" s="4"/>
      <c r="H1857" s="4"/>
    </row>
    <row r="1858" spans="6:8" x14ac:dyDescent="0.2">
      <c r="F1858" s="288"/>
      <c r="G1858" s="4"/>
      <c r="H1858" s="4"/>
    </row>
    <row r="1859" spans="6:8" x14ac:dyDescent="0.2">
      <c r="F1859" s="288"/>
      <c r="G1859" s="4"/>
      <c r="H1859" s="4"/>
    </row>
    <row r="1860" spans="6:8" x14ac:dyDescent="0.2">
      <c r="F1860" s="288"/>
      <c r="G1860" s="4"/>
      <c r="H1860" s="4"/>
    </row>
    <row r="1861" spans="6:8" x14ac:dyDescent="0.2">
      <c r="F1861" s="288"/>
      <c r="G1861" s="4"/>
      <c r="H1861" s="4"/>
    </row>
    <row r="1862" spans="6:8" x14ac:dyDescent="0.2">
      <c r="F1862" s="288"/>
      <c r="G1862" s="4"/>
      <c r="H1862" s="4"/>
    </row>
    <row r="1863" spans="6:8" x14ac:dyDescent="0.2">
      <c r="F1863" s="288"/>
      <c r="G1863" s="4"/>
      <c r="H1863" s="4"/>
    </row>
    <row r="1864" spans="6:8" x14ac:dyDescent="0.2">
      <c r="F1864" s="288"/>
      <c r="G1864" s="4"/>
      <c r="H1864" s="4"/>
    </row>
    <row r="1865" spans="6:8" x14ac:dyDescent="0.2">
      <c r="F1865" s="288"/>
      <c r="G1865" s="4"/>
      <c r="H1865" s="4"/>
    </row>
    <row r="1866" spans="6:8" x14ac:dyDescent="0.2">
      <c r="F1866" s="288"/>
      <c r="G1866" s="4"/>
      <c r="H1866" s="4"/>
    </row>
    <row r="1867" spans="6:8" x14ac:dyDescent="0.2">
      <c r="F1867" s="288"/>
      <c r="G1867" s="4"/>
      <c r="H1867" s="4"/>
    </row>
    <row r="1868" spans="6:8" x14ac:dyDescent="0.2">
      <c r="F1868" s="288"/>
      <c r="G1868" s="4"/>
      <c r="H1868" s="4"/>
    </row>
    <row r="1869" spans="6:8" x14ac:dyDescent="0.2">
      <c r="F1869" s="288"/>
      <c r="G1869" s="4"/>
      <c r="H1869" s="4"/>
    </row>
    <row r="1870" spans="6:8" x14ac:dyDescent="0.2">
      <c r="F1870" s="288"/>
      <c r="G1870" s="4"/>
      <c r="H1870" s="4"/>
    </row>
    <row r="1871" spans="6:8" x14ac:dyDescent="0.2">
      <c r="F1871" s="288"/>
      <c r="G1871" s="4"/>
      <c r="H1871" s="4"/>
    </row>
    <row r="1872" spans="6:8" x14ac:dyDescent="0.2">
      <c r="F1872" s="288"/>
      <c r="G1872" s="4"/>
      <c r="H1872" s="4"/>
    </row>
    <row r="1873" spans="6:8" x14ac:dyDescent="0.2">
      <c r="F1873" s="288"/>
      <c r="G1873" s="4"/>
      <c r="H1873" s="4"/>
    </row>
    <row r="1874" spans="6:8" x14ac:dyDescent="0.2">
      <c r="F1874" s="288"/>
      <c r="G1874" s="4"/>
      <c r="H1874" s="4"/>
    </row>
    <row r="1875" spans="6:8" x14ac:dyDescent="0.2">
      <c r="F1875" s="288"/>
      <c r="G1875" s="4"/>
      <c r="H1875" s="4"/>
    </row>
    <row r="1876" spans="6:8" x14ac:dyDescent="0.2">
      <c r="F1876" s="288"/>
      <c r="G1876" s="4"/>
      <c r="H1876" s="4"/>
    </row>
    <row r="1877" spans="6:8" x14ac:dyDescent="0.2">
      <c r="F1877" s="288"/>
      <c r="G1877" s="4"/>
      <c r="H1877" s="4"/>
    </row>
    <row r="1878" spans="6:8" x14ac:dyDescent="0.2">
      <c r="F1878" s="288"/>
      <c r="G1878" s="4"/>
      <c r="H1878" s="4"/>
    </row>
    <row r="1879" spans="6:8" x14ac:dyDescent="0.2">
      <c r="F1879" s="288"/>
      <c r="G1879" s="4"/>
      <c r="H1879" s="4"/>
    </row>
    <row r="1880" spans="6:8" x14ac:dyDescent="0.2">
      <c r="F1880" s="288"/>
      <c r="G1880" s="4"/>
      <c r="H1880" s="4"/>
    </row>
    <row r="1881" spans="6:8" x14ac:dyDescent="0.2">
      <c r="F1881" s="288"/>
      <c r="G1881" s="4"/>
      <c r="H1881" s="4"/>
    </row>
    <row r="1882" spans="6:8" x14ac:dyDescent="0.2">
      <c r="F1882" s="288"/>
      <c r="G1882" s="4"/>
      <c r="H1882" s="4"/>
    </row>
    <row r="1883" spans="6:8" x14ac:dyDescent="0.2">
      <c r="F1883" s="288"/>
      <c r="G1883" s="4"/>
      <c r="H1883" s="4"/>
    </row>
    <row r="1884" spans="6:8" x14ac:dyDescent="0.2">
      <c r="F1884" s="288"/>
      <c r="G1884" s="4"/>
      <c r="H1884" s="4"/>
    </row>
    <row r="1885" spans="6:8" x14ac:dyDescent="0.2">
      <c r="F1885" s="288"/>
      <c r="G1885" s="4"/>
      <c r="H1885" s="4"/>
    </row>
    <row r="1886" spans="6:8" x14ac:dyDescent="0.2">
      <c r="F1886" s="288"/>
      <c r="G1886" s="4"/>
      <c r="H1886" s="4"/>
    </row>
    <row r="1887" spans="6:8" x14ac:dyDescent="0.2">
      <c r="F1887" s="288"/>
      <c r="G1887" s="4"/>
      <c r="H1887" s="4"/>
    </row>
    <row r="1888" spans="6:8" x14ac:dyDescent="0.2">
      <c r="F1888" s="288"/>
      <c r="G1888" s="4"/>
      <c r="H1888" s="4"/>
    </row>
    <row r="1889" spans="6:8" x14ac:dyDescent="0.2">
      <c r="F1889" s="288"/>
      <c r="G1889" s="4"/>
      <c r="H1889" s="4"/>
    </row>
    <row r="1890" spans="6:8" x14ac:dyDescent="0.2">
      <c r="F1890" s="288"/>
      <c r="G1890" s="4"/>
      <c r="H1890" s="4"/>
    </row>
    <row r="1891" spans="6:8" x14ac:dyDescent="0.2">
      <c r="F1891" s="288"/>
      <c r="G1891" s="4"/>
      <c r="H1891" s="4"/>
    </row>
    <row r="1892" spans="6:8" x14ac:dyDescent="0.2">
      <c r="F1892" s="288"/>
      <c r="G1892" s="4"/>
      <c r="H1892" s="4"/>
    </row>
    <row r="1893" spans="6:8" x14ac:dyDescent="0.2">
      <c r="F1893" s="288"/>
      <c r="G1893" s="4"/>
      <c r="H1893" s="4"/>
    </row>
    <row r="1894" spans="6:8" x14ac:dyDescent="0.2">
      <c r="F1894" s="288"/>
      <c r="G1894" s="4"/>
      <c r="H1894" s="4"/>
    </row>
    <row r="1895" spans="6:8" x14ac:dyDescent="0.2">
      <c r="F1895" s="288"/>
      <c r="G1895" s="4"/>
      <c r="H1895" s="4"/>
    </row>
    <row r="1896" spans="6:8" x14ac:dyDescent="0.2">
      <c r="F1896" s="288"/>
      <c r="G1896" s="4"/>
      <c r="H1896" s="4"/>
    </row>
    <row r="1897" spans="6:8" x14ac:dyDescent="0.2">
      <c r="F1897" s="288"/>
      <c r="G1897" s="4"/>
      <c r="H1897" s="4"/>
    </row>
    <row r="1898" spans="6:8" x14ac:dyDescent="0.2">
      <c r="F1898" s="288"/>
      <c r="G1898" s="4"/>
      <c r="H1898" s="4"/>
    </row>
    <row r="1899" spans="6:8" x14ac:dyDescent="0.2">
      <c r="F1899" s="288"/>
      <c r="G1899" s="4"/>
      <c r="H1899" s="4"/>
    </row>
    <row r="1900" spans="6:8" x14ac:dyDescent="0.2">
      <c r="F1900" s="288"/>
      <c r="G1900" s="4"/>
      <c r="H1900" s="4"/>
    </row>
    <row r="1901" spans="6:8" x14ac:dyDescent="0.2">
      <c r="F1901" s="288"/>
      <c r="G1901" s="4"/>
      <c r="H1901" s="4"/>
    </row>
    <row r="1902" spans="6:8" x14ac:dyDescent="0.2">
      <c r="F1902" s="288"/>
      <c r="G1902" s="4"/>
      <c r="H1902" s="4"/>
    </row>
    <row r="1903" spans="6:8" x14ac:dyDescent="0.2">
      <c r="F1903" s="288"/>
      <c r="G1903" s="4"/>
      <c r="H1903" s="4"/>
    </row>
    <row r="1904" spans="6:8" x14ac:dyDescent="0.2">
      <c r="F1904" s="288"/>
      <c r="G1904" s="4"/>
      <c r="H1904" s="4"/>
    </row>
    <row r="1905" spans="6:8" x14ac:dyDescent="0.2">
      <c r="F1905" s="288"/>
      <c r="G1905" s="4"/>
      <c r="H1905" s="4"/>
    </row>
    <row r="1906" spans="6:8" x14ac:dyDescent="0.2">
      <c r="F1906" s="288"/>
      <c r="G1906" s="4"/>
      <c r="H1906" s="4"/>
    </row>
    <row r="1907" spans="6:8" x14ac:dyDescent="0.2">
      <c r="F1907" s="288"/>
      <c r="G1907" s="4"/>
      <c r="H1907" s="4"/>
    </row>
    <row r="1908" spans="6:8" x14ac:dyDescent="0.2">
      <c r="F1908" s="288"/>
      <c r="G1908" s="4"/>
      <c r="H1908" s="4"/>
    </row>
    <row r="1909" spans="6:8" x14ac:dyDescent="0.2">
      <c r="F1909" s="288"/>
      <c r="G1909" s="4"/>
      <c r="H1909" s="4"/>
    </row>
    <row r="1910" spans="6:8" x14ac:dyDescent="0.2">
      <c r="F1910" s="288"/>
      <c r="G1910" s="4"/>
      <c r="H1910" s="4"/>
    </row>
    <row r="1911" spans="6:8" x14ac:dyDescent="0.2">
      <c r="F1911" s="288"/>
      <c r="G1911" s="4"/>
      <c r="H1911" s="4"/>
    </row>
    <row r="1912" spans="6:8" x14ac:dyDescent="0.2">
      <c r="F1912" s="288"/>
      <c r="G1912" s="4"/>
      <c r="H1912" s="4"/>
    </row>
    <row r="1913" spans="6:8" x14ac:dyDescent="0.2">
      <c r="F1913" s="288"/>
      <c r="G1913" s="4"/>
      <c r="H1913" s="4"/>
    </row>
    <row r="1914" spans="6:8" x14ac:dyDescent="0.2">
      <c r="F1914" s="288"/>
      <c r="G1914" s="4"/>
      <c r="H1914" s="4"/>
    </row>
    <row r="1915" spans="6:8" x14ac:dyDescent="0.2">
      <c r="F1915" s="288"/>
      <c r="G1915" s="4"/>
      <c r="H1915" s="4"/>
    </row>
    <row r="1916" spans="6:8" x14ac:dyDescent="0.2">
      <c r="F1916" s="288"/>
      <c r="G1916" s="4"/>
      <c r="H1916" s="4"/>
    </row>
    <row r="1917" spans="6:8" x14ac:dyDescent="0.2">
      <c r="F1917" s="288"/>
      <c r="G1917" s="4"/>
      <c r="H1917" s="4"/>
    </row>
    <row r="1918" spans="6:8" x14ac:dyDescent="0.2">
      <c r="F1918" s="288"/>
      <c r="G1918" s="4"/>
      <c r="H1918" s="4"/>
    </row>
    <row r="1919" spans="6:8" x14ac:dyDescent="0.2">
      <c r="F1919" s="288"/>
      <c r="G1919" s="4"/>
      <c r="H1919" s="4"/>
    </row>
    <row r="1920" spans="6:8" x14ac:dyDescent="0.2">
      <c r="F1920" s="288"/>
      <c r="G1920" s="4"/>
      <c r="H1920" s="4"/>
    </row>
    <row r="1921" spans="6:8" x14ac:dyDescent="0.2">
      <c r="F1921" s="288"/>
      <c r="G1921" s="4"/>
      <c r="H1921" s="4"/>
    </row>
    <row r="1922" spans="6:8" x14ac:dyDescent="0.2">
      <c r="F1922" s="288"/>
      <c r="G1922" s="4"/>
      <c r="H1922" s="4"/>
    </row>
    <row r="1923" spans="6:8" x14ac:dyDescent="0.2">
      <c r="F1923" s="288"/>
      <c r="G1923" s="4"/>
      <c r="H1923" s="4"/>
    </row>
    <row r="1924" spans="6:8" x14ac:dyDescent="0.2">
      <c r="F1924" s="288"/>
      <c r="G1924" s="4"/>
      <c r="H1924" s="4"/>
    </row>
    <row r="1925" spans="6:8" x14ac:dyDescent="0.2">
      <c r="F1925" s="288"/>
      <c r="G1925" s="4"/>
      <c r="H1925" s="4"/>
    </row>
    <row r="1926" spans="6:8" x14ac:dyDescent="0.2">
      <c r="F1926" s="288"/>
      <c r="G1926" s="4"/>
      <c r="H1926" s="4"/>
    </row>
    <row r="1927" spans="6:8" x14ac:dyDescent="0.2">
      <c r="F1927" s="288"/>
      <c r="G1927" s="4"/>
      <c r="H1927" s="4"/>
    </row>
    <row r="1928" spans="6:8" x14ac:dyDescent="0.2">
      <c r="F1928" s="288"/>
      <c r="G1928" s="4"/>
      <c r="H1928" s="4"/>
    </row>
    <row r="1929" spans="6:8" x14ac:dyDescent="0.2">
      <c r="F1929" s="288"/>
      <c r="G1929" s="4"/>
      <c r="H1929" s="4"/>
    </row>
    <row r="1930" spans="6:8" x14ac:dyDescent="0.2">
      <c r="F1930" s="288"/>
      <c r="G1930" s="4"/>
      <c r="H1930" s="4"/>
    </row>
    <row r="1931" spans="6:8" x14ac:dyDescent="0.2">
      <c r="F1931" s="288"/>
      <c r="G1931" s="4"/>
      <c r="H1931" s="4"/>
    </row>
    <row r="1932" spans="6:8" x14ac:dyDescent="0.2">
      <c r="F1932" s="288"/>
      <c r="G1932" s="4"/>
      <c r="H1932" s="4"/>
    </row>
    <row r="1933" spans="6:8" x14ac:dyDescent="0.2">
      <c r="F1933" s="288"/>
      <c r="G1933" s="4"/>
      <c r="H1933" s="4"/>
    </row>
    <row r="1934" spans="6:8" x14ac:dyDescent="0.2">
      <c r="F1934" s="288"/>
      <c r="G1934" s="4"/>
      <c r="H1934" s="4"/>
    </row>
    <row r="1935" spans="6:8" x14ac:dyDescent="0.2">
      <c r="F1935" s="288"/>
      <c r="G1935" s="4"/>
      <c r="H1935" s="4"/>
    </row>
    <row r="1936" spans="6:8" x14ac:dyDescent="0.2">
      <c r="F1936" s="288"/>
      <c r="G1936" s="4"/>
      <c r="H1936" s="4"/>
    </row>
    <row r="1937" spans="6:8" x14ac:dyDescent="0.2">
      <c r="F1937" s="288"/>
      <c r="G1937" s="4"/>
      <c r="H1937" s="4"/>
    </row>
    <row r="1938" spans="6:8" x14ac:dyDescent="0.2">
      <c r="F1938" s="288"/>
      <c r="G1938" s="4"/>
      <c r="H1938" s="4"/>
    </row>
    <row r="1939" spans="6:8" x14ac:dyDescent="0.2">
      <c r="F1939" s="288"/>
      <c r="G1939" s="4"/>
      <c r="H1939" s="4"/>
    </row>
    <row r="1940" spans="6:8" x14ac:dyDescent="0.2">
      <c r="F1940" s="288"/>
      <c r="G1940" s="4"/>
      <c r="H1940" s="4"/>
    </row>
    <row r="1941" spans="6:8" x14ac:dyDescent="0.2">
      <c r="F1941" s="288"/>
      <c r="G1941" s="4"/>
      <c r="H1941" s="4"/>
    </row>
    <row r="1942" spans="6:8" x14ac:dyDescent="0.2">
      <c r="F1942" s="288"/>
      <c r="G1942" s="4"/>
      <c r="H1942" s="4"/>
    </row>
    <row r="1943" spans="6:8" x14ac:dyDescent="0.2">
      <c r="F1943" s="288"/>
      <c r="G1943" s="4"/>
      <c r="H1943" s="4"/>
    </row>
    <row r="1944" spans="6:8" x14ac:dyDescent="0.2">
      <c r="F1944" s="288"/>
      <c r="G1944" s="4"/>
      <c r="H1944" s="4"/>
    </row>
    <row r="1945" spans="6:8" x14ac:dyDescent="0.2">
      <c r="F1945" s="288"/>
      <c r="G1945" s="4"/>
      <c r="H1945" s="4"/>
    </row>
    <row r="1946" spans="6:8" x14ac:dyDescent="0.2">
      <c r="F1946" s="288"/>
      <c r="G1946" s="4"/>
      <c r="H1946" s="4"/>
    </row>
    <row r="1947" spans="6:8" x14ac:dyDescent="0.2">
      <c r="F1947" s="288"/>
      <c r="G1947" s="4"/>
      <c r="H1947" s="4"/>
    </row>
    <row r="1948" spans="6:8" x14ac:dyDescent="0.2">
      <c r="F1948" s="288"/>
      <c r="G1948" s="4"/>
      <c r="H1948" s="4"/>
    </row>
    <row r="1949" spans="6:8" x14ac:dyDescent="0.2">
      <c r="F1949" s="288"/>
      <c r="G1949" s="4"/>
      <c r="H1949" s="4"/>
    </row>
    <row r="1950" spans="6:8" x14ac:dyDescent="0.2">
      <c r="F1950" s="288"/>
      <c r="G1950" s="4"/>
      <c r="H1950" s="4"/>
    </row>
    <row r="1951" spans="6:8" x14ac:dyDescent="0.2">
      <c r="F1951" s="288"/>
      <c r="G1951" s="4"/>
      <c r="H1951" s="4"/>
    </row>
    <row r="1952" spans="6:8" x14ac:dyDescent="0.2">
      <c r="F1952" s="288"/>
      <c r="G1952" s="4"/>
      <c r="H1952" s="4"/>
    </row>
    <row r="1953" spans="6:8" x14ac:dyDescent="0.2">
      <c r="F1953" s="288"/>
      <c r="G1953" s="4"/>
      <c r="H1953" s="4"/>
    </row>
    <row r="1954" spans="6:8" x14ac:dyDescent="0.2">
      <c r="F1954" s="288"/>
      <c r="G1954" s="4"/>
      <c r="H1954" s="4"/>
    </row>
    <row r="1955" spans="6:8" x14ac:dyDescent="0.2">
      <c r="F1955" s="288"/>
      <c r="G1955" s="4"/>
      <c r="H1955" s="4"/>
    </row>
    <row r="1956" spans="6:8" x14ac:dyDescent="0.2">
      <c r="F1956" s="288"/>
      <c r="G1956" s="4"/>
      <c r="H1956" s="4"/>
    </row>
    <row r="1957" spans="6:8" x14ac:dyDescent="0.2">
      <c r="F1957" s="288"/>
      <c r="G1957" s="4"/>
      <c r="H1957" s="4"/>
    </row>
    <row r="1958" spans="6:8" x14ac:dyDescent="0.2">
      <c r="F1958" s="288"/>
      <c r="G1958" s="4"/>
      <c r="H1958" s="4"/>
    </row>
    <row r="1959" spans="6:8" x14ac:dyDescent="0.2">
      <c r="F1959" s="288"/>
      <c r="G1959" s="4"/>
      <c r="H1959" s="4"/>
    </row>
    <row r="1960" spans="6:8" x14ac:dyDescent="0.2">
      <c r="F1960" s="288"/>
      <c r="G1960" s="4"/>
      <c r="H1960" s="4"/>
    </row>
    <row r="1961" spans="6:8" x14ac:dyDescent="0.2">
      <c r="F1961" s="288"/>
      <c r="G1961" s="4"/>
      <c r="H1961" s="4"/>
    </row>
    <row r="1962" spans="6:8" x14ac:dyDescent="0.2">
      <c r="F1962" s="288"/>
      <c r="G1962" s="4"/>
      <c r="H1962" s="4"/>
    </row>
    <row r="1963" spans="6:8" x14ac:dyDescent="0.2">
      <c r="F1963" s="288"/>
      <c r="G1963" s="4"/>
      <c r="H1963" s="4"/>
    </row>
    <row r="1964" spans="6:8" x14ac:dyDescent="0.2">
      <c r="F1964" s="288"/>
      <c r="G1964" s="4"/>
      <c r="H1964" s="4"/>
    </row>
    <row r="1965" spans="6:8" x14ac:dyDescent="0.2">
      <c r="F1965" s="288"/>
      <c r="G1965" s="4"/>
      <c r="H1965" s="4"/>
    </row>
    <row r="1966" spans="6:8" x14ac:dyDescent="0.2">
      <c r="F1966" s="288"/>
      <c r="G1966" s="4"/>
      <c r="H1966" s="4"/>
    </row>
    <row r="1967" spans="6:8" x14ac:dyDescent="0.2">
      <c r="F1967" s="288"/>
      <c r="G1967" s="4"/>
      <c r="H1967" s="4"/>
    </row>
    <row r="1968" spans="6:8" x14ac:dyDescent="0.2">
      <c r="F1968" s="288"/>
      <c r="G1968" s="4"/>
      <c r="H1968" s="4"/>
    </row>
    <row r="1969" spans="6:8" x14ac:dyDescent="0.2">
      <c r="F1969" s="288"/>
      <c r="G1969" s="4"/>
      <c r="H1969" s="4"/>
    </row>
    <row r="1970" spans="6:8" x14ac:dyDescent="0.2">
      <c r="F1970" s="288"/>
      <c r="G1970" s="4"/>
      <c r="H1970" s="4"/>
    </row>
    <row r="1971" spans="6:8" x14ac:dyDescent="0.2">
      <c r="F1971" s="288"/>
      <c r="G1971" s="4"/>
      <c r="H1971" s="4"/>
    </row>
    <row r="1972" spans="6:8" x14ac:dyDescent="0.2">
      <c r="F1972" s="288"/>
      <c r="G1972" s="4"/>
      <c r="H1972" s="4"/>
    </row>
    <row r="1973" spans="6:8" x14ac:dyDescent="0.2">
      <c r="F1973" s="288"/>
      <c r="G1973" s="4"/>
      <c r="H1973" s="4"/>
    </row>
    <row r="1974" spans="6:8" x14ac:dyDescent="0.2">
      <c r="F1974" s="288"/>
      <c r="G1974" s="4"/>
      <c r="H1974" s="4"/>
    </row>
    <row r="1975" spans="6:8" x14ac:dyDescent="0.2">
      <c r="F1975" s="288"/>
      <c r="G1975" s="4"/>
      <c r="H1975" s="4"/>
    </row>
    <row r="1976" spans="6:8" x14ac:dyDescent="0.2">
      <c r="F1976" s="288"/>
      <c r="G1976" s="4"/>
      <c r="H1976" s="4"/>
    </row>
    <row r="1977" spans="6:8" x14ac:dyDescent="0.2">
      <c r="F1977" s="288"/>
      <c r="G1977" s="4"/>
      <c r="H1977" s="4"/>
    </row>
    <row r="1978" spans="6:8" x14ac:dyDescent="0.2">
      <c r="F1978" s="288"/>
      <c r="G1978" s="4"/>
      <c r="H1978" s="4"/>
    </row>
    <row r="1979" spans="6:8" x14ac:dyDescent="0.2">
      <c r="F1979" s="288"/>
      <c r="G1979" s="4"/>
      <c r="H1979" s="4"/>
    </row>
    <row r="1980" spans="6:8" x14ac:dyDescent="0.2">
      <c r="F1980" s="288"/>
      <c r="G1980" s="4"/>
      <c r="H1980" s="4"/>
    </row>
    <row r="1981" spans="6:8" x14ac:dyDescent="0.2">
      <c r="F1981" s="288"/>
      <c r="G1981" s="4"/>
      <c r="H1981" s="4"/>
    </row>
    <row r="1982" spans="6:8" x14ac:dyDescent="0.2">
      <c r="F1982" s="288"/>
      <c r="G1982" s="4"/>
      <c r="H1982" s="4"/>
    </row>
    <row r="1983" spans="6:8" x14ac:dyDescent="0.2">
      <c r="F1983" s="288"/>
      <c r="G1983" s="4"/>
      <c r="H1983" s="4"/>
    </row>
    <row r="1984" spans="6:8" x14ac:dyDescent="0.2">
      <c r="F1984" s="288"/>
      <c r="G1984" s="4"/>
      <c r="H1984" s="4"/>
    </row>
    <row r="1985" spans="6:8" x14ac:dyDescent="0.2">
      <c r="F1985" s="288"/>
      <c r="G1985" s="4"/>
      <c r="H1985" s="4"/>
    </row>
    <row r="1986" spans="6:8" x14ac:dyDescent="0.2">
      <c r="F1986" s="288"/>
      <c r="G1986" s="4"/>
      <c r="H1986" s="4"/>
    </row>
    <row r="1987" spans="6:8" x14ac:dyDescent="0.2">
      <c r="F1987" s="288"/>
      <c r="G1987" s="4"/>
      <c r="H1987" s="4"/>
    </row>
    <row r="1988" spans="6:8" x14ac:dyDescent="0.2">
      <c r="F1988" s="288"/>
      <c r="G1988" s="4"/>
      <c r="H1988" s="4"/>
    </row>
    <row r="1989" spans="6:8" x14ac:dyDescent="0.2">
      <c r="F1989" s="288"/>
      <c r="G1989" s="4"/>
      <c r="H1989" s="4"/>
    </row>
    <row r="1990" spans="6:8" x14ac:dyDescent="0.2">
      <c r="F1990" s="288"/>
      <c r="G1990" s="4"/>
      <c r="H1990" s="4"/>
    </row>
    <row r="1991" spans="6:8" x14ac:dyDescent="0.2">
      <c r="F1991" s="288"/>
      <c r="G1991" s="4"/>
      <c r="H1991" s="4"/>
    </row>
    <row r="1992" spans="6:8" x14ac:dyDescent="0.2">
      <c r="F1992" s="288"/>
      <c r="G1992" s="4"/>
      <c r="H1992" s="4"/>
    </row>
    <row r="1993" spans="6:8" x14ac:dyDescent="0.2">
      <c r="F1993" s="288"/>
      <c r="G1993" s="4"/>
      <c r="H1993" s="4"/>
    </row>
    <row r="1994" spans="6:8" x14ac:dyDescent="0.2">
      <c r="F1994" s="288"/>
      <c r="G1994" s="4"/>
      <c r="H1994" s="4"/>
    </row>
    <row r="1995" spans="6:8" x14ac:dyDescent="0.2">
      <c r="F1995" s="288"/>
      <c r="G1995" s="4"/>
      <c r="H1995" s="4"/>
    </row>
    <row r="1996" spans="6:8" x14ac:dyDescent="0.2">
      <c r="F1996" s="288"/>
      <c r="G1996" s="4"/>
      <c r="H1996" s="4"/>
    </row>
    <row r="1997" spans="6:8" x14ac:dyDescent="0.2">
      <c r="F1997" s="288"/>
      <c r="G1997" s="4"/>
      <c r="H1997" s="4"/>
    </row>
    <row r="1998" spans="6:8" x14ac:dyDescent="0.2">
      <c r="F1998" s="288"/>
      <c r="G1998" s="4"/>
      <c r="H1998" s="4"/>
    </row>
    <row r="1999" spans="6:8" x14ac:dyDescent="0.2">
      <c r="F1999" s="288"/>
      <c r="G1999" s="4"/>
      <c r="H1999" s="4"/>
    </row>
    <row r="2000" spans="6:8" x14ac:dyDescent="0.2">
      <c r="F2000" s="288"/>
      <c r="G2000" s="4"/>
      <c r="H2000" s="4"/>
    </row>
    <row r="2001" spans="6:8" x14ac:dyDescent="0.2">
      <c r="F2001" s="288"/>
      <c r="G2001" s="4"/>
      <c r="H2001" s="4"/>
    </row>
    <row r="2002" spans="6:8" x14ac:dyDescent="0.2">
      <c r="F2002" s="288"/>
      <c r="G2002" s="4"/>
      <c r="H2002" s="4"/>
    </row>
    <row r="2003" spans="6:8" x14ac:dyDescent="0.2">
      <c r="F2003" s="288"/>
      <c r="G2003" s="4"/>
      <c r="H2003" s="4"/>
    </row>
    <row r="2004" spans="6:8" x14ac:dyDescent="0.2">
      <c r="F2004" s="288"/>
      <c r="G2004" s="4"/>
      <c r="H2004" s="4"/>
    </row>
    <row r="2005" spans="6:8" x14ac:dyDescent="0.2">
      <c r="F2005" s="288"/>
      <c r="G2005" s="4"/>
      <c r="H2005" s="4"/>
    </row>
    <row r="2006" spans="6:8" x14ac:dyDescent="0.2">
      <c r="F2006" s="288"/>
      <c r="G2006" s="4"/>
      <c r="H2006" s="4"/>
    </row>
    <row r="2007" spans="6:8" x14ac:dyDescent="0.2">
      <c r="F2007" s="288"/>
      <c r="G2007" s="4"/>
      <c r="H2007" s="4"/>
    </row>
    <row r="2008" spans="6:8" x14ac:dyDescent="0.2">
      <c r="F2008" s="288"/>
      <c r="G2008" s="4"/>
      <c r="H2008" s="4"/>
    </row>
    <row r="2009" spans="6:8" x14ac:dyDescent="0.2">
      <c r="F2009" s="288"/>
      <c r="G2009" s="4"/>
      <c r="H2009" s="4"/>
    </row>
    <row r="2010" spans="6:8" x14ac:dyDescent="0.2">
      <c r="F2010" s="288"/>
      <c r="G2010" s="4"/>
      <c r="H2010" s="4"/>
    </row>
    <row r="2011" spans="6:8" x14ac:dyDescent="0.2">
      <c r="F2011" s="288"/>
      <c r="G2011" s="4"/>
      <c r="H2011" s="4"/>
    </row>
    <row r="2012" spans="6:8" x14ac:dyDescent="0.2">
      <c r="F2012" s="288"/>
      <c r="G2012" s="4"/>
      <c r="H2012" s="4"/>
    </row>
    <row r="2013" spans="6:8" x14ac:dyDescent="0.2">
      <c r="F2013" s="288"/>
      <c r="G2013" s="4"/>
      <c r="H2013" s="4"/>
    </row>
    <row r="2014" spans="6:8" x14ac:dyDescent="0.2">
      <c r="F2014" s="288"/>
      <c r="G2014" s="4"/>
      <c r="H2014" s="4"/>
    </row>
    <row r="2015" spans="6:8" x14ac:dyDescent="0.2">
      <c r="F2015" s="288"/>
      <c r="G2015" s="4"/>
      <c r="H2015" s="4"/>
    </row>
    <row r="2016" spans="6:8" x14ac:dyDescent="0.2">
      <c r="F2016" s="288"/>
      <c r="G2016" s="4"/>
      <c r="H2016" s="4"/>
    </row>
    <row r="2017" spans="6:8" x14ac:dyDescent="0.2">
      <c r="F2017" s="288"/>
      <c r="G2017" s="4"/>
      <c r="H2017" s="4"/>
    </row>
    <row r="2018" spans="6:8" x14ac:dyDescent="0.2">
      <c r="F2018" s="288"/>
      <c r="G2018" s="4"/>
      <c r="H2018" s="4"/>
    </row>
    <row r="2019" spans="6:8" x14ac:dyDescent="0.2">
      <c r="F2019" s="288"/>
      <c r="G2019" s="4"/>
      <c r="H2019" s="4"/>
    </row>
    <row r="2020" spans="6:8" x14ac:dyDescent="0.2">
      <c r="F2020" s="288"/>
      <c r="G2020" s="4"/>
      <c r="H2020" s="4"/>
    </row>
    <row r="2021" spans="6:8" x14ac:dyDescent="0.2">
      <c r="F2021" s="288"/>
      <c r="G2021" s="4"/>
      <c r="H2021" s="4"/>
    </row>
    <row r="2022" spans="6:8" x14ac:dyDescent="0.2">
      <c r="F2022" s="288"/>
      <c r="G2022" s="4"/>
      <c r="H2022" s="4"/>
    </row>
    <row r="2023" spans="6:8" x14ac:dyDescent="0.2">
      <c r="F2023" s="288"/>
      <c r="G2023" s="4"/>
      <c r="H2023" s="4"/>
    </row>
    <row r="2024" spans="6:8" x14ac:dyDescent="0.2">
      <c r="F2024" s="288"/>
      <c r="G2024" s="4"/>
      <c r="H2024" s="4"/>
    </row>
    <row r="2025" spans="6:8" x14ac:dyDescent="0.2">
      <c r="F2025" s="288"/>
      <c r="G2025" s="4"/>
      <c r="H2025" s="4"/>
    </row>
    <row r="2026" spans="6:8" x14ac:dyDescent="0.2">
      <c r="F2026" s="288"/>
      <c r="G2026" s="4"/>
      <c r="H2026" s="4"/>
    </row>
    <row r="2027" spans="6:8" x14ac:dyDescent="0.2">
      <c r="F2027" s="288"/>
      <c r="G2027" s="4"/>
      <c r="H2027" s="4"/>
    </row>
    <row r="2028" spans="6:8" x14ac:dyDescent="0.2">
      <c r="F2028" s="288"/>
      <c r="G2028" s="4"/>
      <c r="H2028" s="4"/>
    </row>
    <row r="2029" spans="6:8" x14ac:dyDescent="0.2">
      <c r="F2029" s="288"/>
      <c r="G2029" s="4"/>
      <c r="H2029" s="4"/>
    </row>
    <row r="2030" spans="6:8" x14ac:dyDescent="0.2">
      <c r="F2030" s="288"/>
      <c r="G2030" s="4"/>
      <c r="H2030" s="4"/>
    </row>
    <row r="2031" spans="6:8" x14ac:dyDescent="0.2">
      <c r="F2031" s="288"/>
      <c r="G2031" s="4"/>
      <c r="H2031" s="4"/>
    </row>
    <row r="2032" spans="6:8" x14ac:dyDescent="0.2">
      <c r="F2032" s="288"/>
      <c r="G2032" s="4"/>
      <c r="H2032" s="4"/>
    </row>
    <row r="2033" spans="6:8" x14ac:dyDescent="0.2">
      <c r="F2033" s="288"/>
      <c r="G2033" s="4"/>
      <c r="H2033" s="4"/>
    </row>
    <row r="2034" spans="6:8" x14ac:dyDescent="0.2">
      <c r="F2034" s="288"/>
      <c r="G2034" s="4"/>
      <c r="H2034" s="4"/>
    </row>
    <row r="2035" spans="6:8" x14ac:dyDescent="0.2">
      <c r="F2035" s="288"/>
      <c r="G2035" s="4"/>
      <c r="H2035" s="4"/>
    </row>
    <row r="2036" spans="6:8" x14ac:dyDescent="0.2">
      <c r="F2036" s="288"/>
      <c r="G2036" s="4"/>
      <c r="H2036" s="4"/>
    </row>
    <row r="2037" spans="6:8" x14ac:dyDescent="0.2">
      <c r="F2037" s="288"/>
      <c r="G2037" s="4"/>
      <c r="H2037" s="4"/>
    </row>
    <row r="2038" spans="6:8" x14ac:dyDescent="0.2">
      <c r="F2038" s="288"/>
      <c r="G2038" s="4"/>
      <c r="H2038" s="4"/>
    </row>
    <row r="2039" spans="6:8" x14ac:dyDescent="0.2">
      <c r="F2039" s="288"/>
      <c r="G2039" s="4"/>
      <c r="H2039" s="4"/>
    </row>
    <row r="2040" spans="6:8" x14ac:dyDescent="0.2">
      <c r="F2040" s="288"/>
      <c r="G2040" s="4"/>
      <c r="H2040" s="4"/>
    </row>
    <row r="2041" spans="6:8" x14ac:dyDescent="0.2">
      <c r="F2041" s="288"/>
      <c r="G2041" s="4"/>
      <c r="H2041" s="4"/>
    </row>
    <row r="2042" spans="6:8" x14ac:dyDescent="0.2">
      <c r="F2042" s="288"/>
      <c r="G2042" s="4"/>
      <c r="H2042" s="4"/>
    </row>
    <row r="2043" spans="6:8" x14ac:dyDescent="0.2">
      <c r="F2043" s="288"/>
      <c r="G2043" s="4"/>
      <c r="H2043" s="4"/>
    </row>
    <row r="2044" spans="6:8" x14ac:dyDescent="0.2">
      <c r="F2044" s="288"/>
      <c r="G2044" s="4"/>
      <c r="H2044" s="4"/>
    </row>
    <row r="2045" spans="6:8" x14ac:dyDescent="0.2">
      <c r="F2045" s="288"/>
      <c r="G2045" s="4"/>
      <c r="H2045" s="4"/>
    </row>
    <row r="2046" spans="6:8" x14ac:dyDescent="0.2">
      <c r="F2046" s="288"/>
      <c r="G2046" s="4"/>
      <c r="H2046" s="4"/>
    </row>
    <row r="2047" spans="6:8" x14ac:dyDescent="0.2">
      <c r="F2047" s="288"/>
      <c r="G2047" s="4"/>
      <c r="H2047" s="4"/>
    </row>
    <row r="2048" spans="6:8" x14ac:dyDescent="0.2">
      <c r="F2048" s="288"/>
      <c r="G2048" s="4"/>
      <c r="H2048" s="4"/>
    </row>
    <row r="2049" spans="6:8" x14ac:dyDescent="0.2">
      <c r="F2049" s="288"/>
      <c r="G2049" s="4"/>
      <c r="H2049" s="4"/>
    </row>
    <row r="2050" spans="6:8" x14ac:dyDescent="0.2">
      <c r="F2050" s="288"/>
      <c r="G2050" s="4"/>
      <c r="H2050" s="4"/>
    </row>
    <row r="2051" spans="6:8" x14ac:dyDescent="0.2">
      <c r="F2051" s="288"/>
      <c r="G2051" s="4"/>
      <c r="H2051" s="4"/>
    </row>
    <row r="2052" spans="6:8" x14ac:dyDescent="0.2">
      <c r="F2052" s="288"/>
      <c r="G2052" s="4"/>
      <c r="H2052" s="4"/>
    </row>
    <row r="2053" spans="6:8" x14ac:dyDescent="0.2">
      <c r="F2053" s="288"/>
      <c r="G2053" s="4"/>
      <c r="H2053" s="4"/>
    </row>
    <row r="2054" spans="6:8" x14ac:dyDescent="0.2">
      <c r="F2054" s="288"/>
      <c r="G2054" s="4"/>
      <c r="H2054" s="4"/>
    </row>
    <row r="2055" spans="6:8" x14ac:dyDescent="0.2">
      <c r="F2055" s="288"/>
      <c r="G2055" s="4"/>
      <c r="H2055" s="4"/>
    </row>
    <row r="2056" spans="6:8" x14ac:dyDescent="0.2">
      <c r="F2056" s="288"/>
      <c r="G2056" s="4"/>
      <c r="H2056" s="4"/>
    </row>
    <row r="2057" spans="6:8" x14ac:dyDescent="0.2">
      <c r="F2057" s="288"/>
      <c r="G2057" s="4"/>
      <c r="H2057" s="4"/>
    </row>
    <row r="2058" spans="6:8" x14ac:dyDescent="0.2">
      <c r="F2058" s="288"/>
      <c r="G2058" s="4"/>
      <c r="H2058" s="4"/>
    </row>
    <row r="2059" spans="6:8" x14ac:dyDescent="0.2">
      <c r="F2059" s="288"/>
      <c r="G2059" s="4"/>
      <c r="H2059" s="4"/>
    </row>
    <row r="2060" spans="6:8" x14ac:dyDescent="0.2">
      <c r="F2060" s="288"/>
      <c r="G2060" s="4"/>
      <c r="H2060" s="4"/>
    </row>
    <row r="2061" spans="6:8" x14ac:dyDescent="0.2">
      <c r="F2061" s="288"/>
      <c r="G2061" s="4"/>
      <c r="H2061" s="4"/>
    </row>
    <row r="2062" spans="6:8" x14ac:dyDescent="0.2">
      <c r="F2062" s="288"/>
      <c r="G2062" s="4"/>
      <c r="H2062" s="4"/>
    </row>
    <row r="2063" spans="6:8" x14ac:dyDescent="0.2">
      <c r="F2063" s="288"/>
      <c r="G2063" s="4"/>
      <c r="H2063" s="4"/>
    </row>
    <row r="2064" spans="6:8" x14ac:dyDescent="0.2">
      <c r="F2064" s="288"/>
      <c r="G2064" s="4"/>
      <c r="H2064" s="4"/>
    </row>
    <row r="2065" spans="6:8" x14ac:dyDescent="0.2">
      <c r="F2065" s="288"/>
      <c r="G2065" s="4"/>
      <c r="H2065" s="4"/>
    </row>
    <row r="2066" spans="6:8" x14ac:dyDescent="0.2">
      <c r="F2066" s="288"/>
      <c r="G2066" s="4"/>
      <c r="H2066" s="4"/>
    </row>
    <row r="2067" spans="6:8" x14ac:dyDescent="0.2">
      <c r="F2067" s="288"/>
      <c r="G2067" s="4"/>
      <c r="H2067" s="4"/>
    </row>
    <row r="2068" spans="6:8" x14ac:dyDescent="0.2">
      <c r="F2068" s="288"/>
      <c r="G2068" s="4"/>
      <c r="H2068" s="4"/>
    </row>
    <row r="2069" spans="6:8" x14ac:dyDescent="0.2">
      <c r="F2069" s="288"/>
      <c r="G2069" s="4"/>
      <c r="H2069" s="4"/>
    </row>
    <row r="2070" spans="6:8" x14ac:dyDescent="0.2">
      <c r="F2070" s="288"/>
      <c r="G2070" s="4"/>
      <c r="H2070" s="4"/>
    </row>
    <row r="2071" spans="6:8" x14ac:dyDescent="0.2">
      <c r="F2071" s="288"/>
      <c r="G2071" s="4"/>
      <c r="H2071" s="4"/>
    </row>
    <row r="2072" spans="6:8" x14ac:dyDescent="0.2">
      <c r="F2072" s="288"/>
      <c r="G2072" s="4"/>
      <c r="H2072" s="4"/>
    </row>
    <row r="2073" spans="6:8" x14ac:dyDescent="0.2">
      <c r="F2073" s="288"/>
      <c r="G2073" s="4"/>
      <c r="H2073" s="4"/>
    </row>
    <row r="2074" spans="6:8" x14ac:dyDescent="0.2">
      <c r="F2074" s="288"/>
      <c r="G2074" s="4"/>
      <c r="H2074" s="4"/>
    </row>
    <row r="2075" spans="6:8" x14ac:dyDescent="0.2">
      <c r="F2075" s="288"/>
      <c r="G2075" s="4"/>
      <c r="H2075" s="4"/>
    </row>
    <row r="2076" spans="6:8" x14ac:dyDescent="0.2">
      <c r="F2076" s="288"/>
      <c r="G2076" s="4"/>
      <c r="H2076" s="4"/>
    </row>
    <row r="2077" spans="6:8" x14ac:dyDescent="0.2">
      <c r="F2077" s="288"/>
      <c r="G2077" s="4"/>
      <c r="H2077" s="4"/>
    </row>
    <row r="2078" spans="6:8" x14ac:dyDescent="0.2">
      <c r="F2078" s="288"/>
      <c r="G2078" s="4"/>
      <c r="H2078" s="4"/>
    </row>
    <row r="2079" spans="6:8" x14ac:dyDescent="0.2">
      <c r="F2079" s="288"/>
      <c r="G2079" s="4"/>
      <c r="H2079" s="4"/>
    </row>
    <row r="2080" spans="6:8" x14ac:dyDescent="0.2">
      <c r="F2080" s="288"/>
      <c r="G2080" s="4"/>
      <c r="H2080" s="4"/>
    </row>
    <row r="2081" spans="6:8" x14ac:dyDescent="0.2">
      <c r="F2081" s="288"/>
      <c r="G2081" s="4"/>
      <c r="H2081" s="4"/>
    </row>
    <row r="2082" spans="6:8" x14ac:dyDescent="0.2">
      <c r="F2082" s="288"/>
      <c r="G2082" s="4"/>
      <c r="H2082" s="4"/>
    </row>
    <row r="2083" spans="6:8" x14ac:dyDescent="0.2">
      <c r="F2083" s="288"/>
      <c r="G2083" s="4"/>
      <c r="H2083" s="4"/>
    </row>
    <row r="2084" spans="6:8" x14ac:dyDescent="0.2">
      <c r="F2084" s="288"/>
      <c r="G2084" s="4"/>
      <c r="H2084" s="4"/>
    </row>
    <row r="2085" spans="6:8" x14ac:dyDescent="0.2">
      <c r="F2085" s="288"/>
      <c r="G2085" s="4"/>
      <c r="H2085" s="4"/>
    </row>
    <row r="2086" spans="6:8" x14ac:dyDescent="0.2">
      <c r="F2086" s="288"/>
      <c r="G2086" s="4"/>
      <c r="H2086" s="4"/>
    </row>
    <row r="2087" spans="6:8" x14ac:dyDescent="0.2">
      <c r="F2087" s="288"/>
      <c r="G2087" s="4"/>
      <c r="H2087" s="4"/>
    </row>
    <row r="2088" spans="6:8" x14ac:dyDescent="0.2">
      <c r="F2088" s="288"/>
      <c r="G2088" s="4"/>
      <c r="H2088" s="4"/>
    </row>
    <row r="2089" spans="6:8" x14ac:dyDescent="0.2">
      <c r="F2089" s="288"/>
      <c r="G2089" s="4"/>
      <c r="H2089" s="4"/>
    </row>
    <row r="2090" spans="6:8" x14ac:dyDescent="0.2">
      <c r="F2090" s="288"/>
      <c r="G2090" s="4"/>
      <c r="H2090" s="4"/>
    </row>
    <row r="2091" spans="6:8" x14ac:dyDescent="0.2">
      <c r="F2091" s="288"/>
      <c r="G2091" s="4"/>
      <c r="H2091" s="4"/>
    </row>
    <row r="2092" spans="6:8" x14ac:dyDescent="0.2">
      <c r="F2092" s="288"/>
      <c r="G2092" s="4"/>
      <c r="H2092" s="4"/>
    </row>
    <row r="2093" spans="6:8" x14ac:dyDescent="0.2">
      <c r="F2093" s="288"/>
      <c r="G2093" s="4"/>
      <c r="H2093" s="4"/>
    </row>
    <row r="2094" spans="6:8" x14ac:dyDescent="0.2">
      <c r="F2094" s="288"/>
      <c r="G2094" s="4"/>
      <c r="H2094" s="4"/>
    </row>
    <row r="2095" spans="6:8" x14ac:dyDescent="0.2">
      <c r="F2095" s="288"/>
      <c r="G2095" s="4"/>
      <c r="H2095" s="4"/>
    </row>
    <row r="2096" spans="6:8" x14ac:dyDescent="0.2">
      <c r="F2096" s="288"/>
      <c r="G2096" s="4"/>
      <c r="H2096" s="4"/>
    </row>
    <row r="2097" spans="6:8" x14ac:dyDescent="0.2">
      <c r="F2097" s="288"/>
      <c r="G2097" s="4"/>
      <c r="H2097" s="4"/>
    </row>
    <row r="2098" spans="6:8" x14ac:dyDescent="0.2">
      <c r="F2098" s="288"/>
      <c r="G2098" s="4"/>
      <c r="H2098" s="4"/>
    </row>
    <row r="2099" spans="6:8" x14ac:dyDescent="0.2">
      <c r="F2099" s="288"/>
      <c r="G2099" s="4"/>
      <c r="H2099" s="4"/>
    </row>
    <row r="2100" spans="6:8" x14ac:dyDescent="0.2">
      <c r="F2100" s="288"/>
      <c r="G2100" s="4"/>
      <c r="H2100" s="4"/>
    </row>
    <row r="2101" spans="6:8" x14ac:dyDescent="0.2">
      <c r="F2101" s="288"/>
      <c r="G2101" s="4"/>
      <c r="H2101" s="4"/>
    </row>
    <row r="2102" spans="6:8" x14ac:dyDescent="0.2">
      <c r="F2102" s="288"/>
      <c r="G2102" s="4"/>
      <c r="H2102" s="4"/>
    </row>
    <row r="2103" spans="6:8" x14ac:dyDescent="0.2">
      <c r="F2103" s="288"/>
      <c r="G2103" s="4"/>
      <c r="H2103" s="4"/>
    </row>
    <row r="2104" spans="6:8" x14ac:dyDescent="0.2">
      <c r="F2104" s="288"/>
      <c r="G2104" s="4"/>
      <c r="H2104" s="4"/>
    </row>
    <row r="2105" spans="6:8" x14ac:dyDescent="0.2">
      <c r="F2105" s="288"/>
      <c r="G2105" s="4"/>
      <c r="H2105" s="4"/>
    </row>
    <row r="2106" spans="6:8" x14ac:dyDescent="0.2">
      <c r="F2106" s="288"/>
      <c r="G2106" s="4"/>
      <c r="H2106" s="4"/>
    </row>
    <row r="2107" spans="6:8" x14ac:dyDescent="0.2">
      <c r="F2107" s="288"/>
      <c r="G2107" s="4"/>
      <c r="H2107" s="4"/>
    </row>
    <row r="2108" spans="6:8" x14ac:dyDescent="0.2">
      <c r="F2108" s="288"/>
      <c r="G2108" s="4"/>
      <c r="H2108" s="4"/>
    </row>
    <row r="2109" spans="6:8" x14ac:dyDescent="0.2">
      <c r="F2109" s="288"/>
      <c r="G2109" s="4"/>
      <c r="H2109" s="4"/>
    </row>
    <row r="2110" spans="6:8" x14ac:dyDescent="0.2">
      <c r="F2110" s="288"/>
      <c r="G2110" s="4"/>
      <c r="H2110" s="4"/>
    </row>
    <row r="2111" spans="6:8" x14ac:dyDescent="0.2">
      <c r="F2111" s="288"/>
      <c r="G2111" s="4"/>
      <c r="H2111" s="4"/>
    </row>
    <row r="2112" spans="6:8" x14ac:dyDescent="0.2">
      <c r="F2112" s="288"/>
      <c r="G2112" s="4"/>
      <c r="H2112" s="4"/>
    </row>
    <row r="2113" spans="6:8" x14ac:dyDescent="0.2">
      <c r="F2113" s="288"/>
      <c r="G2113" s="4"/>
      <c r="H2113" s="4"/>
    </row>
    <row r="2114" spans="6:8" x14ac:dyDescent="0.2">
      <c r="F2114" s="288"/>
      <c r="G2114" s="4"/>
      <c r="H2114" s="4"/>
    </row>
    <row r="2115" spans="6:8" x14ac:dyDescent="0.2">
      <c r="F2115" s="288"/>
      <c r="G2115" s="4"/>
      <c r="H2115" s="4"/>
    </row>
    <row r="2116" spans="6:8" x14ac:dyDescent="0.2">
      <c r="F2116" s="288"/>
      <c r="G2116" s="4"/>
      <c r="H2116" s="4"/>
    </row>
    <row r="2117" spans="6:8" x14ac:dyDescent="0.2">
      <c r="F2117" s="288"/>
      <c r="G2117" s="4"/>
      <c r="H2117" s="4"/>
    </row>
    <row r="2118" spans="6:8" x14ac:dyDescent="0.2">
      <c r="F2118" s="288"/>
      <c r="G2118" s="4"/>
      <c r="H2118" s="4"/>
    </row>
    <row r="2119" spans="6:8" x14ac:dyDescent="0.2">
      <c r="F2119" s="288"/>
      <c r="G2119" s="4"/>
      <c r="H2119" s="4"/>
    </row>
    <row r="2120" spans="6:8" x14ac:dyDescent="0.2">
      <c r="F2120" s="288"/>
      <c r="G2120" s="4"/>
      <c r="H2120" s="4"/>
    </row>
    <row r="2121" spans="6:8" x14ac:dyDescent="0.2">
      <c r="F2121" s="288"/>
      <c r="G2121" s="4"/>
      <c r="H2121" s="4"/>
    </row>
    <row r="2122" spans="6:8" x14ac:dyDescent="0.2">
      <c r="F2122" s="288"/>
      <c r="G2122" s="4"/>
      <c r="H2122" s="4"/>
    </row>
    <row r="2123" spans="6:8" x14ac:dyDescent="0.2">
      <c r="F2123" s="288"/>
      <c r="G2123" s="4"/>
      <c r="H2123" s="4"/>
    </row>
    <row r="2124" spans="6:8" x14ac:dyDescent="0.2">
      <c r="F2124" s="288"/>
      <c r="G2124" s="4"/>
      <c r="H2124" s="4"/>
    </row>
    <row r="2125" spans="6:8" x14ac:dyDescent="0.2">
      <c r="F2125" s="288"/>
      <c r="G2125" s="4"/>
      <c r="H2125" s="4"/>
    </row>
    <row r="2126" spans="6:8" x14ac:dyDescent="0.2">
      <c r="F2126" s="288"/>
      <c r="G2126" s="4"/>
      <c r="H2126" s="4"/>
    </row>
    <row r="2127" spans="6:8" x14ac:dyDescent="0.2">
      <c r="F2127" s="288"/>
      <c r="G2127" s="4"/>
      <c r="H2127" s="4"/>
    </row>
    <row r="2128" spans="6:8" x14ac:dyDescent="0.2">
      <c r="F2128" s="288"/>
      <c r="G2128" s="4"/>
      <c r="H2128" s="4"/>
    </row>
    <row r="2129" spans="6:8" x14ac:dyDescent="0.2">
      <c r="F2129" s="288"/>
      <c r="G2129" s="4"/>
      <c r="H2129" s="4"/>
    </row>
    <row r="2130" spans="6:8" x14ac:dyDescent="0.2">
      <c r="F2130" s="288"/>
      <c r="G2130" s="4"/>
      <c r="H2130" s="4"/>
    </row>
    <row r="2131" spans="6:8" x14ac:dyDescent="0.2">
      <c r="F2131" s="288"/>
      <c r="G2131" s="4"/>
      <c r="H2131" s="4"/>
    </row>
    <row r="2132" spans="6:8" x14ac:dyDescent="0.2">
      <c r="F2132" s="288"/>
      <c r="G2132" s="4"/>
      <c r="H2132" s="4"/>
    </row>
    <row r="2133" spans="6:8" x14ac:dyDescent="0.2">
      <c r="F2133" s="288"/>
      <c r="G2133" s="4"/>
      <c r="H2133" s="4"/>
    </row>
    <row r="2134" spans="6:8" x14ac:dyDescent="0.2">
      <c r="F2134" s="288"/>
      <c r="G2134" s="4"/>
      <c r="H2134" s="4"/>
    </row>
    <row r="2135" spans="6:8" x14ac:dyDescent="0.2">
      <c r="F2135" s="288"/>
      <c r="G2135" s="4"/>
      <c r="H2135" s="4"/>
    </row>
    <row r="2136" spans="6:8" x14ac:dyDescent="0.2">
      <c r="F2136" s="288"/>
      <c r="G2136" s="4"/>
      <c r="H2136" s="4"/>
    </row>
    <row r="2137" spans="6:8" x14ac:dyDescent="0.2">
      <c r="F2137" s="288"/>
      <c r="G2137" s="4"/>
      <c r="H2137" s="4"/>
    </row>
    <row r="2138" spans="6:8" x14ac:dyDescent="0.2">
      <c r="F2138" s="288"/>
      <c r="G2138" s="4"/>
      <c r="H2138" s="4"/>
    </row>
    <row r="2139" spans="6:8" x14ac:dyDescent="0.2">
      <c r="F2139" s="288"/>
      <c r="G2139" s="4"/>
      <c r="H2139" s="4"/>
    </row>
    <row r="2140" spans="6:8" x14ac:dyDescent="0.2">
      <c r="F2140" s="288"/>
      <c r="G2140" s="4"/>
      <c r="H2140" s="4"/>
    </row>
    <row r="2141" spans="6:8" x14ac:dyDescent="0.2">
      <c r="F2141" s="288"/>
      <c r="G2141" s="4"/>
      <c r="H2141" s="4"/>
    </row>
    <row r="2142" spans="6:8" x14ac:dyDescent="0.2">
      <c r="F2142" s="288"/>
      <c r="G2142" s="4"/>
      <c r="H2142" s="4"/>
    </row>
    <row r="2143" spans="6:8" x14ac:dyDescent="0.2">
      <c r="F2143" s="288"/>
      <c r="G2143" s="4"/>
      <c r="H2143" s="4"/>
    </row>
    <row r="2144" spans="6:8" x14ac:dyDescent="0.2">
      <c r="F2144" s="288"/>
      <c r="G2144" s="4"/>
      <c r="H2144" s="4"/>
    </row>
    <row r="2145" spans="6:8" x14ac:dyDescent="0.2">
      <c r="F2145" s="288"/>
      <c r="G2145" s="4"/>
      <c r="H2145" s="4"/>
    </row>
    <row r="2146" spans="6:8" x14ac:dyDescent="0.2">
      <c r="F2146" s="288"/>
      <c r="G2146" s="4"/>
      <c r="H2146" s="4"/>
    </row>
    <row r="2147" spans="6:8" x14ac:dyDescent="0.2">
      <c r="F2147" s="288"/>
      <c r="G2147" s="4"/>
      <c r="H2147" s="4"/>
    </row>
    <row r="2148" spans="6:8" x14ac:dyDescent="0.2">
      <c r="F2148" s="288"/>
      <c r="G2148" s="4"/>
      <c r="H2148" s="4"/>
    </row>
    <row r="2149" spans="6:8" x14ac:dyDescent="0.2">
      <c r="F2149" s="288"/>
      <c r="G2149" s="4"/>
      <c r="H2149" s="4"/>
    </row>
    <row r="2150" spans="6:8" x14ac:dyDescent="0.2">
      <c r="F2150" s="288"/>
      <c r="G2150" s="4"/>
      <c r="H2150" s="4"/>
    </row>
    <row r="2151" spans="6:8" x14ac:dyDescent="0.2">
      <c r="F2151" s="288"/>
      <c r="G2151" s="4"/>
      <c r="H2151" s="4"/>
    </row>
    <row r="2152" spans="6:8" x14ac:dyDescent="0.2">
      <c r="F2152" s="288"/>
      <c r="G2152" s="4"/>
      <c r="H2152" s="4"/>
    </row>
    <row r="2153" spans="6:8" x14ac:dyDescent="0.2">
      <c r="F2153" s="288"/>
      <c r="G2153" s="4"/>
      <c r="H2153" s="4"/>
    </row>
    <row r="2154" spans="6:8" x14ac:dyDescent="0.2">
      <c r="F2154" s="288"/>
      <c r="G2154" s="4"/>
      <c r="H2154" s="4"/>
    </row>
    <row r="2155" spans="6:8" x14ac:dyDescent="0.2">
      <c r="F2155" s="288"/>
      <c r="G2155" s="4"/>
      <c r="H2155" s="4"/>
    </row>
    <row r="2156" spans="6:8" x14ac:dyDescent="0.2">
      <c r="F2156" s="288"/>
      <c r="G2156" s="4"/>
      <c r="H2156" s="4"/>
    </row>
    <row r="2157" spans="6:8" x14ac:dyDescent="0.2">
      <c r="F2157" s="288"/>
      <c r="G2157" s="4"/>
      <c r="H2157" s="4"/>
    </row>
    <row r="2158" spans="6:8" x14ac:dyDescent="0.2">
      <c r="F2158" s="288"/>
      <c r="G2158" s="4"/>
      <c r="H2158" s="4"/>
    </row>
    <row r="2159" spans="6:8" x14ac:dyDescent="0.2">
      <c r="F2159" s="288"/>
      <c r="G2159" s="4"/>
      <c r="H2159" s="4"/>
    </row>
    <row r="2160" spans="6:8" x14ac:dyDescent="0.2">
      <c r="F2160" s="288"/>
      <c r="G2160" s="4"/>
      <c r="H2160" s="4"/>
    </row>
    <row r="2161" spans="6:8" x14ac:dyDescent="0.2">
      <c r="F2161" s="288"/>
      <c r="G2161" s="4"/>
      <c r="H2161" s="4"/>
    </row>
    <row r="2162" spans="6:8" x14ac:dyDescent="0.2">
      <c r="F2162" s="288"/>
      <c r="G2162" s="4"/>
      <c r="H2162" s="4"/>
    </row>
    <row r="2163" spans="6:8" x14ac:dyDescent="0.2">
      <c r="F2163" s="288"/>
      <c r="G2163" s="4"/>
      <c r="H2163" s="4"/>
    </row>
    <row r="2164" spans="6:8" x14ac:dyDescent="0.2">
      <c r="F2164" s="288"/>
      <c r="G2164" s="4"/>
      <c r="H2164" s="4"/>
    </row>
    <row r="2165" spans="6:8" x14ac:dyDescent="0.2">
      <c r="F2165" s="288"/>
      <c r="G2165" s="4"/>
      <c r="H2165" s="4"/>
    </row>
    <row r="2166" spans="6:8" x14ac:dyDescent="0.2">
      <c r="F2166" s="288"/>
      <c r="G2166" s="4"/>
      <c r="H2166" s="4"/>
    </row>
    <row r="2167" spans="6:8" x14ac:dyDescent="0.2">
      <c r="F2167" s="288"/>
      <c r="G2167" s="4"/>
      <c r="H2167" s="4"/>
    </row>
    <row r="2168" spans="6:8" x14ac:dyDescent="0.2">
      <c r="F2168" s="288"/>
      <c r="G2168" s="4"/>
      <c r="H2168" s="4"/>
    </row>
    <row r="2169" spans="6:8" x14ac:dyDescent="0.2">
      <c r="F2169" s="288"/>
      <c r="G2169" s="4"/>
      <c r="H2169" s="4"/>
    </row>
    <row r="2170" spans="6:8" x14ac:dyDescent="0.2">
      <c r="F2170" s="288"/>
      <c r="G2170" s="4"/>
      <c r="H2170" s="4"/>
    </row>
    <row r="2171" spans="6:8" x14ac:dyDescent="0.2">
      <c r="F2171" s="288"/>
      <c r="G2171" s="4"/>
      <c r="H2171" s="4"/>
    </row>
    <row r="2172" spans="6:8" x14ac:dyDescent="0.2">
      <c r="F2172" s="288"/>
      <c r="G2172" s="4"/>
      <c r="H2172" s="4"/>
    </row>
    <row r="2173" spans="6:8" x14ac:dyDescent="0.2">
      <c r="F2173" s="288"/>
      <c r="G2173" s="4"/>
      <c r="H2173" s="4"/>
    </row>
    <row r="2174" spans="6:8" x14ac:dyDescent="0.2">
      <c r="F2174" s="288"/>
      <c r="G2174" s="4"/>
      <c r="H2174" s="4"/>
    </row>
    <row r="2175" spans="6:8" x14ac:dyDescent="0.2">
      <c r="F2175" s="288"/>
      <c r="G2175" s="4"/>
      <c r="H2175" s="4"/>
    </row>
    <row r="2176" spans="6:8" x14ac:dyDescent="0.2">
      <c r="F2176" s="288"/>
      <c r="G2176" s="4"/>
      <c r="H2176" s="4"/>
    </row>
    <row r="2177" spans="6:8" x14ac:dyDescent="0.2">
      <c r="F2177" s="288"/>
      <c r="G2177" s="4"/>
      <c r="H2177" s="4"/>
    </row>
    <row r="2178" spans="6:8" x14ac:dyDescent="0.2">
      <c r="F2178" s="288"/>
      <c r="G2178" s="4"/>
      <c r="H2178" s="4"/>
    </row>
    <row r="2179" spans="6:8" x14ac:dyDescent="0.2">
      <c r="F2179" s="288"/>
      <c r="G2179" s="4"/>
      <c r="H2179" s="4"/>
    </row>
    <row r="2180" spans="6:8" x14ac:dyDescent="0.2">
      <c r="F2180" s="288"/>
      <c r="G2180" s="4"/>
      <c r="H2180" s="4"/>
    </row>
    <row r="2181" spans="6:8" x14ac:dyDescent="0.2">
      <c r="F2181" s="288"/>
      <c r="G2181" s="4"/>
      <c r="H2181" s="4"/>
    </row>
    <row r="2182" spans="6:8" x14ac:dyDescent="0.2">
      <c r="F2182" s="288"/>
      <c r="G2182" s="4"/>
      <c r="H2182" s="4"/>
    </row>
    <row r="2183" spans="6:8" x14ac:dyDescent="0.2">
      <c r="F2183" s="288"/>
      <c r="G2183" s="4"/>
      <c r="H2183" s="4"/>
    </row>
    <row r="2184" spans="6:8" x14ac:dyDescent="0.2">
      <c r="F2184" s="288"/>
      <c r="G2184" s="4"/>
      <c r="H2184" s="4"/>
    </row>
    <row r="2185" spans="6:8" x14ac:dyDescent="0.2">
      <c r="F2185" s="288"/>
      <c r="G2185" s="4"/>
      <c r="H2185" s="4"/>
    </row>
    <row r="2186" spans="6:8" x14ac:dyDescent="0.2">
      <c r="F2186" s="288"/>
      <c r="G2186" s="4"/>
      <c r="H2186" s="4"/>
    </row>
    <row r="2187" spans="6:8" x14ac:dyDescent="0.2">
      <c r="F2187" s="288"/>
      <c r="G2187" s="4"/>
      <c r="H2187" s="4"/>
    </row>
    <row r="2188" spans="6:8" x14ac:dyDescent="0.2">
      <c r="F2188" s="288"/>
      <c r="G2188" s="4"/>
      <c r="H2188" s="4"/>
    </row>
    <row r="2189" spans="6:8" x14ac:dyDescent="0.2">
      <c r="F2189" s="288"/>
      <c r="G2189" s="4"/>
      <c r="H2189" s="4"/>
    </row>
    <row r="2190" spans="6:8" x14ac:dyDescent="0.2">
      <c r="F2190" s="288"/>
      <c r="G2190" s="4"/>
      <c r="H2190" s="4"/>
    </row>
    <row r="2191" spans="6:8" x14ac:dyDescent="0.2">
      <c r="F2191" s="288"/>
      <c r="G2191" s="4"/>
      <c r="H2191" s="4"/>
    </row>
    <row r="2192" spans="6:8" x14ac:dyDescent="0.2">
      <c r="F2192" s="288"/>
      <c r="G2192" s="4"/>
      <c r="H2192" s="4"/>
    </row>
    <row r="2193" spans="6:8" x14ac:dyDescent="0.2">
      <c r="F2193" s="288"/>
      <c r="G2193" s="4"/>
      <c r="H2193" s="4"/>
    </row>
    <row r="2194" spans="6:8" x14ac:dyDescent="0.2">
      <c r="F2194" s="288"/>
      <c r="G2194" s="4"/>
      <c r="H2194" s="4"/>
    </row>
    <row r="2195" spans="6:8" x14ac:dyDescent="0.2">
      <c r="F2195" s="288"/>
      <c r="G2195" s="4"/>
      <c r="H2195" s="4"/>
    </row>
    <row r="2196" spans="6:8" x14ac:dyDescent="0.2">
      <c r="F2196" s="288"/>
      <c r="G2196" s="4"/>
      <c r="H2196" s="4"/>
    </row>
    <row r="2197" spans="6:8" x14ac:dyDescent="0.2">
      <c r="F2197" s="288"/>
      <c r="G2197" s="4"/>
      <c r="H2197" s="4"/>
    </row>
    <row r="2198" spans="6:8" x14ac:dyDescent="0.2">
      <c r="F2198" s="288"/>
      <c r="G2198" s="4"/>
      <c r="H2198" s="4"/>
    </row>
    <row r="2199" spans="6:8" x14ac:dyDescent="0.2">
      <c r="F2199" s="288"/>
      <c r="G2199" s="4"/>
      <c r="H2199" s="4"/>
    </row>
    <row r="2200" spans="6:8" x14ac:dyDescent="0.2">
      <c r="F2200" s="288"/>
      <c r="G2200" s="4"/>
      <c r="H2200" s="4"/>
    </row>
    <row r="2201" spans="6:8" x14ac:dyDescent="0.2">
      <c r="F2201" s="288"/>
      <c r="G2201" s="4"/>
      <c r="H2201" s="4"/>
    </row>
    <row r="2202" spans="6:8" x14ac:dyDescent="0.2">
      <c r="F2202" s="288"/>
      <c r="G2202" s="4"/>
      <c r="H2202" s="4"/>
    </row>
    <row r="2203" spans="6:8" x14ac:dyDescent="0.2">
      <c r="F2203" s="288"/>
      <c r="G2203" s="4"/>
      <c r="H2203" s="4"/>
    </row>
    <row r="2204" spans="6:8" x14ac:dyDescent="0.2">
      <c r="F2204" s="288"/>
      <c r="G2204" s="4"/>
      <c r="H2204" s="4"/>
    </row>
    <row r="2205" spans="6:8" x14ac:dyDescent="0.2">
      <c r="F2205" s="288"/>
      <c r="G2205" s="4"/>
      <c r="H2205" s="4"/>
    </row>
    <row r="2206" spans="6:8" x14ac:dyDescent="0.2">
      <c r="F2206" s="288"/>
      <c r="G2206" s="4"/>
      <c r="H2206" s="4"/>
    </row>
    <row r="2207" spans="6:8" x14ac:dyDescent="0.2">
      <c r="F2207" s="288"/>
      <c r="G2207" s="4"/>
      <c r="H2207" s="4"/>
    </row>
    <row r="2208" spans="6:8" x14ac:dyDescent="0.2">
      <c r="F2208" s="288"/>
      <c r="G2208" s="4"/>
      <c r="H2208" s="4"/>
    </row>
    <row r="2209" spans="6:8" x14ac:dyDescent="0.2">
      <c r="F2209" s="288"/>
      <c r="G2209" s="4"/>
      <c r="H2209" s="4"/>
    </row>
    <row r="2210" spans="6:8" x14ac:dyDescent="0.2">
      <c r="F2210" s="288"/>
      <c r="G2210" s="4"/>
      <c r="H2210" s="4"/>
    </row>
    <row r="2211" spans="6:8" x14ac:dyDescent="0.2">
      <c r="F2211" s="288"/>
      <c r="G2211" s="4"/>
      <c r="H2211" s="4"/>
    </row>
    <row r="2212" spans="6:8" x14ac:dyDescent="0.2">
      <c r="F2212" s="288"/>
      <c r="G2212" s="4"/>
      <c r="H2212" s="4"/>
    </row>
    <row r="2213" spans="6:8" x14ac:dyDescent="0.2">
      <c r="F2213" s="288"/>
      <c r="G2213" s="4"/>
      <c r="H2213" s="4"/>
    </row>
    <row r="2214" spans="6:8" x14ac:dyDescent="0.2">
      <c r="F2214" s="288"/>
      <c r="G2214" s="4"/>
      <c r="H2214" s="4"/>
    </row>
    <row r="2215" spans="6:8" x14ac:dyDescent="0.2">
      <c r="F2215" s="288"/>
      <c r="G2215" s="4"/>
      <c r="H2215" s="4"/>
    </row>
    <row r="2216" spans="6:8" x14ac:dyDescent="0.2">
      <c r="F2216" s="288"/>
      <c r="G2216" s="4"/>
      <c r="H2216" s="4"/>
    </row>
    <row r="2217" spans="6:8" x14ac:dyDescent="0.2">
      <c r="F2217" s="288"/>
      <c r="G2217" s="4"/>
      <c r="H2217" s="4"/>
    </row>
    <row r="2218" spans="6:8" x14ac:dyDescent="0.2">
      <c r="F2218" s="288"/>
      <c r="G2218" s="4"/>
      <c r="H2218" s="4"/>
    </row>
    <row r="2219" spans="6:8" x14ac:dyDescent="0.2">
      <c r="F2219" s="288"/>
      <c r="G2219" s="4"/>
      <c r="H2219" s="4"/>
    </row>
    <row r="2220" spans="6:8" x14ac:dyDescent="0.2">
      <c r="F2220" s="288"/>
      <c r="G2220" s="4"/>
      <c r="H2220" s="4"/>
    </row>
    <row r="2221" spans="6:8" x14ac:dyDescent="0.2">
      <c r="F2221" s="288"/>
      <c r="G2221" s="4"/>
      <c r="H2221" s="4"/>
    </row>
    <row r="2222" spans="6:8" x14ac:dyDescent="0.2">
      <c r="F2222" s="288"/>
      <c r="G2222" s="4"/>
      <c r="H2222" s="4"/>
    </row>
    <row r="2223" spans="6:8" x14ac:dyDescent="0.2">
      <c r="F2223" s="288"/>
      <c r="G2223" s="4"/>
      <c r="H2223" s="4"/>
    </row>
    <row r="2224" spans="6:8" x14ac:dyDescent="0.2">
      <c r="F2224" s="288"/>
      <c r="G2224" s="4"/>
      <c r="H2224" s="4"/>
    </row>
    <row r="2225" spans="6:8" x14ac:dyDescent="0.2">
      <c r="F2225" s="288"/>
      <c r="G2225" s="4"/>
      <c r="H2225" s="4"/>
    </row>
    <row r="2226" spans="6:8" x14ac:dyDescent="0.2">
      <c r="F2226" s="288"/>
      <c r="G2226" s="4"/>
      <c r="H2226" s="4"/>
    </row>
    <row r="2227" spans="6:8" x14ac:dyDescent="0.2">
      <c r="F2227" s="288"/>
      <c r="G2227" s="4"/>
      <c r="H2227" s="4"/>
    </row>
    <row r="2228" spans="6:8" x14ac:dyDescent="0.2">
      <c r="F2228" s="288"/>
      <c r="G2228" s="4"/>
      <c r="H2228" s="4"/>
    </row>
    <row r="2229" spans="6:8" x14ac:dyDescent="0.2">
      <c r="F2229" s="288"/>
      <c r="G2229" s="4"/>
      <c r="H2229" s="4"/>
    </row>
    <row r="2230" spans="6:8" x14ac:dyDescent="0.2">
      <c r="F2230" s="288"/>
      <c r="G2230" s="4"/>
      <c r="H2230" s="4"/>
    </row>
    <row r="2231" spans="6:8" x14ac:dyDescent="0.2">
      <c r="F2231" s="288"/>
      <c r="G2231" s="4"/>
      <c r="H2231" s="4"/>
    </row>
    <row r="2232" spans="6:8" x14ac:dyDescent="0.2">
      <c r="F2232" s="288"/>
      <c r="G2232" s="4"/>
      <c r="H2232" s="4"/>
    </row>
    <row r="2233" spans="6:8" x14ac:dyDescent="0.2">
      <c r="F2233" s="288"/>
      <c r="G2233" s="4"/>
      <c r="H2233" s="4"/>
    </row>
    <row r="2234" spans="6:8" x14ac:dyDescent="0.2">
      <c r="F2234" s="288"/>
      <c r="G2234" s="4"/>
      <c r="H2234" s="4"/>
    </row>
    <row r="2235" spans="6:8" x14ac:dyDescent="0.2">
      <c r="F2235" s="288"/>
      <c r="G2235" s="4"/>
      <c r="H2235" s="4"/>
    </row>
    <row r="2236" spans="6:8" x14ac:dyDescent="0.2">
      <c r="F2236" s="288"/>
      <c r="G2236" s="4"/>
      <c r="H2236" s="4"/>
    </row>
    <row r="2237" spans="6:8" x14ac:dyDescent="0.2">
      <c r="F2237" s="288"/>
      <c r="G2237" s="4"/>
      <c r="H2237" s="4"/>
    </row>
    <row r="2238" spans="6:8" x14ac:dyDescent="0.2">
      <c r="F2238" s="288"/>
      <c r="G2238" s="4"/>
      <c r="H2238" s="4"/>
    </row>
    <row r="2239" spans="6:8" x14ac:dyDescent="0.2">
      <c r="F2239" s="288"/>
      <c r="G2239" s="4"/>
      <c r="H2239" s="4"/>
    </row>
    <row r="2240" spans="6:8" x14ac:dyDescent="0.2">
      <c r="F2240" s="288"/>
      <c r="G2240" s="4"/>
      <c r="H2240" s="4"/>
    </row>
    <row r="2241" spans="6:8" x14ac:dyDescent="0.2">
      <c r="F2241" s="288"/>
      <c r="G2241" s="4"/>
      <c r="H2241" s="4"/>
    </row>
    <row r="2242" spans="6:8" x14ac:dyDescent="0.2">
      <c r="F2242" s="288"/>
      <c r="G2242" s="4"/>
      <c r="H2242" s="4"/>
    </row>
    <row r="2243" spans="6:8" x14ac:dyDescent="0.2">
      <c r="F2243" s="288"/>
      <c r="G2243" s="4"/>
      <c r="H2243" s="4"/>
    </row>
    <row r="2244" spans="6:8" x14ac:dyDescent="0.2">
      <c r="F2244" s="288"/>
      <c r="G2244" s="4"/>
      <c r="H2244" s="4"/>
    </row>
    <row r="2245" spans="6:8" x14ac:dyDescent="0.2">
      <c r="F2245" s="288"/>
      <c r="G2245" s="4"/>
      <c r="H2245" s="4"/>
    </row>
    <row r="2246" spans="6:8" x14ac:dyDescent="0.2">
      <c r="F2246" s="288"/>
      <c r="G2246" s="4"/>
      <c r="H2246" s="4"/>
    </row>
    <row r="2247" spans="6:8" x14ac:dyDescent="0.2">
      <c r="F2247" s="288"/>
      <c r="G2247" s="4"/>
      <c r="H2247" s="4"/>
    </row>
    <row r="2248" spans="6:8" x14ac:dyDescent="0.2">
      <c r="F2248" s="288"/>
      <c r="G2248" s="4"/>
      <c r="H2248" s="4"/>
    </row>
    <row r="2249" spans="6:8" x14ac:dyDescent="0.2">
      <c r="F2249" s="288"/>
      <c r="G2249" s="4"/>
      <c r="H2249" s="4"/>
    </row>
    <row r="2250" spans="6:8" x14ac:dyDescent="0.2">
      <c r="F2250" s="288"/>
      <c r="G2250" s="4"/>
      <c r="H2250" s="4"/>
    </row>
    <row r="2251" spans="6:8" x14ac:dyDescent="0.2">
      <c r="F2251" s="288"/>
      <c r="G2251" s="4"/>
      <c r="H2251" s="4"/>
    </row>
    <row r="2252" spans="6:8" x14ac:dyDescent="0.2">
      <c r="F2252" s="288"/>
      <c r="G2252" s="4"/>
      <c r="H2252" s="4"/>
    </row>
    <row r="2253" spans="6:8" x14ac:dyDescent="0.2">
      <c r="F2253" s="288"/>
      <c r="G2253" s="4"/>
      <c r="H2253" s="4"/>
    </row>
    <row r="2254" spans="6:8" x14ac:dyDescent="0.2">
      <c r="F2254" s="288"/>
      <c r="G2254" s="4"/>
      <c r="H2254" s="4"/>
    </row>
    <row r="2255" spans="6:8" x14ac:dyDescent="0.2">
      <c r="F2255" s="288"/>
      <c r="G2255" s="4"/>
      <c r="H2255" s="4"/>
    </row>
    <row r="2256" spans="6:8" x14ac:dyDescent="0.2">
      <c r="F2256" s="288"/>
      <c r="G2256" s="4"/>
      <c r="H2256" s="4"/>
    </row>
    <row r="2257" spans="6:8" x14ac:dyDescent="0.2">
      <c r="F2257" s="288"/>
      <c r="G2257" s="4"/>
      <c r="H2257" s="4"/>
    </row>
    <row r="2258" spans="6:8" x14ac:dyDescent="0.2">
      <c r="F2258" s="288"/>
      <c r="G2258" s="4"/>
      <c r="H2258" s="4"/>
    </row>
    <row r="2259" spans="6:8" x14ac:dyDescent="0.2">
      <c r="F2259" s="288"/>
      <c r="G2259" s="4"/>
      <c r="H2259" s="4"/>
    </row>
    <row r="2260" spans="6:8" x14ac:dyDescent="0.2">
      <c r="F2260" s="288"/>
      <c r="G2260" s="4"/>
      <c r="H2260" s="4"/>
    </row>
    <row r="2261" spans="6:8" x14ac:dyDescent="0.2">
      <c r="F2261" s="288"/>
      <c r="G2261" s="4"/>
      <c r="H2261" s="4"/>
    </row>
    <row r="2262" spans="6:8" x14ac:dyDescent="0.2">
      <c r="F2262" s="288"/>
      <c r="G2262" s="4"/>
      <c r="H2262" s="4"/>
    </row>
    <row r="2263" spans="6:8" x14ac:dyDescent="0.2">
      <c r="F2263" s="288"/>
      <c r="G2263" s="4"/>
      <c r="H2263" s="4"/>
    </row>
    <row r="2264" spans="6:8" x14ac:dyDescent="0.2">
      <c r="F2264" s="288"/>
      <c r="G2264" s="4"/>
      <c r="H2264" s="4"/>
    </row>
    <row r="2265" spans="6:8" x14ac:dyDescent="0.2">
      <c r="F2265" s="288"/>
      <c r="G2265" s="4"/>
      <c r="H2265" s="4"/>
    </row>
    <row r="2266" spans="6:8" x14ac:dyDescent="0.2">
      <c r="F2266" s="288"/>
      <c r="G2266" s="4"/>
      <c r="H2266" s="4"/>
    </row>
    <row r="2267" spans="6:8" x14ac:dyDescent="0.2">
      <c r="F2267" s="288"/>
      <c r="G2267" s="4"/>
      <c r="H2267" s="4"/>
    </row>
    <row r="2268" spans="6:8" x14ac:dyDescent="0.2">
      <c r="F2268" s="288"/>
      <c r="G2268" s="4"/>
      <c r="H2268" s="4"/>
    </row>
    <row r="2269" spans="6:8" x14ac:dyDescent="0.2">
      <c r="F2269" s="288"/>
      <c r="G2269" s="4"/>
      <c r="H2269" s="4"/>
    </row>
    <row r="2270" spans="6:8" x14ac:dyDescent="0.2">
      <c r="F2270" s="288"/>
      <c r="G2270" s="4"/>
      <c r="H2270" s="4"/>
    </row>
    <row r="2271" spans="6:8" x14ac:dyDescent="0.2">
      <c r="F2271" s="288"/>
      <c r="G2271" s="4"/>
      <c r="H2271" s="4"/>
    </row>
    <row r="2272" spans="6:8" x14ac:dyDescent="0.2">
      <c r="F2272" s="288"/>
      <c r="G2272" s="4"/>
      <c r="H2272" s="4"/>
    </row>
    <row r="2273" spans="6:8" x14ac:dyDescent="0.2">
      <c r="F2273" s="288"/>
      <c r="G2273" s="4"/>
      <c r="H2273" s="4"/>
    </row>
    <row r="2274" spans="6:8" x14ac:dyDescent="0.2">
      <c r="F2274" s="288"/>
      <c r="G2274" s="4"/>
      <c r="H2274" s="4"/>
    </row>
    <row r="2275" spans="6:8" x14ac:dyDescent="0.2">
      <c r="F2275" s="288"/>
      <c r="G2275" s="4"/>
      <c r="H2275" s="4"/>
    </row>
    <row r="2276" spans="6:8" x14ac:dyDescent="0.2">
      <c r="F2276" s="288"/>
      <c r="G2276" s="4"/>
      <c r="H2276" s="4"/>
    </row>
    <row r="2277" spans="6:8" x14ac:dyDescent="0.2">
      <c r="F2277" s="288"/>
      <c r="G2277" s="4"/>
      <c r="H2277" s="4"/>
    </row>
    <row r="2278" spans="6:8" x14ac:dyDescent="0.2">
      <c r="F2278" s="288"/>
      <c r="G2278" s="4"/>
      <c r="H2278" s="4"/>
    </row>
    <row r="2279" spans="6:8" x14ac:dyDescent="0.2">
      <c r="F2279" s="288"/>
      <c r="G2279" s="4"/>
      <c r="H2279" s="4"/>
    </row>
    <row r="2280" spans="6:8" x14ac:dyDescent="0.2">
      <c r="F2280" s="288"/>
      <c r="G2280" s="4"/>
      <c r="H2280" s="4"/>
    </row>
    <row r="2281" spans="6:8" x14ac:dyDescent="0.2">
      <c r="F2281" s="288"/>
      <c r="G2281" s="4"/>
      <c r="H2281" s="4"/>
    </row>
    <row r="2282" spans="6:8" x14ac:dyDescent="0.2">
      <c r="F2282" s="288"/>
      <c r="G2282" s="4"/>
      <c r="H2282" s="4"/>
    </row>
    <row r="2283" spans="6:8" x14ac:dyDescent="0.2">
      <c r="F2283" s="288"/>
      <c r="G2283" s="4"/>
      <c r="H2283" s="4"/>
    </row>
    <row r="2284" spans="6:8" x14ac:dyDescent="0.2">
      <c r="F2284" s="288"/>
      <c r="G2284" s="4"/>
      <c r="H2284" s="4"/>
    </row>
    <row r="2285" spans="6:8" x14ac:dyDescent="0.2">
      <c r="F2285" s="288"/>
      <c r="G2285" s="4"/>
      <c r="H2285" s="4"/>
    </row>
    <row r="2286" spans="6:8" x14ac:dyDescent="0.2">
      <c r="F2286" s="288"/>
      <c r="G2286" s="4"/>
      <c r="H2286" s="4"/>
    </row>
    <row r="2287" spans="6:8" x14ac:dyDescent="0.2">
      <c r="F2287" s="288"/>
      <c r="G2287" s="4"/>
      <c r="H2287" s="4"/>
    </row>
    <row r="2288" spans="6:8" x14ac:dyDescent="0.2">
      <c r="F2288" s="288"/>
      <c r="G2288" s="4"/>
      <c r="H2288" s="4"/>
    </row>
    <row r="2289" spans="6:8" x14ac:dyDescent="0.2">
      <c r="F2289" s="288"/>
      <c r="G2289" s="4"/>
      <c r="H2289" s="4"/>
    </row>
    <row r="2290" spans="6:8" x14ac:dyDescent="0.2">
      <c r="F2290" s="288"/>
      <c r="G2290" s="4"/>
      <c r="H2290" s="4"/>
    </row>
    <row r="2291" spans="6:8" x14ac:dyDescent="0.2">
      <c r="F2291" s="288"/>
      <c r="G2291" s="4"/>
      <c r="H2291" s="4"/>
    </row>
    <row r="2292" spans="6:8" x14ac:dyDescent="0.2">
      <c r="F2292" s="288"/>
      <c r="G2292" s="4"/>
      <c r="H2292" s="4"/>
    </row>
    <row r="2293" spans="6:8" x14ac:dyDescent="0.2">
      <c r="F2293" s="288"/>
      <c r="G2293" s="4"/>
      <c r="H2293" s="4"/>
    </row>
    <row r="2294" spans="6:8" x14ac:dyDescent="0.2">
      <c r="F2294" s="288"/>
      <c r="G2294" s="4"/>
      <c r="H2294" s="4"/>
    </row>
    <row r="2295" spans="6:8" x14ac:dyDescent="0.2">
      <c r="F2295" s="288"/>
      <c r="G2295" s="4"/>
      <c r="H2295" s="4"/>
    </row>
    <row r="2296" spans="6:8" x14ac:dyDescent="0.2">
      <c r="F2296" s="288"/>
      <c r="G2296" s="4"/>
      <c r="H2296" s="4"/>
    </row>
    <row r="2297" spans="6:8" x14ac:dyDescent="0.2">
      <c r="F2297" s="288"/>
      <c r="G2297" s="4"/>
      <c r="H2297" s="4"/>
    </row>
    <row r="2298" spans="6:8" x14ac:dyDescent="0.2">
      <c r="F2298" s="288"/>
      <c r="G2298" s="4"/>
      <c r="H2298" s="4"/>
    </row>
    <row r="2299" spans="6:8" x14ac:dyDescent="0.2">
      <c r="F2299" s="288"/>
      <c r="G2299" s="4"/>
      <c r="H2299" s="4"/>
    </row>
    <row r="2300" spans="6:8" x14ac:dyDescent="0.2">
      <c r="F2300" s="288"/>
      <c r="G2300" s="4"/>
      <c r="H2300" s="4"/>
    </row>
    <row r="2301" spans="6:8" x14ac:dyDescent="0.2">
      <c r="F2301" s="288"/>
      <c r="G2301" s="4"/>
      <c r="H2301" s="4"/>
    </row>
    <row r="2302" spans="6:8" x14ac:dyDescent="0.2">
      <c r="F2302" s="288"/>
      <c r="G2302" s="4"/>
      <c r="H2302" s="4"/>
    </row>
    <row r="2303" spans="6:8" x14ac:dyDescent="0.2">
      <c r="F2303" s="288"/>
      <c r="G2303" s="4"/>
      <c r="H2303" s="4"/>
    </row>
    <row r="2304" spans="6:8" x14ac:dyDescent="0.2">
      <c r="F2304" s="288"/>
      <c r="G2304" s="4"/>
      <c r="H2304" s="4"/>
    </row>
    <row r="2305" spans="6:8" x14ac:dyDescent="0.2">
      <c r="F2305" s="288"/>
      <c r="G2305" s="4"/>
      <c r="H2305" s="4"/>
    </row>
    <row r="2306" spans="6:8" x14ac:dyDescent="0.2">
      <c r="F2306" s="288"/>
      <c r="G2306" s="4"/>
      <c r="H2306" s="4"/>
    </row>
    <row r="2307" spans="6:8" x14ac:dyDescent="0.2">
      <c r="F2307" s="288"/>
      <c r="G2307" s="4"/>
      <c r="H2307" s="4"/>
    </row>
    <row r="2308" spans="6:8" x14ac:dyDescent="0.2">
      <c r="F2308" s="288"/>
      <c r="G2308" s="4"/>
      <c r="H2308" s="4"/>
    </row>
    <row r="2309" spans="6:8" x14ac:dyDescent="0.2">
      <c r="F2309" s="288"/>
      <c r="G2309" s="4"/>
      <c r="H2309" s="4"/>
    </row>
    <row r="2310" spans="6:8" x14ac:dyDescent="0.2">
      <c r="F2310" s="288"/>
      <c r="G2310" s="4"/>
      <c r="H2310" s="4"/>
    </row>
    <row r="2311" spans="6:8" x14ac:dyDescent="0.2">
      <c r="F2311" s="288"/>
      <c r="G2311" s="4"/>
      <c r="H2311" s="4"/>
    </row>
    <row r="2312" spans="6:8" x14ac:dyDescent="0.2">
      <c r="F2312" s="288"/>
      <c r="G2312" s="4"/>
      <c r="H2312" s="4"/>
    </row>
    <row r="2313" spans="6:8" x14ac:dyDescent="0.2">
      <c r="F2313" s="288"/>
      <c r="G2313" s="4"/>
      <c r="H2313" s="4"/>
    </row>
    <row r="2314" spans="6:8" x14ac:dyDescent="0.2">
      <c r="F2314" s="288"/>
      <c r="G2314" s="4"/>
      <c r="H2314" s="4"/>
    </row>
    <row r="2315" spans="6:8" x14ac:dyDescent="0.2">
      <c r="F2315" s="288"/>
      <c r="G2315" s="4"/>
      <c r="H2315" s="4"/>
    </row>
    <row r="2316" spans="6:8" x14ac:dyDescent="0.2">
      <c r="F2316" s="288"/>
      <c r="G2316" s="4"/>
      <c r="H2316" s="4"/>
    </row>
    <row r="2317" spans="6:8" x14ac:dyDescent="0.2">
      <c r="F2317" s="288"/>
      <c r="G2317" s="4"/>
      <c r="H2317" s="4"/>
    </row>
    <row r="2318" spans="6:8" x14ac:dyDescent="0.2">
      <c r="F2318" s="288"/>
      <c r="G2318" s="4"/>
      <c r="H2318" s="4"/>
    </row>
    <row r="2319" spans="6:8" x14ac:dyDescent="0.2">
      <c r="F2319" s="288"/>
      <c r="G2319" s="4"/>
      <c r="H2319" s="4"/>
    </row>
    <row r="2320" spans="6:8" x14ac:dyDescent="0.2">
      <c r="F2320" s="288"/>
      <c r="G2320" s="4"/>
      <c r="H2320" s="4"/>
    </row>
    <row r="2321" spans="6:8" x14ac:dyDescent="0.2">
      <c r="F2321" s="288"/>
      <c r="G2321" s="4"/>
      <c r="H2321" s="4"/>
    </row>
    <row r="2322" spans="6:8" x14ac:dyDescent="0.2">
      <c r="F2322" s="288"/>
      <c r="G2322" s="4"/>
      <c r="H2322" s="4"/>
    </row>
    <row r="2323" spans="6:8" x14ac:dyDescent="0.2">
      <c r="F2323" s="288"/>
      <c r="G2323" s="4"/>
      <c r="H2323" s="4"/>
    </row>
    <row r="2324" spans="6:8" x14ac:dyDescent="0.2">
      <c r="F2324" s="288"/>
      <c r="G2324" s="4"/>
      <c r="H2324" s="4"/>
    </row>
    <row r="2325" spans="6:8" x14ac:dyDescent="0.2">
      <c r="F2325" s="288"/>
      <c r="G2325" s="4"/>
      <c r="H2325" s="4"/>
    </row>
    <row r="2326" spans="6:8" x14ac:dyDescent="0.2">
      <c r="F2326" s="288"/>
      <c r="G2326" s="4"/>
      <c r="H2326" s="4"/>
    </row>
    <row r="2327" spans="6:8" x14ac:dyDescent="0.2">
      <c r="F2327" s="288"/>
      <c r="G2327" s="4"/>
      <c r="H2327" s="4"/>
    </row>
    <row r="2328" spans="6:8" x14ac:dyDescent="0.2">
      <c r="F2328" s="288"/>
      <c r="G2328" s="4"/>
      <c r="H2328" s="4"/>
    </row>
    <row r="2329" spans="6:8" x14ac:dyDescent="0.2">
      <c r="F2329" s="288"/>
      <c r="G2329" s="4"/>
      <c r="H2329" s="4"/>
    </row>
    <row r="2330" spans="6:8" x14ac:dyDescent="0.2">
      <c r="F2330" s="288"/>
      <c r="G2330" s="4"/>
      <c r="H2330" s="4"/>
    </row>
    <row r="2331" spans="6:8" x14ac:dyDescent="0.2">
      <c r="F2331" s="288"/>
      <c r="G2331" s="4"/>
      <c r="H2331" s="4"/>
    </row>
    <row r="2332" spans="6:8" x14ac:dyDescent="0.2">
      <c r="F2332" s="288"/>
      <c r="G2332" s="4"/>
      <c r="H2332" s="4"/>
    </row>
    <row r="2333" spans="6:8" x14ac:dyDescent="0.2">
      <c r="F2333" s="288"/>
      <c r="G2333" s="4"/>
      <c r="H2333" s="4"/>
    </row>
    <row r="2334" spans="6:8" x14ac:dyDescent="0.2">
      <c r="F2334" s="288"/>
      <c r="G2334" s="4"/>
      <c r="H2334" s="4"/>
    </row>
    <row r="2335" spans="6:8" x14ac:dyDescent="0.2">
      <c r="F2335" s="288"/>
      <c r="G2335" s="4"/>
      <c r="H2335" s="4"/>
    </row>
    <row r="2336" spans="6:8" x14ac:dyDescent="0.2">
      <c r="F2336" s="288"/>
      <c r="G2336" s="4"/>
      <c r="H2336" s="4"/>
    </row>
    <row r="2337" spans="6:8" x14ac:dyDescent="0.2">
      <c r="F2337" s="288"/>
      <c r="G2337" s="4"/>
      <c r="H2337" s="4"/>
    </row>
    <row r="2338" spans="6:8" x14ac:dyDescent="0.2">
      <c r="F2338" s="288"/>
      <c r="G2338" s="4"/>
      <c r="H2338" s="4"/>
    </row>
    <row r="2339" spans="6:8" x14ac:dyDescent="0.2">
      <c r="F2339" s="288"/>
      <c r="G2339" s="4"/>
      <c r="H2339" s="4"/>
    </row>
    <row r="2340" spans="6:8" x14ac:dyDescent="0.2">
      <c r="F2340" s="288"/>
      <c r="G2340" s="4"/>
      <c r="H2340" s="4"/>
    </row>
    <row r="2341" spans="6:8" x14ac:dyDescent="0.2">
      <c r="F2341" s="288"/>
      <c r="G2341" s="4"/>
      <c r="H2341" s="4"/>
    </row>
    <row r="2342" spans="6:8" x14ac:dyDescent="0.2">
      <c r="F2342" s="288"/>
      <c r="G2342" s="4"/>
      <c r="H2342" s="4"/>
    </row>
    <row r="2343" spans="6:8" x14ac:dyDescent="0.2">
      <c r="F2343" s="288"/>
      <c r="G2343" s="4"/>
      <c r="H2343" s="4"/>
    </row>
    <row r="2344" spans="6:8" x14ac:dyDescent="0.2">
      <c r="F2344" s="288"/>
      <c r="G2344" s="4"/>
      <c r="H2344" s="4"/>
    </row>
    <row r="2345" spans="6:8" x14ac:dyDescent="0.2">
      <c r="F2345" s="288"/>
      <c r="G2345" s="4"/>
      <c r="H2345" s="4"/>
    </row>
    <row r="2346" spans="6:8" x14ac:dyDescent="0.2">
      <c r="F2346" s="288"/>
      <c r="G2346" s="4"/>
      <c r="H2346" s="4"/>
    </row>
    <row r="2347" spans="6:8" x14ac:dyDescent="0.2">
      <c r="F2347" s="288"/>
      <c r="G2347" s="4"/>
      <c r="H2347" s="4"/>
    </row>
    <row r="2348" spans="6:8" x14ac:dyDescent="0.2">
      <c r="F2348" s="288"/>
      <c r="G2348" s="4"/>
      <c r="H2348" s="4"/>
    </row>
    <row r="2349" spans="6:8" x14ac:dyDescent="0.2">
      <c r="F2349" s="288"/>
      <c r="G2349" s="4"/>
      <c r="H2349" s="4"/>
    </row>
    <row r="2350" spans="6:8" x14ac:dyDescent="0.2">
      <c r="F2350" s="288"/>
      <c r="G2350" s="4"/>
      <c r="H2350" s="4"/>
    </row>
    <row r="2351" spans="6:8" x14ac:dyDescent="0.2">
      <c r="F2351" s="288"/>
      <c r="G2351" s="4"/>
      <c r="H2351" s="4"/>
    </row>
    <row r="2352" spans="6:8" x14ac:dyDescent="0.2">
      <c r="F2352" s="288"/>
      <c r="G2352" s="4"/>
      <c r="H2352" s="4"/>
    </row>
    <row r="2353" spans="6:8" x14ac:dyDescent="0.2">
      <c r="F2353" s="288"/>
      <c r="G2353" s="4"/>
      <c r="H2353" s="4"/>
    </row>
    <row r="2354" spans="6:8" x14ac:dyDescent="0.2">
      <c r="F2354" s="288"/>
      <c r="G2354" s="4"/>
      <c r="H2354" s="4"/>
    </row>
    <row r="2355" spans="6:8" x14ac:dyDescent="0.2">
      <c r="F2355" s="288"/>
      <c r="G2355" s="4"/>
      <c r="H2355" s="4"/>
    </row>
    <row r="2356" spans="6:8" x14ac:dyDescent="0.2">
      <c r="F2356" s="288"/>
      <c r="G2356" s="4"/>
      <c r="H2356" s="4"/>
    </row>
    <row r="2357" spans="6:8" x14ac:dyDescent="0.2">
      <c r="F2357" s="288"/>
      <c r="G2357" s="4"/>
      <c r="H2357" s="4"/>
    </row>
    <row r="2358" spans="6:8" x14ac:dyDescent="0.2">
      <c r="F2358" s="288"/>
      <c r="G2358" s="4"/>
      <c r="H2358" s="4"/>
    </row>
    <row r="2359" spans="6:8" x14ac:dyDescent="0.2">
      <c r="F2359" s="288"/>
      <c r="G2359" s="4"/>
      <c r="H2359" s="4"/>
    </row>
    <row r="2360" spans="6:8" x14ac:dyDescent="0.2">
      <c r="F2360" s="288"/>
      <c r="G2360" s="4"/>
      <c r="H2360" s="4"/>
    </row>
    <row r="2361" spans="6:8" x14ac:dyDescent="0.2">
      <c r="F2361" s="288"/>
      <c r="G2361" s="4"/>
      <c r="H2361" s="4"/>
    </row>
    <row r="2362" spans="6:8" x14ac:dyDescent="0.2">
      <c r="F2362" s="288"/>
      <c r="G2362" s="4"/>
      <c r="H2362" s="4"/>
    </row>
    <row r="2363" spans="6:8" x14ac:dyDescent="0.2">
      <c r="F2363" s="288"/>
      <c r="G2363" s="4"/>
      <c r="H2363" s="4"/>
    </row>
    <row r="2364" spans="6:8" x14ac:dyDescent="0.2">
      <c r="F2364" s="288"/>
      <c r="G2364" s="4"/>
      <c r="H2364" s="4"/>
    </row>
    <row r="2365" spans="6:8" x14ac:dyDescent="0.2">
      <c r="F2365" s="288"/>
      <c r="G2365" s="4"/>
      <c r="H2365" s="4"/>
    </row>
    <row r="2366" spans="6:8" x14ac:dyDescent="0.2">
      <c r="F2366" s="288"/>
      <c r="G2366" s="4"/>
      <c r="H2366" s="4"/>
    </row>
    <row r="2367" spans="6:8" x14ac:dyDescent="0.2">
      <c r="F2367" s="288"/>
      <c r="G2367" s="4"/>
      <c r="H2367" s="4"/>
    </row>
    <row r="2368" spans="6:8" x14ac:dyDescent="0.2">
      <c r="F2368" s="288"/>
      <c r="G2368" s="4"/>
      <c r="H2368" s="4"/>
    </row>
    <row r="2369" spans="6:8" x14ac:dyDescent="0.2">
      <c r="F2369" s="288"/>
      <c r="G2369" s="4"/>
      <c r="H2369" s="4"/>
    </row>
    <row r="2370" spans="6:8" x14ac:dyDescent="0.2">
      <c r="F2370" s="288"/>
      <c r="G2370" s="4"/>
      <c r="H2370" s="4"/>
    </row>
    <row r="2371" spans="6:8" x14ac:dyDescent="0.2">
      <c r="F2371" s="288"/>
      <c r="G2371" s="4"/>
      <c r="H2371" s="4"/>
    </row>
    <row r="2372" spans="6:8" x14ac:dyDescent="0.2">
      <c r="F2372" s="288"/>
      <c r="G2372" s="4"/>
      <c r="H2372" s="4"/>
    </row>
    <row r="2373" spans="6:8" x14ac:dyDescent="0.2">
      <c r="F2373" s="288"/>
      <c r="G2373" s="4"/>
      <c r="H2373" s="4"/>
    </row>
    <row r="2374" spans="6:8" x14ac:dyDescent="0.2">
      <c r="F2374" s="288"/>
      <c r="G2374" s="4"/>
      <c r="H2374" s="4"/>
    </row>
    <row r="2375" spans="6:8" x14ac:dyDescent="0.2">
      <c r="F2375" s="288"/>
      <c r="G2375" s="4"/>
      <c r="H2375" s="4"/>
    </row>
    <row r="2376" spans="6:8" x14ac:dyDescent="0.2">
      <c r="F2376" s="288"/>
      <c r="G2376" s="4"/>
      <c r="H2376" s="4"/>
    </row>
    <row r="2377" spans="6:8" x14ac:dyDescent="0.2">
      <c r="F2377" s="288"/>
      <c r="G2377" s="4"/>
      <c r="H2377" s="4"/>
    </row>
    <row r="2378" spans="6:8" x14ac:dyDescent="0.2">
      <c r="F2378" s="288"/>
      <c r="G2378" s="4"/>
      <c r="H2378" s="4"/>
    </row>
    <row r="2379" spans="6:8" x14ac:dyDescent="0.2">
      <c r="F2379" s="288"/>
      <c r="G2379" s="4"/>
      <c r="H2379" s="4"/>
    </row>
    <row r="2380" spans="6:8" x14ac:dyDescent="0.2">
      <c r="F2380" s="288"/>
      <c r="G2380" s="4"/>
      <c r="H2380" s="4"/>
    </row>
    <row r="2381" spans="6:8" x14ac:dyDescent="0.2">
      <c r="F2381" s="288"/>
      <c r="G2381" s="4"/>
      <c r="H2381" s="4"/>
    </row>
    <row r="2382" spans="6:8" x14ac:dyDescent="0.2">
      <c r="F2382" s="288"/>
      <c r="G2382" s="4"/>
      <c r="H2382" s="4"/>
    </row>
    <row r="2383" spans="6:8" x14ac:dyDescent="0.2">
      <c r="F2383" s="288"/>
      <c r="G2383" s="4"/>
      <c r="H2383" s="4"/>
    </row>
    <row r="2384" spans="6:8" x14ac:dyDescent="0.2">
      <c r="F2384" s="288"/>
      <c r="G2384" s="4"/>
      <c r="H2384" s="4"/>
    </row>
    <row r="2385" spans="6:8" x14ac:dyDescent="0.2">
      <c r="F2385" s="288"/>
      <c r="G2385" s="4"/>
      <c r="H2385" s="4"/>
    </row>
    <row r="2386" spans="6:8" x14ac:dyDescent="0.2">
      <c r="F2386" s="288"/>
      <c r="G2386" s="4"/>
      <c r="H2386" s="4"/>
    </row>
    <row r="2387" spans="6:8" x14ac:dyDescent="0.2">
      <c r="F2387" s="288"/>
      <c r="G2387" s="4"/>
      <c r="H2387" s="4"/>
    </row>
    <row r="2388" spans="6:8" x14ac:dyDescent="0.2">
      <c r="F2388" s="288"/>
      <c r="G2388" s="4"/>
      <c r="H2388" s="4"/>
    </row>
    <row r="2389" spans="6:8" x14ac:dyDescent="0.2">
      <c r="F2389" s="288"/>
      <c r="G2389" s="4"/>
      <c r="H2389" s="4"/>
    </row>
    <row r="2390" spans="6:8" x14ac:dyDescent="0.2">
      <c r="F2390" s="288"/>
      <c r="G2390" s="4"/>
      <c r="H2390" s="4"/>
    </row>
    <row r="2391" spans="6:8" x14ac:dyDescent="0.2">
      <c r="F2391" s="288"/>
      <c r="G2391" s="4"/>
      <c r="H2391" s="4"/>
    </row>
    <row r="2392" spans="6:8" x14ac:dyDescent="0.2">
      <c r="F2392" s="288"/>
      <c r="G2392" s="4"/>
      <c r="H2392" s="4"/>
    </row>
    <row r="2393" spans="6:8" x14ac:dyDescent="0.2">
      <c r="F2393" s="288"/>
      <c r="G2393" s="4"/>
      <c r="H2393" s="4"/>
    </row>
    <row r="2394" spans="6:8" x14ac:dyDescent="0.2">
      <c r="F2394" s="288"/>
      <c r="G2394" s="4"/>
      <c r="H2394" s="4"/>
    </row>
    <row r="2395" spans="6:8" x14ac:dyDescent="0.2">
      <c r="F2395" s="288"/>
      <c r="G2395" s="4"/>
      <c r="H2395" s="4"/>
    </row>
    <row r="2396" spans="6:8" x14ac:dyDescent="0.2">
      <c r="F2396" s="288"/>
      <c r="G2396" s="4"/>
      <c r="H2396" s="4"/>
    </row>
    <row r="2397" spans="6:8" x14ac:dyDescent="0.2">
      <c r="F2397" s="288"/>
      <c r="G2397" s="4"/>
      <c r="H2397" s="4"/>
    </row>
    <row r="2398" spans="6:8" x14ac:dyDescent="0.2">
      <c r="F2398" s="288"/>
      <c r="G2398" s="4"/>
      <c r="H2398" s="4"/>
    </row>
    <row r="2399" spans="6:8" x14ac:dyDescent="0.2">
      <c r="F2399" s="288"/>
      <c r="G2399" s="4"/>
      <c r="H2399" s="4"/>
    </row>
    <row r="2400" spans="6:8" x14ac:dyDescent="0.2">
      <c r="F2400" s="288"/>
      <c r="G2400" s="4"/>
      <c r="H2400" s="4"/>
    </row>
    <row r="2401" spans="6:8" x14ac:dyDescent="0.2">
      <c r="F2401" s="288"/>
      <c r="G2401" s="4"/>
      <c r="H2401" s="4"/>
    </row>
    <row r="2402" spans="6:8" x14ac:dyDescent="0.2">
      <c r="F2402" s="288"/>
      <c r="G2402" s="4"/>
      <c r="H2402" s="4"/>
    </row>
    <row r="2403" spans="6:8" x14ac:dyDescent="0.2">
      <c r="F2403" s="288"/>
      <c r="G2403" s="4"/>
      <c r="H2403" s="4"/>
    </row>
    <row r="2404" spans="6:8" x14ac:dyDescent="0.2">
      <c r="F2404" s="288"/>
      <c r="G2404" s="4"/>
      <c r="H2404" s="4"/>
    </row>
    <row r="2405" spans="6:8" x14ac:dyDescent="0.2">
      <c r="F2405" s="288"/>
      <c r="G2405" s="4"/>
      <c r="H2405" s="4"/>
    </row>
    <row r="2406" spans="6:8" x14ac:dyDescent="0.2">
      <c r="F2406" s="288"/>
      <c r="G2406" s="4"/>
      <c r="H2406" s="4"/>
    </row>
    <row r="2407" spans="6:8" x14ac:dyDescent="0.2">
      <c r="F2407" s="288"/>
      <c r="G2407" s="4"/>
      <c r="H2407" s="4"/>
    </row>
    <row r="2408" spans="6:8" x14ac:dyDescent="0.2">
      <c r="F2408" s="288"/>
      <c r="G2408" s="4"/>
      <c r="H2408" s="4"/>
    </row>
    <row r="2409" spans="6:8" x14ac:dyDescent="0.2">
      <c r="F2409" s="288"/>
      <c r="G2409" s="4"/>
      <c r="H2409" s="4"/>
    </row>
    <row r="2410" spans="6:8" x14ac:dyDescent="0.2">
      <c r="F2410" s="288"/>
      <c r="G2410" s="4"/>
      <c r="H2410" s="4"/>
    </row>
    <row r="2411" spans="6:8" x14ac:dyDescent="0.2">
      <c r="F2411" s="288"/>
      <c r="G2411" s="4"/>
      <c r="H2411" s="4"/>
    </row>
    <row r="2412" spans="6:8" x14ac:dyDescent="0.2">
      <c r="F2412" s="288"/>
      <c r="G2412" s="4"/>
      <c r="H2412" s="4"/>
    </row>
    <row r="2413" spans="6:8" x14ac:dyDescent="0.2">
      <c r="F2413" s="288"/>
      <c r="G2413" s="4"/>
      <c r="H2413" s="4"/>
    </row>
    <row r="2414" spans="6:8" x14ac:dyDescent="0.2">
      <c r="F2414" s="288"/>
      <c r="G2414" s="4"/>
      <c r="H2414" s="4"/>
    </row>
    <row r="2415" spans="6:8" x14ac:dyDescent="0.2">
      <c r="F2415" s="288"/>
      <c r="G2415" s="4"/>
      <c r="H2415" s="4"/>
    </row>
    <row r="2416" spans="6:8" x14ac:dyDescent="0.2">
      <c r="F2416" s="288"/>
      <c r="G2416" s="4"/>
      <c r="H2416" s="4"/>
    </row>
    <row r="2417" spans="6:8" x14ac:dyDescent="0.2">
      <c r="F2417" s="288"/>
      <c r="G2417" s="4"/>
      <c r="H2417" s="4"/>
    </row>
    <row r="2418" spans="6:8" x14ac:dyDescent="0.2">
      <c r="F2418" s="288"/>
      <c r="G2418" s="4"/>
      <c r="H2418" s="4"/>
    </row>
    <row r="2419" spans="6:8" x14ac:dyDescent="0.2">
      <c r="F2419" s="288"/>
      <c r="G2419" s="4"/>
      <c r="H2419" s="4"/>
    </row>
    <row r="2420" spans="6:8" x14ac:dyDescent="0.2">
      <c r="F2420" s="288"/>
      <c r="G2420" s="4"/>
      <c r="H2420" s="4"/>
    </row>
    <row r="2421" spans="6:8" x14ac:dyDescent="0.2">
      <c r="F2421" s="288"/>
      <c r="G2421" s="4"/>
      <c r="H2421" s="4"/>
    </row>
    <row r="2422" spans="6:8" x14ac:dyDescent="0.2">
      <c r="F2422" s="288"/>
      <c r="G2422" s="4"/>
      <c r="H2422" s="4"/>
    </row>
    <row r="2423" spans="6:8" x14ac:dyDescent="0.2">
      <c r="F2423" s="288"/>
      <c r="G2423" s="4"/>
      <c r="H2423" s="4"/>
    </row>
    <row r="2424" spans="6:8" x14ac:dyDescent="0.2">
      <c r="F2424" s="288"/>
      <c r="G2424" s="4"/>
      <c r="H2424" s="4"/>
    </row>
    <row r="2425" spans="6:8" x14ac:dyDescent="0.2">
      <c r="F2425" s="288"/>
      <c r="G2425" s="4"/>
      <c r="H2425" s="4"/>
    </row>
    <row r="2426" spans="6:8" x14ac:dyDescent="0.2">
      <c r="F2426" s="288"/>
      <c r="G2426" s="4"/>
      <c r="H2426" s="4"/>
    </row>
    <row r="2427" spans="6:8" x14ac:dyDescent="0.2">
      <c r="F2427" s="288"/>
      <c r="G2427" s="4"/>
      <c r="H2427" s="4"/>
    </row>
    <row r="2428" spans="6:8" x14ac:dyDescent="0.2">
      <c r="F2428" s="288"/>
      <c r="G2428" s="4"/>
      <c r="H2428" s="4"/>
    </row>
    <row r="2429" spans="6:8" x14ac:dyDescent="0.2">
      <c r="F2429" s="288"/>
      <c r="G2429" s="4"/>
      <c r="H2429" s="4"/>
    </row>
    <row r="2430" spans="6:8" x14ac:dyDescent="0.2">
      <c r="F2430" s="288"/>
      <c r="G2430" s="4"/>
      <c r="H2430" s="4"/>
    </row>
  </sheetData>
  <autoFilter ref="B2:J2"/>
  <customSheetViews>
    <customSheetView guid="{DC0D9708-0F17-465C-BBCA-554DBA6752A6}" showAutoFilter="1" showRuler="0">
      <pane ySplit="2" topLeftCell="A8" activePane="bottomLeft" state="frozen"/>
      <selection pane="bottomLeft" activeCell="E42" sqref="E42"/>
      <pageMargins left="0.59055118110236227" right="0.39370078740157483" top="0.98425196850393704" bottom="0.59055118110236227" header="0.51181102362204722" footer="0.51181102362204722"/>
      <pageSetup paperSize="9" scale="99" orientation="portrait" r:id="rId1"/>
      <headerFooter alignWithMargins="0">
        <oddHeader>&amp;C&amp;"Bookman Old Style,полужирный"&amp;16VINTAGE&amp;14
&amp;12Прайс-лист на упаковку: Октябрь 2009</oddHeader>
        <oddFooter>&amp;C&amp;"Arial CYR,полужирный"Страница &amp;P</oddFooter>
      </headerFooter>
      <autoFilter ref="B1:F1"/>
    </customSheetView>
    <customSheetView guid="{752A1C27-7B9E-4216-BA8D-00288A2CF9D2}" showPageBreaks="1" showAutoFilter="1" showRuler="0">
      <pane xSplit="1" ySplit="1" topLeftCell="B2" activePane="bottomRight" state="frozen"/>
      <selection pane="bottomRight" activeCell="E40" sqref="E40"/>
      <pageMargins left="0.59055118110236227" right="0.39370078740157483" top="0.98425196850393704" bottom="0.59055118110236227" header="0.51181102362204722" footer="0.51181102362204722"/>
      <pageSetup paperSize="9" scale="99" orientation="portrait" r:id="rId2"/>
      <headerFooter alignWithMargins="0">
        <oddHeader>&amp;C&amp;"Bookman Old Style,полужирный"&amp;16VINTAGE&amp;14
&amp;12Прайс-лист на упаковку: Ноябрь 2008</oddHeader>
        <oddFooter>&amp;C&amp;"Arial CYR,полужирный"Страница &amp;P</oddFooter>
      </headerFooter>
      <autoFilter ref="B1:F1"/>
    </customSheetView>
    <customSheetView guid="{D5AF11E7-3621-4542-8F5B-6AB09C778A7C}" showAutoFilter="1" showRuler="0">
      <pane xSplit="2" ySplit="1" topLeftCell="C2" activePane="bottomRight" state="frozen"/>
      <selection pane="bottomRight" activeCell="E9" sqref="E9"/>
      <pageMargins left="0.59055118110236227" right="0.39370078740157483" top="0.98425196850393704" bottom="0.59055118110236227" header="0.51181102362204722" footer="0.51181102362204722"/>
      <pageSetup paperSize="9" scale="99" orientation="portrait" r:id="rId3"/>
      <headerFooter alignWithMargins="0">
        <oddHeader>&amp;C&amp;"Bookman Old Style,полужирный"&amp;16VINTAGE&amp;14
&amp;12Прайс-лист на упаковку: Октябрь 2008</oddHeader>
        <oddFooter>&amp;C&amp;"Arial CYR,полужирный"Страница &amp;P</oddFooter>
      </headerFooter>
      <autoFilter ref="B1:G1"/>
    </customSheetView>
    <customSheetView guid="{DF20E5FB-EE49-4480-9F5D-6CEB9447150F}" showPageBreaks="1" showAutoFilter="1" showRuler="0">
      <pane xSplit="2" ySplit="1" topLeftCell="C2" activePane="bottomRight" state="frozen"/>
      <selection pane="bottomRight" activeCell="E9" sqref="E9"/>
      <pageMargins left="0.59055118110236227" right="0.39370078740157483" top="0.98425196850393704" bottom="0.59055118110236227" header="0.51181102362204722" footer="0.51181102362204722"/>
      <pageSetup paperSize="9" scale="99" orientation="portrait" r:id="rId4"/>
      <headerFooter alignWithMargins="0">
        <oddHeader>&amp;C&amp;"Bookman Old Style,полужирный"&amp;16VINTAGE&amp;14
&amp;12Прайс-лист на упаковку: Октябрь 2008</oddHeader>
        <oddFooter>&amp;C&amp;"Arial CYR,полужирный"Страница &amp;P</oddFooter>
      </headerFooter>
      <autoFilter ref="B1:G1"/>
    </customSheetView>
    <customSheetView guid="{B7A5FC92-726B-47C1-8A49-B0E46B61B0D0}" showPageBreaks="1" printArea="1" showAutoFilter="1" showRuler="0">
      <pane ySplit="2" topLeftCell="A6" activePane="bottomLeft" state="frozen"/>
      <selection pane="bottomLeft" activeCell="A33" sqref="A33"/>
      <pageMargins left="0.59055118110236227" right="0.39370078740157483" top="0.98425196850393704" bottom="0.59055118110236227" header="0.51181102362204722" footer="0.51181102362204722"/>
      <pageSetup paperSize="9" scale="99" orientation="portrait" r:id="rId5"/>
      <headerFooter alignWithMargins="0">
        <oddHeader>&amp;C&amp;"Bookman Old Style,полужирный"&amp;16VINTAGE&amp;14
&amp;12Прайс-лист на упаковку: Август 2009</oddHeader>
        <oddFooter>&amp;C&amp;"Arial CYR,полужирный"Страница &amp;P</oddFooter>
      </headerFooter>
      <autoFilter ref="B1:F1"/>
    </customSheetView>
    <customSheetView guid="{BC9518D8-A254-4355-8FDA-656CC255EF12}" showAutoFilter="1" showRuler="0">
      <pane ySplit="2" topLeftCell="A3" activePane="bottomLeft" state="frozen"/>
      <selection pane="bottomLeft" activeCell="A7" sqref="A7"/>
      <pageMargins left="0.59055118110236227" right="0.39370078740157483" top="0.98425196850393704" bottom="0.59055118110236227" header="0.51181102362204722" footer="0.51181102362204722"/>
      <pageSetup paperSize="9" scale="97" orientation="portrait" r:id="rId6"/>
      <headerFooter alignWithMargins="0">
        <oddHeader>&amp;C&amp;"Bookman Old Style,полужирный"&amp;16VINTAGE&amp;14
&amp;12Прайс-лист на упаковку: Ноябрь 2009</oddHeader>
        <oddFooter>&amp;C&amp;"Arial CYR,полужирный"Страница &amp;P</oddFooter>
      </headerFooter>
      <autoFilter ref="B1:F1"/>
    </customSheetView>
  </customSheetViews>
  <mergeCells count="2">
    <mergeCell ref="H144:I144"/>
    <mergeCell ref="B1:J1"/>
  </mergeCells>
  <phoneticPr fontId="0" type="noConversion"/>
  <hyperlinks>
    <hyperlink ref="C4" location="Упаковка!A8" display="перейти в раздел"/>
    <hyperlink ref="C5" location="Упаковка!B133" display="перейти в раздел"/>
    <hyperlink ref="C6" location="Упаковка!B143" display="перейти в раздел"/>
    <hyperlink ref="F5" location="_РАССРОЧКА" display="_РАССРОЧКА"/>
  </hyperlinks>
  <pageMargins left="0.59055118110236227" right="0.39370078740157483" top="0.98425196850393704" bottom="0.59055118110236227" header="0.51181102362204722" footer="0.51181102362204722"/>
  <pageSetup paperSize="9" scale="60" fitToHeight="3" orientation="portrait" r:id="rId7"/>
  <headerFooter alignWithMargins="0">
    <oddHeader>&amp;C&amp;"Bookman Old Style,полужирный"&amp;16VINTAGE&amp;14
&amp;12Прайс-лист на упаковку: 
Октябрь 2016</oddHeader>
    <oddFooter>&amp;C&amp;"Arial CYR,полужирный"Страница &amp;P</oddFooter>
  </headerFooter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06F7E"/>
  </sheetPr>
  <dimension ref="A1:AD43"/>
  <sheetViews>
    <sheetView topLeftCell="B1" workbookViewId="0">
      <selection activeCell="B1" sqref="B1:J1"/>
    </sheetView>
  </sheetViews>
  <sheetFormatPr defaultRowHeight="12.75" x14ac:dyDescent="0.2"/>
  <cols>
    <col min="1" max="1" width="13.5703125" style="408" hidden="1" customWidth="1"/>
    <col min="2" max="2" width="40.5703125" style="408" customWidth="1"/>
    <col min="3" max="3" width="11.42578125" style="408" customWidth="1"/>
    <col min="4" max="4" width="11.7109375" style="408" customWidth="1"/>
    <col min="5" max="5" width="11.42578125" style="408" hidden="1" customWidth="1"/>
    <col min="6" max="6" width="11" style="408" customWidth="1"/>
    <col min="7" max="7" width="11.42578125" style="408" customWidth="1"/>
    <col min="8" max="8" width="11.7109375" style="408" customWidth="1"/>
    <col min="9" max="9" width="10.85546875" style="408" customWidth="1"/>
    <col min="10" max="10" width="14.42578125" style="408" customWidth="1"/>
    <col min="11" max="16384" width="9.140625" style="408"/>
  </cols>
  <sheetData>
    <row r="1" spans="1:30" s="4" customFormat="1" ht="32.25" customHeight="1" x14ac:dyDescent="0.2">
      <c r="B1" s="570"/>
      <c r="C1" s="570"/>
      <c r="D1" s="570"/>
      <c r="E1" s="570"/>
      <c r="F1" s="570"/>
      <c r="G1" s="570"/>
      <c r="H1" s="570"/>
      <c r="I1" s="570"/>
      <c r="J1" s="570"/>
    </row>
    <row r="2" spans="1:30" s="4" customFormat="1" ht="38.25" x14ac:dyDescent="0.2">
      <c r="A2" s="290" t="s">
        <v>8</v>
      </c>
      <c r="B2" s="410" t="s">
        <v>2</v>
      </c>
      <c r="C2" s="410" t="s">
        <v>32</v>
      </c>
      <c r="D2" s="230" t="s">
        <v>1969</v>
      </c>
      <c r="E2" s="54" t="s">
        <v>51</v>
      </c>
      <c r="F2" s="281" t="s">
        <v>47</v>
      </c>
      <c r="G2" s="410" t="s">
        <v>1485</v>
      </c>
      <c r="H2" s="410" t="s">
        <v>1486</v>
      </c>
      <c r="I2" s="410" t="s">
        <v>3</v>
      </c>
      <c r="J2" s="410" t="s">
        <v>5</v>
      </c>
      <c r="L2" s="11"/>
    </row>
    <row r="3" spans="1:30" s="288" customFormat="1" ht="2.25" customHeight="1" thickBot="1" x14ac:dyDescent="0.25">
      <c r="B3" s="279"/>
      <c r="C3" s="14"/>
      <c r="D3" s="226"/>
      <c r="E3" s="226"/>
      <c r="F3" s="226"/>
      <c r="G3" s="226"/>
      <c r="H3" s="226"/>
      <c r="I3" s="226"/>
      <c r="J3" s="226"/>
    </row>
    <row r="4" spans="1:30" s="288" customFormat="1" ht="9.75" customHeight="1" x14ac:dyDescent="0.2">
      <c r="B4" s="280"/>
      <c r="C4" s="192"/>
      <c r="D4" s="226"/>
      <c r="E4" s="226"/>
      <c r="F4" s="194" t="s">
        <v>52</v>
      </c>
      <c r="G4" s="195"/>
      <c r="H4" s="226"/>
      <c r="I4" s="226"/>
      <c r="J4" s="226"/>
    </row>
    <row r="5" spans="1:30" s="288" customFormat="1" ht="9.75" customHeight="1" thickBot="1" x14ac:dyDescent="0.25">
      <c r="B5" s="280"/>
      <c r="C5" s="192"/>
      <c r="D5" s="226"/>
      <c r="E5" s="226"/>
      <c r="F5" s="197" t="str">
        <f>_КОМ.УСЛ.</f>
        <v/>
      </c>
      <c r="G5" s="198"/>
      <c r="H5" s="226"/>
      <c r="I5" s="226"/>
      <c r="J5" s="226"/>
    </row>
    <row r="6" spans="1:30" s="288" customFormat="1" ht="2.25" customHeight="1" x14ac:dyDescent="0.2">
      <c r="B6" s="55"/>
      <c r="C6" s="55"/>
      <c r="D6" s="226"/>
      <c r="E6" s="226"/>
      <c r="F6" s="226"/>
      <c r="G6" s="226"/>
      <c r="H6" s="226"/>
      <c r="I6" s="226"/>
      <c r="J6" s="226"/>
      <c r="L6" s="39"/>
    </row>
    <row r="7" spans="1:30" x14ac:dyDescent="0.2">
      <c r="A7" s="356"/>
      <c r="B7" s="329" t="s">
        <v>922</v>
      </c>
      <c r="C7" s="330"/>
      <c r="D7" s="331"/>
      <c r="E7" s="331"/>
      <c r="F7" s="333"/>
      <c r="G7" s="334"/>
      <c r="H7" s="308"/>
      <c r="I7" s="100"/>
      <c r="J7" s="309"/>
      <c r="K7" s="9"/>
      <c r="L7" s="9"/>
      <c r="M7" s="9"/>
      <c r="N7" s="9"/>
      <c r="O7" s="9"/>
      <c r="P7" s="288"/>
      <c r="Q7" s="288"/>
      <c r="R7" s="288"/>
      <c r="S7" s="288"/>
      <c r="T7" s="288"/>
      <c r="U7" s="288"/>
      <c r="V7" s="288"/>
      <c r="W7" s="288"/>
      <c r="X7" s="288"/>
      <c r="Y7" s="288"/>
      <c r="Z7" s="288"/>
      <c r="AA7" s="288"/>
      <c r="AB7" s="288"/>
      <c r="AC7" s="288"/>
      <c r="AD7" s="288"/>
    </row>
    <row r="8" spans="1:30" ht="25.5" x14ac:dyDescent="0.2">
      <c r="A8" s="185" t="s">
        <v>880</v>
      </c>
      <c r="B8" s="411" t="s">
        <v>881</v>
      </c>
      <c r="C8" s="361"/>
      <c r="D8" s="319">
        <v>1</v>
      </c>
      <c r="E8" s="269" t="s">
        <v>370</v>
      </c>
      <c r="F8" s="270">
        <v>880</v>
      </c>
      <c r="G8" s="322">
        <f>H8*(1-ЧАЙ!$I$8)</f>
        <v>818.4</v>
      </c>
      <c r="H8" s="246">
        <f>IF(E8=ИТОГО!$F$1,ИТОГО!$F$2*F8,IF(E8=ИТОГО!$G$1,ИТОГО!$G$2*F8,IF(E8=ИТОГО!$H$1,ИТОГО!$H$2*F8,F8)))</f>
        <v>880</v>
      </c>
      <c r="I8" s="124"/>
      <c r="J8" s="325">
        <f>IF(MOD(I8,1)=0,IF(_КОМ.УСЛ.=ЧАЙ!$K$8,H8*I8,I8*G8),"заказ не кратен 1 шт.")</f>
        <v>0</v>
      </c>
      <c r="K8" s="9"/>
      <c r="L8" s="9"/>
      <c r="M8" s="9"/>
      <c r="N8" s="9"/>
      <c r="O8" s="9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</row>
    <row r="9" spans="1:30" s="11" customFormat="1" x14ac:dyDescent="0.2">
      <c r="A9" s="97" t="s">
        <v>455</v>
      </c>
      <c r="B9" s="329" t="s">
        <v>2056</v>
      </c>
      <c r="C9" s="330" t="s">
        <v>27</v>
      </c>
      <c r="D9" s="331"/>
      <c r="E9" s="331"/>
      <c r="F9" s="333"/>
      <c r="G9" s="334"/>
      <c r="H9" s="308"/>
      <c r="I9" s="100"/>
      <c r="J9" s="309"/>
    </row>
    <row r="10" spans="1:30" s="11" customFormat="1" ht="36" customHeight="1" x14ac:dyDescent="0.2">
      <c r="A10" s="97" t="s">
        <v>533</v>
      </c>
      <c r="B10" s="317" t="s">
        <v>534</v>
      </c>
      <c r="C10" s="318" t="s">
        <v>27</v>
      </c>
      <c r="D10" s="319">
        <v>6</v>
      </c>
      <c r="E10" s="320" t="s">
        <v>370</v>
      </c>
      <c r="F10" s="343">
        <v>550</v>
      </c>
      <c r="G10" s="322">
        <f>H10*(1-ЧАЙ!$I$8)</f>
        <v>511.49999999999994</v>
      </c>
      <c r="H10" s="323">
        <f>IF(E10=ИТОГО!$F$1,ИТОГО!$F$2*F10,IF(E10=ИТОГО!$G$1,ИТОГО!$G$2*F10,IF(E10=ИТОГО!$H$1,ИТОГО!$H$2*F10,F10)))</f>
        <v>550</v>
      </c>
      <c r="I10" s="324"/>
      <c r="J10" s="325">
        <f>IF(MOD(I10,1)=0,IF(_КОМ.УСЛ.=ЧАЙ!$K$8,H10*I10,I10*G10),"заказ не кратен 1 шт.")</f>
        <v>0</v>
      </c>
    </row>
    <row r="11" spans="1:30" s="11" customFormat="1" ht="35.25" customHeight="1" x14ac:dyDescent="0.2">
      <c r="A11" s="97" t="s">
        <v>456</v>
      </c>
      <c r="B11" s="317" t="s">
        <v>457</v>
      </c>
      <c r="C11" s="318" t="s">
        <v>27</v>
      </c>
      <c r="D11" s="319">
        <v>1</v>
      </c>
      <c r="E11" s="320" t="s">
        <v>14</v>
      </c>
      <c r="F11" s="321">
        <v>5.34</v>
      </c>
      <c r="G11" s="322">
        <f>H11*(1-ЧАЙ!$I$8)</f>
        <v>315.99036683999998</v>
      </c>
      <c r="H11" s="323">
        <f>IF(E11=ИТОГО!$F$1,ИТОГО!$F$2*F11,IF(E11=ИТОГО!$G$1,ИТОГО!$G$2*F11,IF(E11=ИТОГО!$H$1,ИТОГО!$H$2*F11,F11)))</f>
        <v>339.77458799999999</v>
      </c>
      <c r="I11" s="324"/>
      <c r="J11" s="325">
        <f>IF(MOD(I11,1)=0,IF(_КОМ.УСЛ.=ЧАЙ!$K$8,H11*I11,I11*G11),"заказ не кратен 1 шт.")</f>
        <v>0</v>
      </c>
    </row>
    <row r="12" spans="1:30" s="11" customFormat="1" ht="42" customHeight="1" x14ac:dyDescent="0.2">
      <c r="A12" s="97" t="s">
        <v>458</v>
      </c>
      <c r="B12" s="317" t="s">
        <v>459</v>
      </c>
      <c r="C12" s="318" t="s">
        <v>27</v>
      </c>
      <c r="D12" s="319">
        <v>1</v>
      </c>
      <c r="E12" s="320" t="s">
        <v>14</v>
      </c>
      <c r="F12" s="321">
        <v>6.19</v>
      </c>
      <c r="G12" s="322">
        <f>H12*(1-ЧАЙ!$I$8)</f>
        <v>366.28845894</v>
      </c>
      <c r="H12" s="323">
        <f>IF(E12=ИТОГО!$F$1,ИТОГО!$F$2*F12,IF(E12=ИТОГО!$G$1,ИТОГО!$G$2*F12,IF(E12=ИТОГО!$H$1,ИТОГО!$H$2*F12,F12)))</f>
        <v>393.85855800000002</v>
      </c>
      <c r="I12" s="324"/>
      <c r="J12" s="325">
        <f>IF(MOD(I12,1)=0,IF(_КОМ.УСЛ.=ЧАЙ!$K$8,H12*I12,I12*G12),"заказ не кратен 1 шт.")</f>
        <v>0</v>
      </c>
    </row>
    <row r="13" spans="1:30" s="11" customFormat="1" ht="42" customHeight="1" x14ac:dyDescent="0.2">
      <c r="A13" s="97" t="s">
        <v>1043</v>
      </c>
      <c r="B13" s="317" t="s">
        <v>1044</v>
      </c>
      <c r="C13" s="318"/>
      <c r="D13" s="319">
        <v>1</v>
      </c>
      <c r="E13" s="320" t="s">
        <v>15</v>
      </c>
      <c r="F13" s="326">
        <v>1.48</v>
      </c>
      <c r="G13" s="322">
        <f>H13*(1-ЧАЙ!$I$8)</f>
        <v>92.963845320000004</v>
      </c>
      <c r="H13" s="323">
        <f>IF(E13=ИТОГО!$F$1,ИТОГО!$F$2*F13,IF(E13=ИТОГО!$G$1,ИТОГО!$G$2*F13,IF(E13=ИТОГО!$H$1,ИТОГО!$H$2*F13,F13)))</f>
        <v>99.961124000000012</v>
      </c>
      <c r="I13" s="324"/>
      <c r="J13" s="325">
        <f>IF(MOD(I13,1)=0,IF(_КОМ.УСЛ.=ЧАЙ!$K$8,H13*I13,I13*G13),"заказ не кратен 1 шт.")</f>
        <v>0</v>
      </c>
    </row>
    <row r="14" spans="1:30" s="11" customFormat="1" ht="32.25" customHeight="1" x14ac:dyDescent="0.2">
      <c r="A14" s="97" t="s">
        <v>539</v>
      </c>
      <c r="B14" s="317" t="s">
        <v>540</v>
      </c>
      <c r="C14" s="318" t="s">
        <v>27</v>
      </c>
      <c r="D14" s="319">
        <v>6</v>
      </c>
      <c r="E14" s="320" t="s">
        <v>370</v>
      </c>
      <c r="F14" s="343">
        <v>291.29000000000002</v>
      </c>
      <c r="G14" s="322">
        <f>H14*(1-ЧАЙ!$I$8)</f>
        <v>270.8997</v>
      </c>
      <c r="H14" s="323">
        <f>IF(E14=ИТОГО!$F$1,ИТОГО!$F$2*F14,IF(E14=ИТОГО!$G$1,ИТОГО!$G$2*F14,IF(E14=ИТОГО!$H$1,ИТОГО!$H$2*F14,F14)))</f>
        <v>291.29000000000002</v>
      </c>
      <c r="I14" s="324"/>
      <c r="J14" s="325">
        <f>IF(MOD(I14,1)=0,IF(_КОМ.УСЛ.=ЧАЙ!$K$8,H14*I14,I14*G14),"заказ не кратен 1 шт.")</f>
        <v>0</v>
      </c>
    </row>
    <row r="15" spans="1:30" s="11" customFormat="1" ht="32.25" customHeight="1" x14ac:dyDescent="0.2">
      <c r="A15" s="97" t="s">
        <v>541</v>
      </c>
      <c r="B15" s="317" t="s">
        <v>542</v>
      </c>
      <c r="C15" s="318" t="s">
        <v>27</v>
      </c>
      <c r="D15" s="319">
        <v>6</v>
      </c>
      <c r="E15" s="320" t="s">
        <v>370</v>
      </c>
      <c r="F15" s="343">
        <v>324.26</v>
      </c>
      <c r="G15" s="322">
        <f>H15*(1-ЧАЙ!$I$8)</f>
        <v>301.56179999999995</v>
      </c>
      <c r="H15" s="323">
        <f>IF(E15=ИТОГО!$F$1,ИТОГО!$F$2*F15,IF(E15=ИТОГО!$G$1,ИТОГО!$G$2*F15,IF(E15=ИТОГО!$H$1,ИТОГО!$H$2*F15,F15)))</f>
        <v>324.26</v>
      </c>
      <c r="I15" s="324"/>
      <c r="J15" s="325">
        <f>IF(MOD(I15,1)=0,IF(_КОМ.УСЛ.=ЧАЙ!$K$8,H15*I15,I15*G15),"заказ не кратен 1 шт.")</f>
        <v>0</v>
      </c>
    </row>
    <row r="16" spans="1:30" s="11" customFormat="1" ht="32.25" customHeight="1" x14ac:dyDescent="0.2">
      <c r="A16" s="97" t="s">
        <v>543</v>
      </c>
      <c r="B16" s="317" t="s">
        <v>544</v>
      </c>
      <c r="C16" s="318" t="s">
        <v>27</v>
      </c>
      <c r="D16" s="319">
        <v>1</v>
      </c>
      <c r="E16" s="320" t="s">
        <v>370</v>
      </c>
      <c r="F16" s="343">
        <v>412.2</v>
      </c>
      <c r="G16" s="322">
        <f>H16*(1-ЧАЙ!$I$8)</f>
        <v>383.34599999999995</v>
      </c>
      <c r="H16" s="323">
        <f>IF(E16=ИТОГО!$F$1,ИТОГО!$F$2*F16,IF(E16=ИТОГО!$G$1,ИТОГО!$G$2*F16,IF(E16=ИТОГО!$H$1,ИТОГО!$H$2*F16,F16)))</f>
        <v>412.2</v>
      </c>
      <c r="I16" s="324"/>
      <c r="J16" s="325">
        <f>IF(MOD(I16,1)=0,IF(_КОМ.УСЛ.=ЧАЙ!$K$8,H16*I16,I16*G16),"заказ не кратен 1 шт.")</f>
        <v>0</v>
      </c>
    </row>
    <row r="17" spans="1:10" s="11" customFormat="1" ht="32.25" customHeight="1" x14ac:dyDescent="0.2">
      <c r="A17" s="97" t="s">
        <v>545</v>
      </c>
      <c r="B17" s="317" t="s">
        <v>546</v>
      </c>
      <c r="C17" s="318" t="s">
        <v>27</v>
      </c>
      <c r="D17" s="319">
        <v>6</v>
      </c>
      <c r="E17" s="320" t="s">
        <v>370</v>
      </c>
      <c r="F17" s="343">
        <v>340.75</v>
      </c>
      <c r="G17" s="322">
        <f>H17*(1-ЧАЙ!$I$8)</f>
        <v>316.89749999999998</v>
      </c>
      <c r="H17" s="323">
        <f>IF(E17=ИТОГО!$F$1,ИТОГО!$F$2*F17,IF(E17=ИТОГО!$G$1,ИТОГО!$G$2*F17,IF(E17=ИТОГО!$H$1,ИТОГО!$H$2*F17,F17)))</f>
        <v>340.75</v>
      </c>
      <c r="I17" s="324"/>
      <c r="J17" s="325">
        <f>IF(MOD(I17,1)=0,IF(_КОМ.УСЛ.=ЧАЙ!$K$8,H17*I17,I17*G17),"заказ не кратен 1 шт.")</f>
        <v>0</v>
      </c>
    </row>
    <row r="18" spans="1:10" s="11" customFormat="1" ht="32.25" customHeight="1" x14ac:dyDescent="0.2">
      <c r="A18" s="97" t="s">
        <v>547</v>
      </c>
      <c r="B18" s="317" t="s">
        <v>548</v>
      </c>
      <c r="C18" s="318" t="s">
        <v>27</v>
      </c>
      <c r="D18" s="319">
        <v>1</v>
      </c>
      <c r="E18" s="320" t="s">
        <v>370</v>
      </c>
      <c r="F18" s="343">
        <v>547.95000000000005</v>
      </c>
      <c r="G18" s="322">
        <f>H18*(1-ЧАЙ!$I$8)</f>
        <v>509.59350000000001</v>
      </c>
      <c r="H18" s="323">
        <f>IF(E18=ИТОГО!$F$1,ИТОГО!$F$2*F18,IF(E18=ИТОГО!$G$1,ИТОГО!$G$2*F18,IF(E18=ИТОГО!$H$1,ИТОГО!$H$2*F18,F18)))</f>
        <v>547.95000000000005</v>
      </c>
      <c r="I18" s="324"/>
      <c r="J18" s="325">
        <f>IF(MOD(I18,1)=0,IF(_КОМ.УСЛ.=ЧАЙ!$K$8,H18*I18,I18*G18),"заказ не кратен 1 шт.")</f>
        <v>0</v>
      </c>
    </row>
    <row r="19" spans="1:10" s="11" customFormat="1" ht="32.25" customHeight="1" x14ac:dyDescent="0.2">
      <c r="A19" s="97" t="s">
        <v>460</v>
      </c>
      <c r="B19" s="317" t="s">
        <v>461</v>
      </c>
      <c r="C19" s="318" t="s">
        <v>27</v>
      </c>
      <c r="D19" s="319">
        <v>1</v>
      </c>
      <c r="E19" s="320" t="s">
        <v>370</v>
      </c>
      <c r="F19" s="348">
        <v>27.48</v>
      </c>
      <c r="G19" s="322">
        <f>H19*(1-ЧАЙ!$I$8)</f>
        <v>25.5564</v>
      </c>
      <c r="H19" s="323">
        <f>IF(E19=ИТОГО!$F$1,ИТОГО!$F$2*F19,IF(E19=ИТОГО!$G$1,ИТОГО!$G$2*F19,IF(E19=ИТОГО!$H$1,ИТОГО!$H$2*F19,F19)))</f>
        <v>27.48</v>
      </c>
      <c r="I19" s="324"/>
      <c r="J19" s="325">
        <f>IF(MOD(I19,1)=0,IF(_КОМ.УСЛ.=ЧАЙ!$K$8,H19*I19,I19*G19),"заказ не кратен 1 шт.")</f>
        <v>0</v>
      </c>
    </row>
    <row r="20" spans="1:10" s="11" customFormat="1" ht="41.25" customHeight="1" x14ac:dyDescent="0.2">
      <c r="A20" s="97" t="s">
        <v>2176</v>
      </c>
      <c r="B20" s="317" t="s">
        <v>2175</v>
      </c>
      <c r="C20" s="318"/>
      <c r="D20" s="319">
        <v>1</v>
      </c>
      <c r="E20" s="320" t="s">
        <v>370</v>
      </c>
      <c r="F20" s="348">
        <v>225</v>
      </c>
      <c r="G20" s="322">
        <f>H20*(1-ЧАЙ!$I$8)</f>
        <v>209.25</v>
      </c>
      <c r="H20" s="323">
        <f>IF(E20=ИТОГО!$F$1,ИТОГО!$F$2*F20,IF(E20=ИТОГО!$G$1,ИТОГО!$G$2*F20,IF(E20=ИТОГО!$H$1,ИТОГО!$H$2*F20,F20)))</f>
        <v>225</v>
      </c>
      <c r="I20" s="324"/>
      <c r="J20" s="325">
        <f>IF(MOD(I20,1)=0,IF(_КОМ.УСЛ.=ЧАЙ!$K$8,H20*I20,I20*G20),"заказ не кратен 1 шт.")</f>
        <v>0</v>
      </c>
    </row>
    <row r="21" spans="1:10" s="11" customFormat="1" ht="42" customHeight="1" x14ac:dyDescent="0.2">
      <c r="A21" s="97" t="s">
        <v>2178</v>
      </c>
      <c r="B21" s="317" t="s">
        <v>2177</v>
      </c>
      <c r="C21" s="318"/>
      <c r="D21" s="319">
        <v>1</v>
      </c>
      <c r="E21" s="320" t="s">
        <v>370</v>
      </c>
      <c r="F21" s="348">
        <v>225</v>
      </c>
      <c r="G21" s="322">
        <f>H21*(1-ЧАЙ!$I$8)</f>
        <v>209.25</v>
      </c>
      <c r="H21" s="323">
        <f>IF(E21=ИТОГО!$F$1,ИТОГО!$F$2*F21,IF(E21=ИТОГО!$G$1,ИТОГО!$G$2*F21,IF(E21=ИТОГО!$H$1,ИТОГО!$H$2*F21,F21)))</f>
        <v>225</v>
      </c>
      <c r="I21" s="324"/>
      <c r="J21" s="325">
        <f>IF(MOD(I21,1)=0,IF(_КОМ.УСЛ.=ЧАЙ!$K$8,H21*I21,I21*G21),"заказ не кратен 1 шт.")</f>
        <v>0</v>
      </c>
    </row>
    <row r="22" spans="1:10" s="11" customFormat="1" ht="24.75" customHeight="1" x14ac:dyDescent="0.2">
      <c r="A22" s="97" t="s">
        <v>562</v>
      </c>
      <c r="B22" s="317" t="s">
        <v>563</v>
      </c>
      <c r="C22" s="318" t="s">
        <v>27</v>
      </c>
      <c r="D22" s="319">
        <v>1</v>
      </c>
      <c r="E22" s="320" t="s">
        <v>14</v>
      </c>
      <c r="F22" s="321">
        <v>2.4</v>
      </c>
      <c r="G22" s="322">
        <f>H22*(1-ЧАЙ!$I$8)</f>
        <v>142.01814239999999</v>
      </c>
      <c r="H22" s="323">
        <f>IF(E22=ИТОГО!$F$1,ИТОГО!$F$2*F22,IF(E22=ИТОГО!$G$1,ИТОГО!$G$2*F22,IF(E22=ИТОГО!$H$1,ИТОГО!$H$2*F22,F22)))</f>
        <v>152.70767999999998</v>
      </c>
      <c r="I22" s="324"/>
      <c r="J22" s="325">
        <f>IF(MOD(I22,1)=0,IF(_КОМ.УСЛ.=ЧАЙ!$K$8,H22*I22,I22*G22),"заказ не кратен 1 шт.")</f>
        <v>0</v>
      </c>
    </row>
    <row r="23" spans="1:10" s="11" customFormat="1" ht="24" customHeight="1" x14ac:dyDescent="0.2">
      <c r="A23" s="97" t="s">
        <v>564</v>
      </c>
      <c r="B23" s="317" t="s">
        <v>565</v>
      </c>
      <c r="C23" s="318" t="s">
        <v>27</v>
      </c>
      <c r="D23" s="319">
        <v>1</v>
      </c>
      <c r="E23" s="320" t="s">
        <v>14</v>
      </c>
      <c r="F23" s="321">
        <v>2.66</v>
      </c>
      <c r="G23" s="322">
        <f>H23*(1-ЧАЙ!$I$8)</f>
        <v>157.40344116</v>
      </c>
      <c r="H23" s="323">
        <f>IF(E23=ИТОГО!$F$1,ИТОГО!$F$2*F23,IF(E23=ИТОГО!$G$1,ИТОГО!$G$2*F23,IF(E23=ИТОГО!$H$1,ИТОГО!$H$2*F23,F23)))</f>
        <v>169.251012</v>
      </c>
      <c r="I23" s="324"/>
      <c r="J23" s="325">
        <f>IF(MOD(I23,1)=0,IF(_КОМ.УСЛ.=ЧАЙ!$K$8,H23*I23,I23*G23),"заказ не кратен 1 шт.")</f>
        <v>0</v>
      </c>
    </row>
    <row r="24" spans="1:10" s="11" customFormat="1" ht="22.5" customHeight="1" x14ac:dyDescent="0.2">
      <c r="A24" s="97" t="s">
        <v>566</v>
      </c>
      <c r="B24" s="317" t="s">
        <v>567</v>
      </c>
      <c r="C24" s="318" t="s">
        <v>27</v>
      </c>
      <c r="D24" s="319">
        <v>1</v>
      </c>
      <c r="E24" s="320" t="s">
        <v>14</v>
      </c>
      <c r="F24" s="321">
        <v>4.38</v>
      </c>
      <c r="G24" s="322">
        <f>H24*(1-ЧАЙ!$I$8)</f>
        <v>259.18310987999996</v>
      </c>
      <c r="H24" s="323">
        <f>IF(E24=ИТОГО!$F$1,ИТОГО!$F$2*F24,IF(E24=ИТОГО!$G$1,ИТОГО!$G$2*F24,IF(E24=ИТОГО!$H$1,ИТОГО!$H$2*F24,F24)))</f>
        <v>278.69151599999998</v>
      </c>
      <c r="I24" s="324"/>
      <c r="J24" s="325">
        <f>IF(MOD(I24,1)=0,IF(_КОМ.УСЛ.=ЧАЙ!$K$8,H24*I24,I24*G24),"заказ не кратен 1 шт.")</f>
        <v>0</v>
      </c>
    </row>
    <row r="25" spans="1:10" s="24" customFormat="1" x14ac:dyDescent="0.2">
      <c r="A25" s="71" t="s">
        <v>848</v>
      </c>
      <c r="B25" s="217" t="s">
        <v>849</v>
      </c>
      <c r="C25" s="218"/>
      <c r="D25" s="219"/>
      <c r="E25" s="218"/>
      <c r="F25" s="218"/>
      <c r="G25" s="218"/>
      <c r="H25" s="218"/>
      <c r="I25" s="218"/>
      <c r="J25" s="218"/>
    </row>
    <row r="26" spans="1:10" s="11" customFormat="1" x14ac:dyDescent="0.2">
      <c r="A26" s="97" t="s">
        <v>850</v>
      </c>
      <c r="B26" s="317" t="s">
        <v>851</v>
      </c>
      <c r="C26" s="318"/>
      <c r="D26" s="319" t="s">
        <v>1081</v>
      </c>
      <c r="E26" s="320" t="s">
        <v>370</v>
      </c>
      <c r="F26" s="343">
        <v>3.68</v>
      </c>
      <c r="G26" s="322">
        <f>H26*(1-ЧАЙ!$I$8)</f>
        <v>3.4224000000000001</v>
      </c>
      <c r="H26" s="323">
        <f>IF(E26=ИТОГО!$F$1,ИТОГО!$F$2*F26,IF(E26=ИТОГО!$G$1,ИТОГО!$G$2*F26,IF(E26=ИТОГО!$H$1,ИТОГО!$H$2*F26,F26)))</f>
        <v>3.68</v>
      </c>
      <c r="I26" s="324"/>
      <c r="J26" s="325">
        <f>IF(MOD(I26,1)=0,IF(_КОМ.УСЛ.=ЧАЙ!$K$8,H26*I26,I26*G26),"заказ не кратен 1 шт")</f>
        <v>0</v>
      </c>
    </row>
    <row r="27" spans="1:10" s="11" customFormat="1" x14ac:dyDescent="0.2">
      <c r="A27" s="97" t="s">
        <v>852</v>
      </c>
      <c r="B27" s="317" t="s">
        <v>853</v>
      </c>
      <c r="C27" s="318"/>
      <c r="D27" s="319" t="s">
        <v>1081</v>
      </c>
      <c r="E27" s="320" t="s">
        <v>370</v>
      </c>
      <c r="F27" s="343">
        <v>3.68</v>
      </c>
      <c r="G27" s="322">
        <f>H27*(1-ЧАЙ!$I$8)</f>
        <v>3.4224000000000001</v>
      </c>
      <c r="H27" s="323">
        <f>IF(E27=ИТОГО!$F$1,ИТОГО!$F$2*F27,IF(E27=ИТОГО!$G$1,ИТОГО!$G$2*F27,IF(E27=ИТОГО!$H$1,ИТОГО!$H$2*F27,F27)))</f>
        <v>3.68</v>
      </c>
      <c r="I27" s="324"/>
      <c r="J27" s="325">
        <f>IF(MOD(I27,1)=0,IF(_КОМ.УСЛ.=ЧАЙ!$K$8,H27*I27,I27*G27),"заказ не кратен 1 шт")</f>
        <v>0</v>
      </c>
    </row>
    <row r="28" spans="1:10" s="11" customFormat="1" x14ac:dyDescent="0.2">
      <c r="A28" s="97" t="s">
        <v>854</v>
      </c>
      <c r="B28" s="317" t="s">
        <v>855</v>
      </c>
      <c r="C28" s="318"/>
      <c r="D28" s="319" t="s">
        <v>1081</v>
      </c>
      <c r="E28" s="320" t="s">
        <v>370</v>
      </c>
      <c r="F28" s="343">
        <v>3.68</v>
      </c>
      <c r="G28" s="322">
        <f>H28*(1-ЧАЙ!$I$8)</f>
        <v>3.4224000000000001</v>
      </c>
      <c r="H28" s="323">
        <f>IF(E28=ИТОГО!$F$1,ИТОГО!$F$2*F28,IF(E28=ИТОГО!$G$1,ИТОГО!$G$2*F28,IF(E28=ИТОГО!$H$1,ИТОГО!$H$2*F28,F28)))</f>
        <v>3.68</v>
      </c>
      <c r="I28" s="324"/>
      <c r="J28" s="325">
        <f>IF(MOD(I28,1)=0,IF(_КОМ.УСЛ.=ЧАЙ!$K$8,H28*I28,I28*G28),"заказ не кратен 1 шт")</f>
        <v>0</v>
      </c>
    </row>
    <row r="29" spans="1:10" s="11" customFormat="1" x14ac:dyDescent="0.2">
      <c r="A29" s="97" t="s">
        <v>856</v>
      </c>
      <c r="B29" s="317" t="s">
        <v>857</v>
      </c>
      <c r="C29" s="318"/>
      <c r="D29" s="319" t="s">
        <v>1081</v>
      </c>
      <c r="E29" s="320" t="s">
        <v>370</v>
      </c>
      <c r="F29" s="343">
        <v>3.68</v>
      </c>
      <c r="G29" s="322">
        <f>H29*(1-ЧАЙ!$I$8)</f>
        <v>3.4224000000000001</v>
      </c>
      <c r="H29" s="323">
        <f>IF(E29=ИТОГО!$F$1,ИТОГО!$F$2*F29,IF(E29=ИТОГО!$G$1,ИТОГО!$G$2*F29,IF(E29=ИТОГО!$H$1,ИТОГО!$H$2*F29,F29)))</f>
        <v>3.68</v>
      </c>
      <c r="I29" s="324"/>
      <c r="J29" s="325">
        <f>IF(MOD(I29,1)=0,IF(_КОМ.УСЛ.=ЧАЙ!$K$8,H29*I29,I29*G29),"заказ не кратен 1 шт")</f>
        <v>0</v>
      </c>
    </row>
    <row r="30" spans="1:10" s="11" customFormat="1" x14ac:dyDescent="0.2">
      <c r="A30" s="97" t="s">
        <v>858</v>
      </c>
      <c r="B30" s="317" t="s">
        <v>13</v>
      </c>
      <c r="C30" s="318"/>
      <c r="D30" s="319" t="s">
        <v>1081</v>
      </c>
      <c r="E30" s="320" t="s">
        <v>370</v>
      </c>
      <c r="F30" s="343">
        <v>3.68</v>
      </c>
      <c r="G30" s="322">
        <f>H30*(1-ЧАЙ!$I$8)</f>
        <v>3.4224000000000001</v>
      </c>
      <c r="H30" s="323">
        <f>IF(E30=ИТОГО!$F$1,ИТОГО!$F$2*F30,IF(E30=ИТОГО!$G$1,ИТОГО!$G$2*F30,IF(E30=ИТОГО!$H$1,ИТОГО!$H$2*F30,F30)))</f>
        <v>3.68</v>
      </c>
      <c r="I30" s="324"/>
      <c r="J30" s="325">
        <f>IF(MOD(I30,1)=0,IF(_КОМ.УСЛ.=ЧАЙ!$K$8,H30*I30,I30*G30),"заказ не кратен 1 шт")</f>
        <v>0</v>
      </c>
    </row>
    <row r="31" spans="1:10" s="11" customFormat="1" x14ac:dyDescent="0.2">
      <c r="A31" s="97" t="s">
        <v>859</v>
      </c>
      <c r="B31" s="317" t="s">
        <v>1</v>
      </c>
      <c r="C31" s="318"/>
      <c r="D31" s="319" t="s">
        <v>1081</v>
      </c>
      <c r="E31" s="320" t="s">
        <v>370</v>
      </c>
      <c r="F31" s="343">
        <v>3.68</v>
      </c>
      <c r="G31" s="322">
        <f>H31*(1-ЧАЙ!$I$8)</f>
        <v>3.4224000000000001</v>
      </c>
      <c r="H31" s="323">
        <f>IF(E31=ИТОГО!$F$1,ИТОГО!$F$2*F31,IF(E31=ИТОГО!$G$1,ИТОГО!$G$2*F31,IF(E31=ИТОГО!$H$1,ИТОГО!$H$2*F31,F31)))</f>
        <v>3.68</v>
      </c>
      <c r="I31" s="324"/>
      <c r="J31" s="325">
        <f>IF(MOD(I31,1)=0,IF(_КОМ.УСЛ.=ЧАЙ!$K$8,H31*I31,I31*G31),"заказ не кратен 1 шт")</f>
        <v>0</v>
      </c>
    </row>
    <row r="32" spans="1:10" s="11" customFormat="1" x14ac:dyDescent="0.2">
      <c r="A32" s="97" t="s">
        <v>860</v>
      </c>
      <c r="B32" s="317" t="s">
        <v>861</v>
      </c>
      <c r="C32" s="318"/>
      <c r="D32" s="319" t="s">
        <v>1081</v>
      </c>
      <c r="E32" s="320" t="s">
        <v>370</v>
      </c>
      <c r="F32" s="343">
        <v>3.68</v>
      </c>
      <c r="G32" s="322">
        <f>H32*(1-ЧАЙ!$I$8)</f>
        <v>3.4224000000000001</v>
      </c>
      <c r="H32" s="323">
        <f>IF(E32=ИТОГО!$F$1,ИТОГО!$F$2*F32,IF(E32=ИТОГО!$G$1,ИТОГО!$G$2*F32,IF(E32=ИТОГО!$H$1,ИТОГО!$H$2*F32,F32)))</f>
        <v>3.68</v>
      </c>
      <c r="I32" s="324"/>
      <c r="J32" s="325">
        <f>IF(MOD(I32,1)=0,IF(_КОМ.УСЛ.=ЧАЙ!$K$8,H32*I32,I32*G32),"заказ не кратен 1 шт")</f>
        <v>0</v>
      </c>
    </row>
    <row r="33" spans="1:16" s="11" customFormat="1" x14ac:dyDescent="0.2">
      <c r="A33" s="97" t="s">
        <v>862</v>
      </c>
      <c r="B33" s="317" t="s">
        <v>863</v>
      </c>
      <c r="C33" s="318"/>
      <c r="D33" s="319" t="s">
        <v>1081</v>
      </c>
      <c r="E33" s="320" t="s">
        <v>370</v>
      </c>
      <c r="F33" s="343">
        <v>3.68</v>
      </c>
      <c r="G33" s="322">
        <f>H33*(1-ЧАЙ!$I$8)</f>
        <v>3.4224000000000001</v>
      </c>
      <c r="H33" s="323">
        <f>IF(E33=ИТОГО!$F$1,ИТОГО!$F$2*F33,IF(E33=ИТОГО!$G$1,ИТОГО!$G$2*F33,IF(E33=ИТОГО!$H$1,ИТОГО!$H$2*F33,F33)))</f>
        <v>3.68</v>
      </c>
      <c r="I33" s="324"/>
      <c r="J33" s="325">
        <f>IF(MOD(I33,1)=0,IF(_КОМ.УСЛ.=ЧАЙ!$K$8,H33*I33,I33*G33),"заказ не кратен 1 шт")</f>
        <v>0</v>
      </c>
    </row>
    <row r="34" spans="1:16" s="11" customFormat="1" x14ac:dyDescent="0.2">
      <c r="A34" s="97" t="s">
        <v>864</v>
      </c>
      <c r="B34" s="317" t="s">
        <v>865</v>
      </c>
      <c r="C34" s="318"/>
      <c r="D34" s="319" t="s">
        <v>1081</v>
      </c>
      <c r="E34" s="320" t="s">
        <v>370</v>
      </c>
      <c r="F34" s="343">
        <v>3.68</v>
      </c>
      <c r="G34" s="322">
        <f>H34*(1-ЧАЙ!$I$8)</f>
        <v>3.4224000000000001</v>
      </c>
      <c r="H34" s="323">
        <f>IF(E34=ИТОГО!$F$1,ИТОГО!$F$2*F34,IF(E34=ИТОГО!$G$1,ИТОГО!$G$2*F34,IF(E34=ИТОГО!$H$1,ИТОГО!$H$2*F34,F34)))</f>
        <v>3.68</v>
      </c>
      <c r="I34" s="324"/>
      <c r="J34" s="325">
        <f>IF(MOD(I34,1)=0,IF(_КОМ.УСЛ.=ЧАЙ!$K$8,H34*I34,I34*G34),"заказ не кратен 1 шт")</f>
        <v>0</v>
      </c>
    </row>
    <row r="35" spans="1:16" s="11" customFormat="1" x14ac:dyDescent="0.2">
      <c r="A35" s="97" t="s">
        <v>866</v>
      </c>
      <c r="B35" s="317" t="s">
        <v>867</v>
      </c>
      <c r="C35" s="318"/>
      <c r="D35" s="319" t="s">
        <v>1081</v>
      </c>
      <c r="E35" s="320" t="s">
        <v>370</v>
      </c>
      <c r="F35" s="343">
        <v>3.68</v>
      </c>
      <c r="G35" s="322">
        <f>H35*(1-ЧАЙ!$I$8)</f>
        <v>3.4224000000000001</v>
      </c>
      <c r="H35" s="323">
        <f>IF(E35=ИТОГО!$F$1,ИТОГО!$F$2*F35,IF(E35=ИТОГО!$G$1,ИТОГО!$G$2*F35,IF(E35=ИТОГО!$H$1,ИТОГО!$H$2*F35,F35)))</f>
        <v>3.68</v>
      </c>
      <c r="I35" s="324"/>
      <c r="J35" s="325">
        <f>IF(MOD(I35,1)=0,IF(_КОМ.УСЛ.=ЧАЙ!$K$8,H35*I35,I35*G35),"заказ не кратен 1 шт")</f>
        <v>0</v>
      </c>
    </row>
    <row r="36" spans="1:16" s="11" customFormat="1" x14ac:dyDescent="0.2">
      <c r="A36" s="97" t="s">
        <v>868</v>
      </c>
      <c r="B36" s="317" t="s">
        <v>869</v>
      </c>
      <c r="C36" s="318"/>
      <c r="D36" s="319" t="s">
        <v>1081</v>
      </c>
      <c r="E36" s="320" t="s">
        <v>370</v>
      </c>
      <c r="F36" s="343">
        <v>3.68</v>
      </c>
      <c r="G36" s="322">
        <f>H36*(1-ЧАЙ!$I$8)</f>
        <v>3.4224000000000001</v>
      </c>
      <c r="H36" s="323">
        <f>IF(E36=ИТОГО!$F$1,ИТОГО!$F$2*F36,IF(E36=ИТОГО!$G$1,ИТОГО!$G$2*F36,IF(E36=ИТОГО!$H$1,ИТОГО!$H$2*F36,F36)))</f>
        <v>3.68</v>
      </c>
      <c r="I36" s="324"/>
      <c r="J36" s="325">
        <f>IF(MOD(I36,1)=0,IF(_КОМ.УСЛ.=ЧАЙ!$K$8,H36*I36,I36*G36),"заказ не кратен 1 шт")</f>
        <v>0</v>
      </c>
    </row>
    <row r="37" spans="1:16" s="11" customFormat="1" x14ac:dyDescent="0.2">
      <c r="A37" s="97" t="s">
        <v>870</v>
      </c>
      <c r="B37" s="317" t="s">
        <v>871</v>
      </c>
      <c r="C37" s="318"/>
      <c r="D37" s="319" t="s">
        <v>1081</v>
      </c>
      <c r="E37" s="320" t="s">
        <v>370</v>
      </c>
      <c r="F37" s="343">
        <v>3.68</v>
      </c>
      <c r="G37" s="322">
        <f>H37*(1-ЧАЙ!$I$8)</f>
        <v>3.4224000000000001</v>
      </c>
      <c r="H37" s="323">
        <f>IF(E37=ИТОГО!$F$1,ИТОГО!$F$2*F37,IF(E37=ИТОГО!$G$1,ИТОГО!$G$2*F37,IF(E37=ИТОГО!$H$1,ИТОГО!$H$2*F37,F37)))</f>
        <v>3.68</v>
      </c>
      <c r="I37" s="324"/>
      <c r="J37" s="325">
        <f>IF(MOD(I37,1)=0,IF(_КОМ.УСЛ.=ЧАЙ!$K$8,H37*I37,I37*G37),"заказ не кратен 1 шт")</f>
        <v>0</v>
      </c>
    </row>
    <row r="38" spans="1:16" s="11" customFormat="1" x14ac:dyDescent="0.2">
      <c r="A38" s="97" t="s">
        <v>872</v>
      </c>
      <c r="B38" s="317" t="s">
        <v>873</v>
      </c>
      <c r="C38" s="318"/>
      <c r="D38" s="319" t="s">
        <v>1081</v>
      </c>
      <c r="E38" s="320" t="s">
        <v>370</v>
      </c>
      <c r="F38" s="343">
        <v>3.68</v>
      </c>
      <c r="G38" s="322">
        <f>H38*(1-ЧАЙ!$I$8)</f>
        <v>3.4224000000000001</v>
      </c>
      <c r="H38" s="323">
        <f>IF(E38=ИТОГО!$F$1,ИТОГО!$F$2*F38,IF(E38=ИТОГО!$G$1,ИТОГО!$G$2*F38,IF(E38=ИТОГО!$H$1,ИТОГО!$H$2*F38,F38)))</f>
        <v>3.68</v>
      </c>
      <c r="I38" s="324"/>
      <c r="J38" s="325">
        <f>IF(MOD(I38,1)=0,IF(_КОМ.УСЛ.=ЧАЙ!$K$8,H38*I38,I38*G38),"заказ не кратен 1 шт")</f>
        <v>0</v>
      </c>
    </row>
    <row r="39" spans="1:16" s="11" customFormat="1" x14ac:dyDescent="0.2">
      <c r="A39" s="97" t="s">
        <v>874</v>
      </c>
      <c r="B39" s="317" t="s">
        <v>7</v>
      </c>
      <c r="C39" s="318"/>
      <c r="D39" s="319" t="s">
        <v>1081</v>
      </c>
      <c r="E39" s="320" t="s">
        <v>370</v>
      </c>
      <c r="F39" s="343">
        <v>3.68</v>
      </c>
      <c r="G39" s="322">
        <f>H39*(1-ЧАЙ!$I$8)</f>
        <v>3.4224000000000001</v>
      </c>
      <c r="H39" s="323">
        <f>IF(E39=ИТОГО!$F$1,ИТОГО!$F$2*F39,IF(E39=ИТОГО!$G$1,ИТОГО!$G$2*F39,IF(E39=ИТОГО!$H$1,ИТОГО!$H$2*F39,F39)))</f>
        <v>3.68</v>
      </c>
      <c r="I39" s="324"/>
      <c r="J39" s="325">
        <f>IF(MOD(I39,1)=0,IF(_КОМ.УСЛ.=ЧАЙ!$K$8,H39*I39,I39*G39),"заказ не кратен 1 шт")</f>
        <v>0</v>
      </c>
    </row>
    <row r="40" spans="1:16" s="11" customFormat="1" x14ac:dyDescent="0.2">
      <c r="A40" s="97" t="s">
        <v>875</v>
      </c>
      <c r="B40" s="317" t="s">
        <v>876</v>
      </c>
      <c r="C40" s="318"/>
      <c r="D40" s="319" t="s">
        <v>1081</v>
      </c>
      <c r="E40" s="320" t="s">
        <v>370</v>
      </c>
      <c r="F40" s="343">
        <v>3.68</v>
      </c>
      <c r="G40" s="322">
        <f>H40*(1-ЧАЙ!$I$8)</f>
        <v>3.4224000000000001</v>
      </c>
      <c r="H40" s="323">
        <f>IF(E40=ИТОГО!$F$1,ИТОГО!$F$2*F40,IF(E40=ИТОГО!$G$1,ИТОГО!$G$2*F40,IF(E40=ИТОГО!$H$1,ИТОГО!$H$2*F40,F40)))</f>
        <v>3.68</v>
      </c>
      <c r="I40" s="324"/>
      <c r="J40" s="325">
        <f>IF(MOD(I40,1)=0,IF(_КОМ.УСЛ.=ЧАЙ!$K$8,H40*I40,I40*G40),"заказ не кратен 1 шт")</f>
        <v>0</v>
      </c>
    </row>
    <row r="41" spans="1:16" s="11" customFormat="1" x14ac:dyDescent="0.2">
      <c r="A41" s="97" t="s">
        <v>877</v>
      </c>
      <c r="B41" s="317" t="s">
        <v>878</v>
      </c>
      <c r="C41" s="318"/>
      <c r="D41" s="319" t="s">
        <v>1081</v>
      </c>
      <c r="E41" s="320" t="s">
        <v>370</v>
      </c>
      <c r="F41" s="343">
        <v>3.68</v>
      </c>
      <c r="G41" s="322">
        <f>H41*(1-ЧАЙ!$I$8)</f>
        <v>3.4224000000000001</v>
      </c>
      <c r="H41" s="323">
        <f>IF(E41=ИТОГО!$F$1,ИТОГО!$F$2*F41,IF(E41=ИТОГО!$G$1,ИТОГО!$G$2*F41,IF(E41=ИТОГО!$H$1,ИТОГО!$H$2*F41,F41)))</f>
        <v>3.68</v>
      </c>
      <c r="I41" s="324"/>
      <c r="J41" s="325">
        <f>IF(MOD(I41,1)=0,IF(_КОМ.УСЛ.=ЧАЙ!$K$8,H41*I41,I41*G41),"заказ не кратен 1 шт")</f>
        <v>0</v>
      </c>
    </row>
    <row r="42" spans="1:16" s="11" customFormat="1" x14ac:dyDescent="0.2">
      <c r="A42" s="97" t="s">
        <v>879</v>
      </c>
      <c r="B42" s="317" t="s">
        <v>0</v>
      </c>
      <c r="C42" s="318"/>
      <c r="D42" s="319" t="s">
        <v>1081</v>
      </c>
      <c r="E42" s="320" t="s">
        <v>370</v>
      </c>
      <c r="F42" s="343">
        <v>3.68</v>
      </c>
      <c r="G42" s="322">
        <f>H42*(1-ЧАЙ!$I$8)</f>
        <v>3.4224000000000001</v>
      </c>
      <c r="H42" s="323">
        <f>IF(E42=ИТОГО!$F$1,ИТОГО!$F$2*F42,IF(E42=ИТОГО!$G$1,ИТОГО!$G$2*F42,IF(E42=ИТОГО!$H$1,ИТОГО!$H$2*F42,F42)))</f>
        <v>3.68</v>
      </c>
      <c r="I42" s="324"/>
      <c r="J42" s="325">
        <f>IF(MOD(I42,1)=0,IF(_КОМ.УСЛ.=ЧАЙ!$K$8,H42*I42,I42*G42),"заказ не кратен 1 шт")</f>
        <v>0</v>
      </c>
    </row>
    <row r="43" spans="1:16" x14ac:dyDescent="0.2">
      <c r="H43" s="585"/>
      <c r="I43" s="585"/>
      <c r="J43" s="359">
        <f>SUM(J8:J42)</f>
        <v>0</v>
      </c>
      <c r="K43" s="9"/>
      <c r="L43" s="9"/>
      <c r="M43" s="9"/>
      <c r="N43" s="9"/>
      <c r="O43" s="9"/>
      <c r="P43" s="288"/>
    </row>
  </sheetData>
  <autoFilter ref="B2:J2"/>
  <mergeCells count="2">
    <mergeCell ref="B1:J1"/>
    <mergeCell ref="H43:I43"/>
  </mergeCells>
  <hyperlinks>
    <hyperlink ref="F5" location="_РАССРОЧКА" display="_РАССРОЧКА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CFB7BE"/>
    <pageSetUpPr fitToPage="1"/>
  </sheetPr>
  <dimension ref="A1:O32"/>
  <sheetViews>
    <sheetView zoomScaleNormal="100" workbookViewId="0">
      <selection sqref="A1:C1"/>
    </sheetView>
  </sheetViews>
  <sheetFormatPr defaultRowHeight="12.75" x14ac:dyDescent="0.2"/>
  <cols>
    <col min="1" max="1" width="45" style="9" customWidth="1"/>
    <col min="2" max="2" width="28.85546875" style="9" customWidth="1"/>
    <col min="3" max="3" width="20.28515625" style="9" customWidth="1"/>
    <col min="4" max="4" width="1.28515625" style="9" customWidth="1"/>
    <col min="5" max="7" width="12.28515625" style="9" customWidth="1"/>
    <col min="8" max="8" width="9.85546875" style="9" hidden="1" customWidth="1"/>
    <col min="9" max="9" width="7.5703125" style="9" customWidth="1"/>
    <col min="10" max="10" width="28" style="9" customWidth="1"/>
    <col min="11" max="11" width="44.42578125" style="9" bestFit="1" customWidth="1"/>
    <col min="12" max="16384" width="9.140625" style="9"/>
  </cols>
  <sheetData>
    <row r="1" spans="1:15" ht="37.5" customHeight="1" x14ac:dyDescent="0.2">
      <c r="A1" s="588" t="s">
        <v>1089</v>
      </c>
      <c r="B1" s="588"/>
      <c r="C1" s="588"/>
      <c r="E1" s="73" t="s">
        <v>929</v>
      </c>
      <c r="F1" s="73" t="s">
        <v>14</v>
      </c>
      <c r="G1" s="73" t="s">
        <v>15</v>
      </c>
      <c r="H1" s="9" t="s">
        <v>54</v>
      </c>
    </row>
    <row r="2" spans="1:15" x14ac:dyDescent="0.2">
      <c r="E2" s="74">
        <v>42697</v>
      </c>
      <c r="F2" s="75">
        <v>63.6282</v>
      </c>
      <c r="G2" s="75">
        <v>67.541300000000007</v>
      </c>
      <c r="H2" s="56">
        <f>(F2+G2)/2*1.03</f>
        <v>67.552292500000007</v>
      </c>
      <c r="O2" s="60"/>
    </row>
    <row r="3" spans="1:15" ht="23.25" customHeight="1" x14ac:dyDescent="0.2">
      <c r="A3" s="64" t="s">
        <v>38</v>
      </c>
      <c r="B3" s="64" t="s">
        <v>39</v>
      </c>
      <c r="C3" s="64" t="s">
        <v>40</v>
      </c>
      <c r="D3" s="10"/>
      <c r="E3" s="591" t="s">
        <v>1492</v>
      </c>
      <c r="F3" s="591"/>
      <c r="G3" s="591"/>
    </row>
    <row r="4" spans="1:15" ht="15.75" customHeight="1" x14ac:dyDescent="0.2">
      <c r="A4" s="62" t="s">
        <v>1983</v>
      </c>
      <c r="B4" s="76">
        <f>SUM(B5:B7)</f>
        <v>0</v>
      </c>
      <c r="C4" s="77">
        <f>SUM(C5:C7)</f>
        <v>0</v>
      </c>
      <c r="E4" s="591"/>
      <c r="F4" s="591"/>
      <c r="G4" s="591"/>
      <c r="H4" s="10"/>
      <c r="I4" s="10"/>
    </row>
    <row r="5" spans="1:15" ht="12.75" customHeight="1" x14ac:dyDescent="0.2">
      <c r="A5" s="65" t="s">
        <v>9</v>
      </c>
      <c r="B5" s="78">
        <f>SUMIF(ЧАЙ!$I$12:$I$2593,ЧАЙ!$H$9,ЧАЙ!N12:N2593)</f>
        <v>0</v>
      </c>
      <c r="C5" s="79">
        <f>SUMIF(ЧАЙ!$I$12:$I$2593,ЧАЙ!$H$9,ЧАЙ!O12:O2593)</f>
        <v>0</v>
      </c>
      <c r="E5" s="63"/>
      <c r="F5" s="63"/>
      <c r="G5" s="63"/>
      <c r="H5" s="10"/>
      <c r="I5" s="10"/>
    </row>
    <row r="6" spans="1:15" s="10" customFormat="1" ht="12.75" customHeight="1" x14ac:dyDescent="0.2">
      <c r="A6" s="65" t="s">
        <v>10</v>
      </c>
      <c r="B6" s="78">
        <f>SUMIF(ЧАЙ!$I$12:$I$2593,ЧАЙ!$J$9,ЧАЙ!N12:N2593)</f>
        <v>0</v>
      </c>
      <c r="C6" s="79">
        <f>SUMIF(ЧАЙ!$I$12:$I$2593,ЧАЙ!$J$9,ЧАЙ!O12:O2593)</f>
        <v>0</v>
      </c>
      <c r="D6" s="9"/>
      <c r="E6" s="63"/>
      <c r="F6" s="63"/>
      <c r="G6" s="63"/>
    </row>
    <row r="7" spans="1:15" ht="9.75" customHeight="1" x14ac:dyDescent="0.2">
      <c r="A7" s="65" t="s">
        <v>11</v>
      </c>
      <c r="B7" s="78">
        <f>SUMIF(ЧАЙ!$I$12:$I$2593,ЧАЙ!$I$9,ЧАЙ!N12:N2593)</f>
        <v>0</v>
      </c>
      <c r="C7" s="79">
        <f>SUMIF(ЧАЙ!$I$12:$I$2593,ЧАЙ!$I$9,ЧАЙ!O12:O2593)</f>
        <v>0</v>
      </c>
      <c r="E7" s="63"/>
      <c r="F7" s="63"/>
      <c r="G7" s="63"/>
      <c r="H7" s="10"/>
      <c r="I7" s="10"/>
    </row>
    <row r="8" spans="1:15" x14ac:dyDescent="0.2">
      <c r="A8" s="71" t="s">
        <v>33</v>
      </c>
      <c r="B8" s="76">
        <f>SUM(КОФЕ!I14:I60)</f>
        <v>0</v>
      </c>
      <c r="C8" s="83">
        <f>_ИТОГО_КОФЕ</f>
        <v>0</v>
      </c>
      <c r="E8" s="63"/>
      <c r="F8" s="63"/>
      <c r="G8" s="63"/>
      <c r="I8" s="10"/>
    </row>
    <row r="9" spans="1:15" x14ac:dyDescent="0.2">
      <c r="A9" s="62" t="s">
        <v>34</v>
      </c>
      <c r="B9" s="80"/>
      <c r="C9" s="83">
        <f>_ИТОГО_СЛАДКОЕ</f>
        <v>0</v>
      </c>
      <c r="I9" s="10"/>
    </row>
    <row r="10" spans="1:15" x14ac:dyDescent="0.2">
      <c r="A10" s="62" t="s">
        <v>35</v>
      </c>
      <c r="B10" s="77"/>
      <c r="C10" s="83">
        <f>_ИТОГО_ПОС</f>
        <v>0</v>
      </c>
      <c r="I10" s="10"/>
    </row>
    <row r="11" spans="1:15" x14ac:dyDescent="0.2">
      <c r="A11" s="62" t="s">
        <v>36</v>
      </c>
      <c r="B11" s="79"/>
      <c r="C11" s="83">
        <f>_ИТОГО_УПАК</f>
        <v>0</v>
      </c>
      <c r="I11" s="10"/>
    </row>
    <row r="12" spans="1:15" x14ac:dyDescent="0.2">
      <c r="A12" s="62" t="s">
        <v>41</v>
      </c>
      <c r="B12" s="79"/>
      <c r="C12" s="83" t="e">
        <f>_ИТОГО_ПРОБНИКИ</f>
        <v>#REF!</v>
      </c>
      <c r="I12" s="10"/>
    </row>
    <row r="13" spans="1:15" x14ac:dyDescent="0.2">
      <c r="A13" s="84" t="s">
        <v>42</v>
      </c>
      <c r="B13" s="85"/>
      <c r="C13" s="86" t="e">
        <f>_ИТОГО_ЭТИК</f>
        <v>#REF!</v>
      </c>
      <c r="I13" s="10"/>
    </row>
    <row r="14" spans="1:15" x14ac:dyDescent="0.2">
      <c r="A14" s="84" t="s">
        <v>2057</v>
      </c>
      <c r="B14" s="85"/>
      <c r="C14" s="86">
        <f>_оборуд.</f>
        <v>0</v>
      </c>
      <c r="I14" s="10"/>
    </row>
    <row r="15" spans="1:15" s="10" customFormat="1" ht="30" x14ac:dyDescent="0.2">
      <c r="A15" s="72" t="s">
        <v>46</v>
      </c>
      <c r="B15" s="91">
        <f>SUM(B4,B8)</f>
        <v>0</v>
      </c>
      <c r="C15" s="87" t="e">
        <f>C23-SUM(C19:C21)</f>
        <v>#REF!</v>
      </c>
      <c r="E15" s="88"/>
    </row>
    <row r="16" spans="1:15" ht="7.5" customHeight="1" x14ac:dyDescent="0.2">
      <c r="A16" s="57"/>
      <c r="C16" s="58"/>
    </row>
    <row r="17" spans="1:10" s="92" customFormat="1" ht="22.5" customHeight="1" x14ac:dyDescent="0.2">
      <c r="A17" s="89" t="s">
        <v>1494</v>
      </c>
      <c r="B17" s="90" t="str">
        <f>IFERROR(C17/IF(_КОМ.УСЛ.=ЧАЙ!$K$8,C23,C23/(1-ЧАЙ!I8)),"")</f>
        <v/>
      </c>
      <c r="C17" s="91" t="e">
        <f>SUM(C20,C19,C21,C27)</f>
        <v>#REF!</v>
      </c>
    </row>
    <row r="18" spans="1:10" x14ac:dyDescent="0.2">
      <c r="A18" s="592" t="s">
        <v>1496</v>
      </c>
      <c r="B18" s="593"/>
      <c r="C18" s="594"/>
      <c r="E18" s="11"/>
    </row>
    <row r="19" spans="1:10" ht="31.5" x14ac:dyDescent="0.2">
      <c r="A19" s="182" t="s">
        <v>1527</v>
      </c>
      <c r="B19" s="183" t="str">
        <f>IFERROR("Скидка "&amp;ROUND(C19/C23*100,1)&amp;"%","")</f>
        <v/>
      </c>
      <c r="C19" s="184" t="e">
        <f>(SUMIF(ЧАЙ!H26:H382,"=500",ЧАЙ!N26:N382)+SUMIF(ЧАЙ!H26:H382,"=400",ЧАЙ!N26:N382))*(10*SUM(VLOOKUP("К000008141",#REF!,IF(_КОМ.УСЛ.="рассрочка",8,7),FALSE),VLOOKUP("К000007752",Упаковка!$A$20:$H$143,IF(_КОМ.УСЛ.="рассрочка",8,7),FALSE),VLOOKUP("К000009475",Упаковка!$A$20:$H$143,IF(_КОМ.УСЛ.="рассрочка",8,7),FALSE))+5*VLOOKUP("К000009480",Упаковка!$A$20:$H$143,IF(_КОМ.УСЛ.="рассрочка",8,7),FALSE))+B8*(10*SUM(VLOOKUP("К000008141",#REF!,IF(_КОМ.УСЛ.="рассрочка",8,7),FALSE),VLOOKUP("К000007752",Упаковка!$A$20:$H$143,IF(_КОМ.УСЛ.="рассрочка",8,7),FALSE),VLOOKUP("К000009475",Упаковка!$A$20:$H$143,IF(_КОМ.УСЛ.="рассрочка",8,7),FALSE)))</f>
        <v>#REF!</v>
      </c>
      <c r="E19" s="66" t="s">
        <v>1493</v>
      </c>
      <c r="J19" s="59"/>
    </row>
    <row r="20" spans="1:10" ht="24" customHeight="1" x14ac:dyDescent="0.2">
      <c r="A20" s="183" t="s">
        <v>1497</v>
      </c>
      <c r="B20" s="183" t="str">
        <f>IF(_КОМ.УСЛ.="рассрочка","Вы выбрали оплату по рассрочке.","Скидка "&amp;(ROUND(ЧАЙ!I8*100,1))&amp;"%")</f>
        <v>Скидка 7%</v>
      </c>
      <c r="C20" s="184" t="e">
        <f>IF(_КОМ.УСЛ.=ЧАЙ!$K$8,0,(SUM(C8:C14,C4)/(1-ЧАЙ!I8)*ЧАЙ!I8))</f>
        <v>#REF!</v>
      </c>
      <c r="E20" s="66" t="s">
        <v>43</v>
      </c>
    </row>
    <row r="21" spans="1:10" ht="31.5" x14ac:dyDescent="0.2">
      <c r="A21" s="183" t="s">
        <v>1498</v>
      </c>
      <c r="B21" s="407" t="str">
        <f>IF(C4&gt;ЧАЙ!H8,"Предоставлена максимальная скидка от объема "&amp;ROUND(C21/C4,3)*100&amp;"%","Скидка "&amp;IFERROR(ROUND(C21/C4,3),0)*100&amp;"%"&amp;". До следующего порога скидки доберите чай на "&amp;ROUND(IF(C4&lt;ЧАЙ!H3,(ЧАЙ!H3-C4),IF(C4&lt;ЧАЙ!H4,(ЧАЙ!H4-C4),IF(C4&lt;ЧАЙ!H5,(ЧАЙ!H5-C4),IF(C4&lt;ЧАЙ!H6,(ЧАЙ!H6-C4),IF(C4&lt;ЧАЙ!H7,(ЧАЙ!H7-C4),(ЧАЙ!H8-C4)))))),1)&amp;" руб.")</f>
        <v>Скидка 0%. До следующего порога скидки доберите чай на 40000 руб.</v>
      </c>
      <c r="C21" s="184">
        <f>IF(C4&lt;ЧАЙ!H3,0,IF(C4&lt;ЧАЙ!H4,(C5*ЧАЙ!I3+(C6+C7)*ЧАЙ!J3),IF(C4&lt;ЧАЙ!H5,(C5*ЧАЙ!I4+(C6+C7)*ЧАЙ!J4),IF(C4&lt;ЧАЙ!H6,(C5*ЧАЙ!I5+(C6+C7)*ЧАЙ!J5),IF(C4&lt;ЧАЙ!H7,(C5*ЧАЙ!I6+(C6+C7)*ЧАЙ!J6),IF(C4&lt;ЧАЙ!H8,(C5*ЧАЙ!I7+(C6+C7)*ЧАЙ!J7),(C5*ЧАЙ!I8+(C6+C7)*ЧАЙ!J8)))))))</f>
        <v>0</v>
      </c>
      <c r="E21" s="66" t="s">
        <v>45</v>
      </c>
    </row>
    <row r="22" spans="1:10" ht="7.5" customHeight="1" x14ac:dyDescent="0.2">
      <c r="A22" s="57"/>
      <c r="B22" s="81"/>
      <c r="C22" s="82"/>
    </row>
    <row r="23" spans="1:10" x14ac:dyDescent="0.2">
      <c r="A23" s="496" t="s">
        <v>2162</v>
      </c>
      <c r="B23" s="497">
        <f>SUM(B4,B8)</f>
        <v>0</v>
      </c>
      <c r="C23" s="497" t="e">
        <f>IF(_КОМ.УСЛ.=ЧАЙ!K8,SUM(C4,C8:C14),SUM(C4,C8:C13)/(1-ЧАЙ!I8))+C19</f>
        <v>#REF!</v>
      </c>
      <c r="E23" s="498"/>
      <c r="F23" s="499"/>
    </row>
    <row r="24" spans="1:10" ht="7.5" customHeight="1" x14ac:dyDescent="0.2">
      <c r="A24" s="57"/>
      <c r="B24" s="81"/>
      <c r="C24" s="82"/>
    </row>
    <row r="25" spans="1:10" ht="15" x14ac:dyDescent="0.2">
      <c r="A25" s="67" t="s">
        <v>2183</v>
      </c>
      <c r="B25" s="68"/>
      <c r="C25" s="68"/>
    </row>
    <row r="26" spans="1:10" ht="24" customHeight="1" x14ac:dyDescent="0.2">
      <c r="A26" s="183" t="s">
        <v>2181</v>
      </c>
      <c r="B26" s="595" t="s">
        <v>2182</v>
      </c>
      <c r="C26" s="596"/>
      <c r="E26" s="66"/>
    </row>
    <row r="27" spans="1:10" ht="24" customHeight="1" x14ac:dyDescent="0.2">
      <c r="A27" s="183" t="s">
        <v>37</v>
      </c>
      <c r="B27" s="595" t="s">
        <v>44</v>
      </c>
      <c r="C27" s="596"/>
      <c r="E27" s="66"/>
    </row>
    <row r="28" spans="1:10" ht="7.5" customHeight="1" x14ac:dyDescent="0.2">
      <c r="A28" s="69"/>
      <c r="B28" s="70"/>
      <c r="C28" s="70"/>
    </row>
    <row r="29" spans="1:10" ht="15" x14ac:dyDescent="0.2">
      <c r="A29" s="67" t="s">
        <v>1495</v>
      </c>
      <c r="B29" s="67"/>
      <c r="C29" s="67"/>
    </row>
    <row r="30" spans="1:10" ht="64.5" customHeight="1" x14ac:dyDescent="0.2">
      <c r="A30" s="589" t="s">
        <v>2062</v>
      </c>
      <c r="B30" s="590"/>
      <c r="C30" s="590"/>
    </row>
    <row r="32" spans="1:10" ht="25.5" customHeight="1" x14ac:dyDescent="0.2"/>
  </sheetData>
  <sheetProtection formatColumns="0" formatRows="0"/>
  <mergeCells count="6">
    <mergeCell ref="A1:C1"/>
    <mergeCell ref="A30:C30"/>
    <mergeCell ref="E3:G4"/>
    <mergeCell ref="A18:C18"/>
    <mergeCell ref="B27:C27"/>
    <mergeCell ref="B26:C26"/>
  </mergeCells>
  <hyperlinks>
    <hyperlink ref="E19" location="'Привет!'!A50" display="узнать подробности"/>
    <hyperlink ref="E20" location="_РАССРОЧКА" display="перейти по ссылке, чтобы изменить"/>
    <hyperlink ref="E21" location="ЧАЙ!Область_печати" display="перейти по ссылке, чтобы выбрать еще чай"/>
  </hyperlinks>
  <pageMargins left="0.70866141732283472" right="0.70866141732283472" top="0.74803149606299213" bottom="0.74803149606299213" header="0.31496062992125984" footer="0.31496062992125984"/>
  <pageSetup paperSize="9" scale="3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20</vt:i4>
      </vt:variant>
    </vt:vector>
  </HeadingPairs>
  <TitlesOfParts>
    <vt:vector size="27" baseType="lpstr">
      <vt:lpstr>ЧАЙ</vt:lpstr>
      <vt:lpstr>КОФЕ</vt:lpstr>
      <vt:lpstr>Сладости</vt:lpstr>
      <vt:lpstr>Посуда</vt:lpstr>
      <vt:lpstr>Упаковка</vt:lpstr>
      <vt:lpstr>Оборудование</vt:lpstr>
      <vt:lpstr>ИТОГО</vt:lpstr>
      <vt:lpstr>_ИТОГО_КОФЕ</vt:lpstr>
      <vt:lpstr>_ИТОГО_ПОС</vt:lpstr>
      <vt:lpstr>_итого_слад</vt:lpstr>
      <vt:lpstr>_ИТОГО_СЛАДКОЕ</vt:lpstr>
      <vt:lpstr>_ИТОГО_СЛАДОСТИ</vt:lpstr>
      <vt:lpstr>_ИТОГО_УПАК</vt:lpstr>
      <vt:lpstr>_ИТОГО_УПАКОВКА</vt:lpstr>
      <vt:lpstr>_ИТОГО_ЧАЙ</vt:lpstr>
      <vt:lpstr>_КОМ.УСЛ.</vt:lpstr>
      <vt:lpstr>_оборуд.</vt:lpstr>
      <vt:lpstr>_РАССРОЧКА</vt:lpstr>
      <vt:lpstr>_РАСХОДНИКИ</vt:lpstr>
      <vt:lpstr>КОФЕ!Заголовки_для_печати</vt:lpstr>
      <vt:lpstr>Упаковка!Заголовки_для_печати</vt:lpstr>
      <vt:lpstr>КОФЕ!Область_печати</vt:lpstr>
      <vt:lpstr>Посуда!Область_печати</vt:lpstr>
      <vt:lpstr>Сладости!Область_печати</vt:lpstr>
      <vt:lpstr>Упаковка!Область_печати</vt:lpstr>
      <vt:lpstr>ЧАЙ!Область_печати</vt:lpstr>
      <vt:lpstr>РАССРОЧКА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32</dc:creator>
  <cp:lastModifiedBy>Harmony</cp:lastModifiedBy>
  <cp:lastPrinted>2016-10-07T13:02:48Z</cp:lastPrinted>
  <dcterms:created xsi:type="dcterms:W3CDTF">2007-05-30T13:25:36Z</dcterms:created>
  <dcterms:modified xsi:type="dcterms:W3CDTF">2016-11-24T09:53:49Z</dcterms:modified>
</cp:coreProperties>
</file>