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36" windowWidth="15168" windowHeight="6204"/>
  </bookViews>
  <sheets>
    <sheet name="Входная группа" sheetId="3" r:id="rId1"/>
    <sheet name="Лист4" sheetId="4" r:id="rId2"/>
  </sheets>
  <calcPr calcId="145621"/>
</workbook>
</file>

<file path=xl/calcChain.xml><?xml version="1.0" encoding="utf-8"?>
<calcChain xmlns="http://schemas.openxmlformats.org/spreadsheetml/2006/main">
  <c r="K19" i="3" l="1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18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23" i="3"/>
  <c r="H61" i="3" l="1"/>
  <c r="G61" i="3"/>
  <c r="H59" i="3"/>
  <c r="G59" i="3"/>
  <c r="H39" i="3"/>
  <c r="G39" i="3"/>
  <c r="D38" i="3"/>
  <c r="H38" i="3" s="1"/>
  <c r="G37" i="3"/>
  <c r="G36" i="3"/>
  <c r="D58" i="3"/>
  <c r="G58" i="3" s="1"/>
  <c r="G38" i="3" l="1"/>
  <c r="G47" i="3" l="1"/>
  <c r="D54" i="3"/>
  <c r="D56" i="3" s="1"/>
  <c r="H48" i="3"/>
  <c r="G35" i="3"/>
  <c r="G53" i="3"/>
  <c r="G52" i="3"/>
  <c r="G51" i="3"/>
  <c r="G49" i="3"/>
  <c r="G50" i="3"/>
  <c r="D57" i="3" l="1"/>
  <c r="G57" i="3" s="1"/>
  <c r="H56" i="3"/>
  <c r="D55" i="3"/>
  <c r="G55" i="3" s="1"/>
  <c r="H54" i="3"/>
  <c r="G30" i="3" l="1"/>
  <c r="H40" i="3"/>
  <c r="H43" i="3"/>
  <c r="G29" i="3"/>
  <c r="G34" i="3"/>
  <c r="H28" i="3"/>
  <c r="G27" i="3"/>
  <c r="G26" i="3"/>
  <c r="G23" i="3"/>
  <c r="G24" i="3"/>
  <c r="H18" i="3"/>
  <c r="H19" i="3"/>
  <c r="G45" i="3"/>
  <c r="G46" i="3"/>
  <c r="G42" i="3"/>
  <c r="G31" i="3"/>
  <c r="G32" i="3"/>
  <c r="G33" i="3"/>
  <c r="G41" i="3"/>
  <c r="G62" i="3" l="1"/>
  <c r="H60" i="3"/>
  <c r="G60" i="3"/>
  <c r="G44" i="3"/>
  <c r="H25" i="3"/>
  <c r="H22" i="3"/>
  <c r="G22" i="3"/>
  <c r="H20" i="3"/>
  <c r="H62" i="3" s="1"/>
  <c r="H67" i="3" l="1"/>
  <c r="H68" i="3" s="1"/>
  <c r="H69" i="3" s="1"/>
  <c r="H70" i="3" s="1"/>
  <c r="G63" i="3"/>
  <c r="G64" i="3" s="1"/>
  <c r="G65" i="3" s="1"/>
  <c r="G66" i="3" l="1"/>
  <c r="H71" i="3" s="1"/>
  <c r="H72" i="3" s="1"/>
  <c r="H73" i="3" s="1"/>
  <c r="C3" i="3" s="1"/>
  <c r="H3" i="3" s="1"/>
</calcChain>
</file>

<file path=xl/sharedStrings.xml><?xml version="1.0" encoding="utf-8"?>
<sst xmlns="http://schemas.openxmlformats.org/spreadsheetml/2006/main" count="127" uniqueCount="82">
  <si>
    <t>ПОДРЯДЧИК</t>
  </si>
  <si>
    <t>ЗАКАЗЧИК</t>
  </si>
  <si>
    <t xml:space="preserve">Утверждаю </t>
  </si>
  <si>
    <t>м.п.</t>
  </si>
  <si>
    <t>№</t>
  </si>
  <si>
    <t>Наименование    работ</t>
  </si>
  <si>
    <t xml:space="preserve">Ед. </t>
  </si>
  <si>
    <t>кол- во</t>
  </si>
  <si>
    <t>цена, в рублях</t>
  </si>
  <si>
    <t>стоимость, в рублях</t>
  </si>
  <si>
    <t>изм</t>
  </si>
  <si>
    <t>материала</t>
  </si>
  <si>
    <t>работ</t>
  </si>
  <si>
    <t>м2</t>
  </si>
  <si>
    <t>м. п.</t>
  </si>
  <si>
    <t>шт</t>
  </si>
  <si>
    <t>компл</t>
  </si>
  <si>
    <t>кг</t>
  </si>
  <si>
    <t>лист</t>
  </si>
  <si>
    <t>Итого</t>
  </si>
  <si>
    <t>Малоценный материал</t>
  </si>
  <si>
    <t>Итого:</t>
  </si>
  <si>
    <t xml:space="preserve">Транспортно-заготовительные расходы </t>
  </si>
  <si>
    <t>Устройство входной группы с изготовлением крыльца</t>
  </si>
  <si>
    <t>Раздел 1 Демонтажные работы</t>
  </si>
  <si>
    <t>Выемка грунта для заливки фундамента под крыльцо</t>
  </si>
  <si>
    <t>м3</t>
  </si>
  <si>
    <t>Заливка бетона  с армированием с приготовлением раствора вручную</t>
  </si>
  <si>
    <t>Ступень бетонная пустотелая 1000×330×150 (70 кг.)</t>
  </si>
  <si>
    <t>Накладные расходы</t>
  </si>
  <si>
    <t xml:space="preserve">Смету в сумме </t>
  </si>
  <si>
    <t>Директор</t>
  </si>
  <si>
    <t xml:space="preserve">Генеральный директор </t>
  </si>
  <si>
    <t>ООО "АСП-строй"</t>
  </si>
  <si>
    <t>Сорокин О. А.</t>
  </si>
  <si>
    <t xml:space="preserve">Объект:  г. Н. Новгород,  ул. Гордеевская </t>
  </si>
  <si>
    <t>тн</t>
  </si>
  <si>
    <t>Демонтаж радиатора отопления</t>
  </si>
  <si>
    <t xml:space="preserve"> Труба профильная квадратная 50х50 4мм </t>
  </si>
  <si>
    <t xml:space="preserve">Швеллер № 16 </t>
  </si>
  <si>
    <t xml:space="preserve">Угол 100х100х7  </t>
  </si>
  <si>
    <t>Площадка монолитная</t>
  </si>
  <si>
    <t>Арматура 10 А-400С,(А500)</t>
  </si>
  <si>
    <t>Бетон B15</t>
  </si>
  <si>
    <t>Устройство лестницы</t>
  </si>
  <si>
    <t>Лист ХК 2 мм , 1,25*2,5</t>
  </si>
  <si>
    <t>Мастика битумная</t>
  </si>
  <si>
    <t>Плёнка ПВХ</t>
  </si>
  <si>
    <t>Щебень фр 20-40</t>
  </si>
  <si>
    <t>Устройство щебёночной подушки под фундамент</t>
  </si>
  <si>
    <t>Раздел 2 Фундаменты</t>
  </si>
  <si>
    <t>ведро</t>
  </si>
  <si>
    <t>Лист ГК 6 мм , 1,25*2,6</t>
  </si>
  <si>
    <t>Лист ГК 6 мм , 6*200*400</t>
  </si>
  <si>
    <t xml:space="preserve">Труба проф 100х100х4    </t>
  </si>
  <si>
    <t>Смета 2: Капитальный ремонт помещения для размещения структурного подразделения поликлиники - кабинета врача общей практики. Устройство входной группы с изготовлением крыльца</t>
  </si>
  <si>
    <t>Усиление проёма главного входа</t>
  </si>
  <si>
    <t xml:space="preserve">Угол 100х100х7       </t>
  </si>
  <si>
    <t xml:space="preserve">Угол 75х75х6  </t>
  </si>
  <si>
    <t xml:space="preserve">Угол125х125х8      </t>
  </si>
  <si>
    <t>Лист ГК 6 мм , 1,25*2,6 6х80х250</t>
  </si>
  <si>
    <t>Вырубка части стены под существующим окном т=200 мм</t>
  </si>
  <si>
    <t>Анкер распорный М8</t>
  </si>
  <si>
    <t>Анкер распорный М12</t>
  </si>
  <si>
    <t>Защита от коррозии металлоконструкций</t>
  </si>
  <si>
    <t>Грунтовка ГФ021</t>
  </si>
  <si>
    <t>Краска  ПФ115</t>
  </si>
  <si>
    <t>Анкер клиновой М16</t>
  </si>
  <si>
    <t>Облицовка металлоконструкций композитными аллюминиевыми панелями RAL3011</t>
  </si>
  <si>
    <t xml:space="preserve">Швеллер № 12        </t>
  </si>
  <si>
    <t>Труба проф 50х25х2</t>
  </si>
  <si>
    <t>Монтаж на козырёк кровельного материала</t>
  </si>
  <si>
    <t>Монтаж труб водосточных</t>
  </si>
  <si>
    <t>Монтаж подъёмного трансформируемого устройства типа Интех-ПТУ-1</t>
  </si>
  <si>
    <t>Устройство площадки из брусчатки</t>
  </si>
  <si>
    <t>Итого работы и материалы:</t>
  </si>
  <si>
    <t>НДС 18%</t>
  </si>
  <si>
    <t>Всего</t>
  </si>
  <si>
    <t>Плановые накопления</t>
  </si>
  <si>
    <t>Рама Рм1, Косоур Лк1, навес крыльца - изготовление и монтаж</t>
  </si>
  <si>
    <t>Окраска металлоконструкций</t>
  </si>
  <si>
    <t>Монтаж ограждения лестницы и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</si>
</sst>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79">
    <xf numFmtId="0" fontId="0" fillId="0" borderId="0" xfId="0"/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right" vertical="center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2" fillId="0" borderId="1" xfId="1" applyFont="1" applyFill="1" applyBorder="1" applyAlignment="1" applyProtection="1">
      <alignment horizontal="righ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horizontal="right" vertical="center"/>
      <protection hidden="1"/>
    </xf>
    <xf numFmtId="3" fontId="3" fillId="0" borderId="0" xfId="1" applyNumberFormat="1" applyFont="1" applyFill="1" applyBorder="1" applyAlignment="1" applyProtection="1">
      <alignment vertical="center"/>
      <protection hidden="1"/>
    </xf>
    <xf numFmtId="0" fontId="3" fillId="0" borderId="2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right"/>
    </xf>
    <xf numFmtId="0" fontId="3" fillId="0" borderId="5" xfId="2" applyFont="1" applyFill="1" applyBorder="1" applyAlignment="1">
      <alignment horizontal="center"/>
    </xf>
    <xf numFmtId="0" fontId="3" fillId="0" borderId="5" xfId="2" applyFont="1" applyFill="1" applyBorder="1"/>
    <xf numFmtId="0" fontId="3" fillId="0" borderId="5" xfId="2" applyFont="1" applyFill="1" applyBorder="1" applyAlignment="1">
      <alignment horizontal="right"/>
    </xf>
    <xf numFmtId="0" fontId="3" fillId="0" borderId="6" xfId="2" applyFont="1" applyFill="1" applyBorder="1"/>
    <xf numFmtId="0" fontId="3" fillId="0" borderId="6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0" fillId="0" borderId="0" xfId="0" applyFill="1"/>
    <xf numFmtId="0" fontId="8" fillId="0" borderId="0" xfId="0" applyFont="1" applyFill="1"/>
    <xf numFmtId="0" fontId="3" fillId="0" borderId="0" xfId="2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3" fillId="0" borderId="0" xfId="2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0" fontId="2" fillId="0" borderId="0" xfId="2" applyFont="1" applyBorder="1" applyAlignment="1">
      <alignment horizontal="right"/>
    </xf>
    <xf numFmtId="1" fontId="2" fillId="0" borderId="0" xfId="2" applyNumberFormat="1" applyFont="1" applyBorder="1" applyAlignment="1">
      <alignment horizontal="right"/>
    </xf>
    <xf numFmtId="0" fontId="3" fillId="0" borderId="0" xfId="2" applyFont="1" applyFill="1"/>
    <xf numFmtId="0" fontId="2" fillId="0" borderId="0" xfId="2" applyFont="1" applyBorder="1" applyAlignment="1">
      <alignment wrapText="1"/>
    </xf>
    <xf numFmtId="9" fontId="3" fillId="0" borderId="0" xfId="2" applyNumberFormat="1" applyFont="1" applyBorder="1" applyAlignment="1">
      <alignment horizontal="center"/>
    </xf>
    <xf numFmtId="2" fontId="2" fillId="0" borderId="0" xfId="2" applyNumberFormat="1" applyFont="1" applyFill="1" applyBorder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0" fontId="2" fillId="0" borderId="0" xfId="2" applyFont="1" applyFill="1" applyAlignment="1">
      <alignment horizontal="left"/>
    </xf>
    <xf numFmtId="0" fontId="3" fillId="0" borderId="12" xfId="2" applyFont="1" applyFill="1" applyBorder="1" applyAlignment="1">
      <alignment horizontal="justify" vertical="justify"/>
    </xf>
    <xf numFmtId="0" fontId="5" fillId="0" borderId="12" xfId="2" applyFont="1" applyFill="1" applyBorder="1" applyAlignment="1">
      <alignment horizontal="justify" vertical="justify"/>
    </xf>
    <xf numFmtId="0" fontId="3" fillId="0" borderId="16" xfId="2" applyFont="1" applyFill="1" applyBorder="1" applyAlignment="1">
      <alignment horizontal="justify" vertical="justify"/>
    </xf>
    <xf numFmtId="2" fontId="2" fillId="0" borderId="0" xfId="2" applyNumberFormat="1" applyFont="1" applyBorder="1" applyAlignment="1">
      <alignment horizontal="right"/>
    </xf>
    <xf numFmtId="2" fontId="3" fillId="0" borderId="0" xfId="2" applyNumberFormat="1" applyFont="1" applyBorder="1" applyAlignment="1">
      <alignment horizontal="right"/>
    </xf>
    <xf numFmtId="2" fontId="2" fillId="0" borderId="0" xfId="2" applyNumberFormat="1" applyFont="1" applyAlignment="1">
      <alignment horizontal="right"/>
    </xf>
    <xf numFmtId="2" fontId="3" fillId="0" borderId="0" xfId="2" applyNumberFormat="1" applyFont="1" applyAlignment="1">
      <alignment horizontal="right"/>
    </xf>
    <xf numFmtId="2" fontId="0" fillId="0" borderId="0" xfId="0" applyNumberFormat="1" applyFill="1"/>
    <xf numFmtId="0" fontId="3" fillId="0" borderId="0" xfId="2" applyFont="1" applyFill="1" applyAlignment="1">
      <alignment horizontal="left"/>
    </xf>
    <xf numFmtId="49" fontId="3" fillId="0" borderId="0" xfId="2" applyNumberFormat="1" applyFont="1" applyFill="1"/>
    <xf numFmtId="2" fontId="3" fillId="0" borderId="0" xfId="2" applyNumberFormat="1" applyFont="1" applyFill="1"/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Font="1" applyFill="1" applyBorder="1" applyAlignment="1">
      <alignment horizontal="justify" vertical="justify"/>
    </xf>
    <xf numFmtId="0" fontId="2" fillId="0" borderId="10" xfId="0" applyFont="1" applyFill="1" applyBorder="1" applyAlignment="1" applyProtection="1">
      <alignment horizontal="justify" vertical="justify" wrapText="1"/>
      <protection hidden="1"/>
    </xf>
    <xf numFmtId="0" fontId="7" fillId="0" borderId="10" xfId="0" applyFont="1" applyFill="1" applyBorder="1" applyAlignment="1">
      <alignment horizontal="justify" vertical="justify"/>
    </xf>
    <xf numFmtId="1" fontId="3" fillId="0" borderId="10" xfId="0" applyNumberFormat="1" applyFont="1" applyFill="1" applyBorder="1" applyAlignment="1" applyProtection="1">
      <alignment horizontal="justify" vertical="justify"/>
      <protection hidden="1"/>
    </xf>
    <xf numFmtId="0" fontId="6" fillId="0" borderId="10" xfId="0" applyFont="1" applyFill="1" applyBorder="1" applyAlignment="1">
      <alignment horizontal="justify" vertical="justify"/>
    </xf>
    <xf numFmtId="4" fontId="3" fillId="0" borderId="10" xfId="0" applyNumberFormat="1" applyFont="1" applyFill="1" applyBorder="1" applyAlignment="1">
      <alignment horizontal="justify" vertical="justify"/>
    </xf>
    <xf numFmtId="3" fontId="5" fillId="0" borderId="10" xfId="3" applyNumberFormat="1" applyFont="1" applyFill="1" applyBorder="1" applyAlignment="1">
      <alignment horizontal="justify" vertical="justify"/>
    </xf>
    <xf numFmtId="3" fontId="3" fillId="0" borderId="11" xfId="3" applyNumberFormat="1" applyFont="1" applyFill="1" applyBorder="1" applyAlignment="1">
      <alignment horizontal="justify" vertical="justify"/>
    </xf>
    <xf numFmtId="0" fontId="0" fillId="0" borderId="0" xfId="0" applyFill="1" applyAlignment="1">
      <alignment horizontal="justify" vertical="justify"/>
    </xf>
    <xf numFmtId="0" fontId="3" fillId="0" borderId="13" xfId="2" applyFont="1" applyFill="1" applyBorder="1" applyAlignment="1">
      <alignment horizontal="justify" vertical="justify"/>
    </xf>
    <xf numFmtId="0" fontId="2" fillId="0" borderId="12" xfId="2" applyFont="1" applyFill="1" applyBorder="1" applyAlignment="1">
      <alignment horizontal="justify" vertical="justify"/>
    </xf>
    <xf numFmtId="0" fontId="3" fillId="0" borderId="14" xfId="2" applyFont="1" applyFill="1" applyBorder="1" applyAlignment="1">
      <alignment horizontal="justify" vertical="justify"/>
    </xf>
    <xf numFmtId="2" fontId="3" fillId="0" borderId="12" xfId="2" applyNumberFormat="1" applyFont="1" applyFill="1" applyBorder="1" applyAlignment="1">
      <alignment horizontal="justify" vertical="justify"/>
    </xf>
    <xf numFmtId="2" fontId="3" fillId="0" borderId="14" xfId="2" applyNumberFormat="1" applyFont="1" applyFill="1" applyBorder="1" applyAlignment="1">
      <alignment horizontal="justify" vertical="justify"/>
    </xf>
    <xf numFmtId="0" fontId="5" fillId="0" borderId="13" xfId="2" applyFont="1" applyFill="1" applyBorder="1" applyAlignment="1">
      <alignment horizontal="justify" vertical="justify"/>
    </xf>
    <xf numFmtId="2" fontId="5" fillId="0" borderId="12" xfId="2" applyNumberFormat="1" applyFont="1" applyFill="1" applyBorder="1" applyAlignment="1">
      <alignment horizontal="justify" vertical="justify"/>
    </xf>
    <xf numFmtId="2" fontId="5" fillId="0" borderId="14" xfId="2" applyNumberFormat="1" applyFont="1" applyFill="1" applyBorder="1" applyAlignment="1">
      <alignment horizontal="justify" vertical="justify"/>
    </xf>
    <xf numFmtId="0" fontId="8" fillId="0" borderId="0" xfId="0" applyFont="1" applyFill="1" applyAlignment="1">
      <alignment horizontal="justify" vertical="justify"/>
    </xf>
    <xf numFmtId="0" fontId="3" fillId="0" borderId="15" xfId="2" applyFont="1" applyFill="1" applyBorder="1" applyAlignment="1">
      <alignment horizontal="justify" vertical="justify"/>
    </xf>
    <xf numFmtId="2" fontId="3" fillId="0" borderId="16" xfId="2" applyNumberFormat="1" applyFont="1" applyFill="1" applyBorder="1" applyAlignment="1">
      <alignment horizontal="justify" vertical="justify"/>
    </xf>
    <xf numFmtId="2" fontId="3" fillId="0" borderId="17" xfId="2" applyNumberFormat="1" applyFont="1" applyFill="1" applyBorder="1" applyAlignment="1">
      <alignment horizontal="justify" vertical="justify"/>
    </xf>
    <xf numFmtId="0" fontId="2" fillId="0" borderId="0" xfId="2" applyFont="1" applyFill="1" applyBorder="1" applyAlignment="1">
      <alignment wrapText="1"/>
    </xf>
    <xf numFmtId="2" fontId="9" fillId="0" borderId="0" xfId="0" applyNumberFormat="1" applyFont="1" applyFill="1"/>
    <xf numFmtId="0" fontId="2" fillId="0" borderId="16" xfId="2" applyFont="1" applyFill="1" applyBorder="1" applyAlignment="1">
      <alignment horizontal="justify" vertical="justify"/>
    </xf>
    <xf numFmtId="0" fontId="8" fillId="0" borderId="13" xfId="0" applyFont="1" applyFill="1" applyBorder="1"/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Alignment="1">
      <alignment horizontal="justify" vertical="justify"/>
    </xf>
    <xf numFmtId="0" fontId="3" fillId="0" borderId="3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center"/>
    </xf>
    <xf numFmtId="3" fontId="3" fillId="0" borderId="4" xfId="2" applyNumberFormat="1" applyFont="1" applyFill="1" applyBorder="1" applyAlignment="1">
      <alignment horizontal="center"/>
    </xf>
    <xf numFmtId="2" fontId="8" fillId="0" borderId="12" xfId="0" applyNumberFormat="1" applyFont="1" applyFill="1" applyBorder="1"/>
  </cellXfs>
  <cellStyles count="4">
    <cellStyle name="Обычный" xfId="0" builtinId="0"/>
    <cellStyle name="Обычный_АБК" xfId="3"/>
    <cellStyle name="Обычный_Склад" xfId="1"/>
    <cellStyle name="Стиль 1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tabSelected="1" topLeftCell="A62" workbookViewId="0">
      <selection activeCell="H76" sqref="H76"/>
    </sheetView>
  </sheetViews>
  <sheetFormatPr defaultRowHeight="14.4" x14ac:dyDescent="0.3"/>
  <cols>
    <col min="1" max="1" width="4.21875" style="19" customWidth="1"/>
    <col min="2" max="2" width="41.21875" style="19" customWidth="1"/>
    <col min="3" max="4" width="8.88671875" style="19"/>
    <col min="5" max="5" width="10.44140625" style="19" bestFit="1" customWidth="1"/>
    <col min="6" max="6" width="9.44140625" style="19" bestFit="1" customWidth="1"/>
    <col min="7" max="7" width="11" style="19" customWidth="1"/>
    <col min="8" max="8" width="12.5546875" style="19" customWidth="1"/>
    <col min="9" max="9" width="8.88671875" style="19"/>
    <col min="10" max="10" width="6.44140625" style="19" customWidth="1"/>
    <col min="11" max="11" width="11.44140625" style="19" bestFit="1" customWidth="1"/>
    <col min="12" max="16384" width="8.88671875" style="19"/>
  </cols>
  <sheetData>
    <row r="1" spans="1:8" x14ac:dyDescent="0.3">
      <c r="A1" s="1" t="s">
        <v>1</v>
      </c>
      <c r="B1" s="1"/>
      <c r="E1" s="1"/>
      <c r="F1" s="1" t="s">
        <v>0</v>
      </c>
      <c r="G1" s="2"/>
      <c r="H1" s="2"/>
    </row>
    <row r="2" spans="1:8" x14ac:dyDescent="0.3">
      <c r="A2" s="1" t="s">
        <v>2</v>
      </c>
      <c r="B2" s="1"/>
      <c r="E2" s="1"/>
      <c r="F2" s="1" t="s">
        <v>2</v>
      </c>
      <c r="G2" s="2"/>
      <c r="H2" s="2"/>
    </row>
    <row r="3" spans="1:8" x14ac:dyDescent="0.3">
      <c r="A3" s="1" t="s">
        <v>30</v>
      </c>
      <c r="B3" s="1"/>
      <c r="C3" s="72">
        <f>H73</f>
        <v>476646.86827459175</v>
      </c>
      <c r="D3" s="72"/>
      <c r="F3" s="1" t="s">
        <v>30</v>
      </c>
      <c r="G3" s="2"/>
      <c r="H3" s="46">
        <f>C3</f>
        <v>476646.86827459175</v>
      </c>
    </row>
    <row r="4" spans="1:8" x14ac:dyDescent="0.3">
      <c r="A4" s="1" t="s">
        <v>31</v>
      </c>
      <c r="B4" s="1"/>
      <c r="E4" s="1"/>
      <c r="F4" s="1" t="s">
        <v>32</v>
      </c>
      <c r="G4" s="2"/>
      <c r="H4" s="2"/>
    </row>
    <row r="5" spans="1:8" x14ac:dyDescent="0.3">
      <c r="A5" s="1"/>
      <c r="B5" s="1"/>
      <c r="D5" s="42"/>
      <c r="E5" s="1"/>
      <c r="F5" s="1" t="s">
        <v>33</v>
      </c>
      <c r="G5" s="2"/>
      <c r="H5" s="2"/>
    </row>
    <row r="6" spans="1:8" x14ac:dyDescent="0.3">
      <c r="A6" s="1"/>
      <c r="B6" s="1"/>
      <c r="D6" s="42"/>
      <c r="E6" s="1"/>
      <c r="F6" s="1"/>
      <c r="G6" s="2"/>
      <c r="H6" s="2"/>
    </row>
    <row r="7" spans="1:8" x14ac:dyDescent="0.3">
      <c r="A7" s="3"/>
      <c r="B7" s="3"/>
      <c r="C7" s="1"/>
      <c r="D7" s="42"/>
      <c r="F7" s="3"/>
      <c r="G7" s="5"/>
      <c r="H7" s="4" t="s">
        <v>34</v>
      </c>
    </row>
    <row r="8" spans="1:8" x14ac:dyDescent="0.3">
      <c r="A8" s="43" t="s">
        <v>3</v>
      </c>
      <c r="B8" s="43"/>
      <c r="E8" s="44"/>
      <c r="F8" s="43" t="s">
        <v>3</v>
      </c>
      <c r="G8" s="45"/>
      <c r="H8" s="44"/>
    </row>
    <row r="9" spans="1:8" x14ac:dyDescent="0.3">
      <c r="E9" s="44"/>
      <c r="F9" s="43"/>
      <c r="G9" s="45"/>
      <c r="H9" s="44"/>
    </row>
    <row r="10" spans="1:8" customFormat="1" ht="28.2" customHeight="1" x14ac:dyDescent="0.3">
      <c r="A10" s="73" t="s">
        <v>55</v>
      </c>
      <c r="B10" s="73"/>
      <c r="C10" s="73"/>
      <c r="D10" s="73"/>
      <c r="E10" s="73"/>
      <c r="F10" s="73"/>
      <c r="G10" s="73"/>
      <c r="H10" s="73"/>
    </row>
    <row r="11" spans="1:8" customFormat="1" x14ac:dyDescent="0.3">
      <c r="A11" s="34" t="s">
        <v>35</v>
      </c>
      <c r="B11" s="6"/>
      <c r="C11" s="7"/>
      <c r="D11" s="8"/>
      <c r="E11" s="8"/>
      <c r="F11" s="9"/>
    </row>
    <row r="12" spans="1:8" ht="15" thickBot="1" x14ac:dyDescent="0.35"/>
    <row r="13" spans="1:8" customFormat="1" ht="15" thickBot="1" x14ac:dyDescent="0.35">
      <c r="A13" s="10" t="s">
        <v>4</v>
      </c>
      <c r="B13" s="10" t="s">
        <v>5</v>
      </c>
      <c r="C13" s="10" t="s">
        <v>6</v>
      </c>
      <c r="D13" s="11" t="s">
        <v>7</v>
      </c>
      <c r="E13" s="74" t="s">
        <v>8</v>
      </c>
      <c r="F13" s="75"/>
      <c r="G13" s="76" t="s">
        <v>9</v>
      </c>
      <c r="H13" s="77"/>
    </row>
    <row r="14" spans="1:8" customFormat="1" ht="15" thickBot="1" x14ac:dyDescent="0.35">
      <c r="A14" s="12"/>
      <c r="B14" s="13"/>
      <c r="C14" s="12" t="s">
        <v>10</v>
      </c>
      <c r="D14" s="14"/>
      <c r="E14" s="15" t="s">
        <v>11</v>
      </c>
      <c r="F14" s="16" t="s">
        <v>12</v>
      </c>
      <c r="G14" s="15" t="s">
        <v>11</v>
      </c>
      <c r="H14" s="16" t="s">
        <v>12</v>
      </c>
    </row>
    <row r="15" spans="1:8" customFormat="1" ht="15" thickBot="1" x14ac:dyDescent="0.3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8">
        <v>8</v>
      </c>
    </row>
    <row r="16" spans="1:8" s="55" customFormat="1" ht="26.4" x14ac:dyDescent="0.3">
      <c r="A16" s="47"/>
      <c r="B16" s="48" t="s">
        <v>23</v>
      </c>
      <c r="C16" s="49" t="s">
        <v>16</v>
      </c>
      <c r="D16" s="50"/>
      <c r="E16" s="51"/>
      <c r="F16" s="52"/>
      <c r="G16" s="53"/>
      <c r="H16" s="54"/>
    </row>
    <row r="17" spans="1:11" s="55" customFormat="1" x14ac:dyDescent="0.3">
      <c r="A17" s="56"/>
      <c r="B17" s="57" t="s">
        <v>24</v>
      </c>
      <c r="C17" s="35"/>
      <c r="D17" s="35"/>
      <c r="E17" s="35"/>
      <c r="F17" s="35"/>
      <c r="G17" s="35"/>
      <c r="H17" s="58"/>
    </row>
    <row r="18" spans="1:11" s="55" customFormat="1" x14ac:dyDescent="0.3">
      <c r="A18" s="56">
        <v>1</v>
      </c>
      <c r="B18" s="57" t="s">
        <v>37</v>
      </c>
      <c r="C18" s="35" t="s">
        <v>15</v>
      </c>
      <c r="D18" s="35">
        <v>1</v>
      </c>
      <c r="E18" s="35"/>
      <c r="F18" s="59">
        <v>296.61016949152543</v>
      </c>
      <c r="G18" s="59"/>
      <c r="H18" s="60">
        <f t="shared" ref="H18:H19" si="0">F18*D18</f>
        <v>296.61016949152543</v>
      </c>
      <c r="K18" s="55">
        <f>F18/1.18</f>
        <v>251.36455041654699</v>
      </c>
    </row>
    <row r="19" spans="1:11" s="55" customFormat="1" ht="26.4" x14ac:dyDescent="0.3">
      <c r="A19" s="56">
        <v>2</v>
      </c>
      <c r="B19" s="57" t="s">
        <v>61</v>
      </c>
      <c r="C19" s="35" t="s">
        <v>13</v>
      </c>
      <c r="D19" s="35">
        <v>1.5</v>
      </c>
      <c r="E19" s="35"/>
      <c r="F19" s="59">
        <v>1694.9152542372883</v>
      </c>
      <c r="G19" s="59"/>
      <c r="H19" s="60">
        <f t="shared" si="0"/>
        <v>2542.3728813559323</v>
      </c>
      <c r="K19" s="55">
        <f t="shared" ref="K19:K61" si="1">F19/1.18</f>
        <v>1436.3688595231258</v>
      </c>
    </row>
    <row r="20" spans="1:11" s="55" customFormat="1" ht="26.4" x14ac:dyDescent="0.3">
      <c r="A20" s="56">
        <v>3</v>
      </c>
      <c r="B20" s="57" t="s">
        <v>25</v>
      </c>
      <c r="C20" s="35" t="s">
        <v>26</v>
      </c>
      <c r="D20" s="35">
        <v>3.4</v>
      </c>
      <c r="E20" s="35"/>
      <c r="F20" s="59">
        <v>677.96610169491532</v>
      </c>
      <c r="G20" s="59"/>
      <c r="H20" s="60">
        <f>F20*D20</f>
        <v>2305.0847457627119</v>
      </c>
      <c r="K20" s="55">
        <f t="shared" si="1"/>
        <v>574.54754380925033</v>
      </c>
    </row>
    <row r="21" spans="1:11" s="55" customFormat="1" x14ac:dyDescent="0.3">
      <c r="A21" s="56"/>
      <c r="B21" s="57" t="s">
        <v>50</v>
      </c>
      <c r="C21" s="35"/>
      <c r="D21" s="35"/>
      <c r="E21" s="35"/>
      <c r="F21" s="59">
        <v>0</v>
      </c>
      <c r="G21" s="59"/>
      <c r="H21" s="60"/>
      <c r="K21" s="55">
        <f t="shared" si="1"/>
        <v>0</v>
      </c>
    </row>
    <row r="22" spans="1:11" s="55" customFormat="1" ht="26.4" x14ac:dyDescent="0.3">
      <c r="A22" s="56">
        <v>4</v>
      </c>
      <c r="B22" s="57" t="s">
        <v>49</v>
      </c>
      <c r="C22" s="35" t="s">
        <v>13</v>
      </c>
      <c r="D22" s="35">
        <v>8</v>
      </c>
      <c r="E22" s="35"/>
      <c r="F22" s="59">
        <v>677.96610169491532</v>
      </c>
      <c r="G22" s="59">
        <f>E22*D22</f>
        <v>0</v>
      </c>
      <c r="H22" s="60">
        <f>F22*D22</f>
        <v>5423.7288135593226</v>
      </c>
      <c r="K22" s="55">
        <f t="shared" si="1"/>
        <v>574.54754380925033</v>
      </c>
    </row>
    <row r="23" spans="1:11" s="64" customFormat="1" x14ac:dyDescent="0.3">
      <c r="A23" s="61"/>
      <c r="B23" s="36" t="s">
        <v>47</v>
      </c>
      <c r="C23" s="36" t="s">
        <v>13</v>
      </c>
      <c r="D23" s="36">
        <v>15</v>
      </c>
      <c r="E23" s="62">
        <v>127.11864406779662</v>
      </c>
      <c r="F23" s="62">
        <v>0</v>
      </c>
      <c r="G23" s="62">
        <f>E23*D23</f>
        <v>1906.7796610169494</v>
      </c>
      <c r="H23" s="63"/>
      <c r="J23" s="64">
        <f>E23/1.18</f>
        <v>107.72766446423444</v>
      </c>
      <c r="K23" s="55">
        <f t="shared" si="1"/>
        <v>0</v>
      </c>
    </row>
    <row r="24" spans="1:11" s="64" customFormat="1" x14ac:dyDescent="0.3">
      <c r="A24" s="61"/>
      <c r="B24" s="36" t="s">
        <v>48</v>
      </c>
      <c r="C24" s="36" t="s">
        <v>36</v>
      </c>
      <c r="D24" s="36">
        <v>3</v>
      </c>
      <c r="E24" s="62">
        <v>593.22033898305085</v>
      </c>
      <c r="F24" s="62">
        <v>0</v>
      </c>
      <c r="G24" s="62">
        <f>E24*D24</f>
        <v>1779.6610169491526</v>
      </c>
      <c r="H24" s="63"/>
      <c r="J24" s="64">
        <f t="shared" ref="J24:J61" si="2">E24/1.18</f>
        <v>502.72910083309398</v>
      </c>
      <c r="K24" s="55">
        <f t="shared" si="1"/>
        <v>0</v>
      </c>
    </row>
    <row r="25" spans="1:11" s="55" customFormat="1" ht="26.4" x14ac:dyDescent="0.3">
      <c r="A25" s="56">
        <v>5</v>
      </c>
      <c r="B25" s="57" t="s">
        <v>27</v>
      </c>
      <c r="C25" s="35" t="s">
        <v>26</v>
      </c>
      <c r="D25" s="35">
        <v>1.35</v>
      </c>
      <c r="E25" s="59">
        <v>0</v>
      </c>
      <c r="F25" s="59">
        <v>3813.5593220338983</v>
      </c>
      <c r="G25" s="59"/>
      <c r="H25" s="60">
        <f t="shared" ref="H25:H59" si="3">F25*D25</f>
        <v>5148.3050847457635</v>
      </c>
      <c r="J25" s="64">
        <f t="shared" si="2"/>
        <v>0</v>
      </c>
      <c r="K25" s="55">
        <f t="shared" si="1"/>
        <v>3231.8299339270325</v>
      </c>
    </row>
    <row r="26" spans="1:11" s="64" customFormat="1" x14ac:dyDescent="0.3">
      <c r="A26" s="61"/>
      <c r="B26" s="36" t="s">
        <v>42</v>
      </c>
      <c r="C26" s="36" t="s">
        <v>14</v>
      </c>
      <c r="D26" s="36">
        <v>36</v>
      </c>
      <c r="E26" s="62">
        <v>23.084745762711865</v>
      </c>
      <c r="F26" s="62">
        <v>0</v>
      </c>
      <c r="G26" s="62">
        <f t="shared" ref="G26:G27" si="4">E26*D26</f>
        <v>831.05084745762713</v>
      </c>
      <c r="H26" s="60"/>
      <c r="J26" s="64">
        <f t="shared" si="2"/>
        <v>19.563343866704972</v>
      </c>
      <c r="K26" s="55">
        <f t="shared" si="1"/>
        <v>0</v>
      </c>
    </row>
    <row r="27" spans="1:11" s="20" customFormat="1" x14ac:dyDescent="0.3">
      <c r="A27" s="71"/>
      <c r="B27" s="36" t="s">
        <v>43</v>
      </c>
      <c r="C27" s="36" t="s">
        <v>26</v>
      </c>
      <c r="D27" s="36">
        <v>1.5</v>
      </c>
      <c r="E27" s="62">
        <v>3050.8474576271187</v>
      </c>
      <c r="F27" s="78">
        <v>0</v>
      </c>
      <c r="G27" s="62">
        <f t="shared" si="4"/>
        <v>4576.2711864406783</v>
      </c>
      <c r="H27" s="60"/>
      <c r="J27" s="64">
        <f t="shared" si="2"/>
        <v>2585.4639471416262</v>
      </c>
      <c r="K27" s="55">
        <f t="shared" si="1"/>
        <v>0</v>
      </c>
    </row>
    <row r="28" spans="1:11" s="55" customFormat="1" ht="26.4" x14ac:dyDescent="0.3">
      <c r="A28" s="56">
        <v>6</v>
      </c>
      <c r="B28" s="57" t="s">
        <v>79</v>
      </c>
      <c r="C28" s="35" t="s">
        <v>36</v>
      </c>
      <c r="D28" s="35">
        <v>0.6</v>
      </c>
      <c r="E28" s="59">
        <v>0</v>
      </c>
      <c r="F28" s="59">
        <v>76271.186440677964</v>
      </c>
      <c r="G28" s="59"/>
      <c r="H28" s="60">
        <f t="shared" si="3"/>
        <v>45762.711864406774</v>
      </c>
      <c r="J28" s="64">
        <f t="shared" si="2"/>
        <v>0</v>
      </c>
      <c r="K28" s="55">
        <f t="shared" si="1"/>
        <v>64636.598678540649</v>
      </c>
    </row>
    <row r="29" spans="1:11" s="64" customFormat="1" x14ac:dyDescent="0.3">
      <c r="A29" s="61"/>
      <c r="B29" s="36" t="s">
        <v>54</v>
      </c>
      <c r="C29" s="36" t="s">
        <v>14</v>
      </c>
      <c r="D29" s="36">
        <v>18</v>
      </c>
      <c r="E29" s="62">
        <v>493.22033898305085</v>
      </c>
      <c r="F29" s="62">
        <v>0</v>
      </c>
      <c r="G29" s="62">
        <f t="shared" ref="G29:G51" si="5">E29*D29</f>
        <v>8877.9661016949158</v>
      </c>
      <c r="H29" s="63"/>
      <c r="J29" s="64">
        <f t="shared" si="2"/>
        <v>417.98333812122956</v>
      </c>
      <c r="K29" s="55">
        <f t="shared" si="1"/>
        <v>0</v>
      </c>
    </row>
    <row r="30" spans="1:11" s="64" customFormat="1" x14ac:dyDescent="0.3">
      <c r="A30" s="61"/>
      <c r="B30" s="36" t="s">
        <v>53</v>
      </c>
      <c r="C30" s="36" t="s">
        <v>13</v>
      </c>
      <c r="D30" s="36">
        <v>0.16</v>
      </c>
      <c r="E30" s="62">
        <v>1970.7118644067798</v>
      </c>
      <c r="F30" s="62">
        <v>0</v>
      </c>
      <c r="G30" s="62">
        <f t="shared" si="5"/>
        <v>315.31389830508476</v>
      </c>
      <c r="H30" s="63"/>
      <c r="J30" s="64">
        <f t="shared" si="2"/>
        <v>1670.0948003447288</v>
      </c>
      <c r="K30" s="55">
        <f t="shared" si="1"/>
        <v>0</v>
      </c>
    </row>
    <row r="31" spans="1:11" s="64" customFormat="1" x14ac:dyDescent="0.3">
      <c r="A31" s="61"/>
      <c r="B31" s="36" t="s">
        <v>38</v>
      </c>
      <c r="C31" s="36" t="s">
        <v>14</v>
      </c>
      <c r="D31" s="36">
        <v>36</v>
      </c>
      <c r="E31" s="62">
        <v>256.77966101694915</v>
      </c>
      <c r="F31" s="62">
        <v>0</v>
      </c>
      <c r="G31" s="62">
        <f t="shared" si="5"/>
        <v>9244.0677966101684</v>
      </c>
      <c r="H31" s="63"/>
      <c r="J31" s="64">
        <f t="shared" si="2"/>
        <v>217.60988221775352</v>
      </c>
      <c r="K31" s="55">
        <f t="shared" si="1"/>
        <v>0</v>
      </c>
    </row>
    <row r="32" spans="1:11" s="64" customFormat="1" x14ac:dyDescent="0.3">
      <c r="A32" s="61"/>
      <c r="B32" s="36" t="s">
        <v>39</v>
      </c>
      <c r="C32" s="36" t="s">
        <v>14</v>
      </c>
      <c r="D32" s="36">
        <v>18</v>
      </c>
      <c r="E32" s="62">
        <v>742.07627118644075</v>
      </c>
      <c r="F32" s="62">
        <v>0</v>
      </c>
      <c r="G32" s="62">
        <f t="shared" si="5"/>
        <v>13357.372881355934</v>
      </c>
      <c r="H32" s="63"/>
      <c r="J32" s="64">
        <f t="shared" si="2"/>
        <v>628.87819592071253</v>
      </c>
      <c r="K32" s="55">
        <f t="shared" si="1"/>
        <v>0</v>
      </c>
    </row>
    <row r="33" spans="1:11" s="64" customFormat="1" x14ac:dyDescent="0.3">
      <c r="A33" s="61"/>
      <c r="B33" s="36" t="s">
        <v>40</v>
      </c>
      <c r="C33" s="36" t="s">
        <v>14</v>
      </c>
      <c r="D33" s="36">
        <v>6</v>
      </c>
      <c r="E33" s="62">
        <v>470.76271186440681</v>
      </c>
      <c r="F33" s="62">
        <v>0</v>
      </c>
      <c r="G33" s="62">
        <f t="shared" si="5"/>
        <v>2824.5762711864409</v>
      </c>
      <c r="H33" s="63"/>
      <c r="J33" s="64">
        <f t="shared" si="2"/>
        <v>398.95145073254815</v>
      </c>
      <c r="K33" s="55">
        <f t="shared" si="1"/>
        <v>0</v>
      </c>
    </row>
    <row r="34" spans="1:11" s="64" customFormat="1" x14ac:dyDescent="0.3">
      <c r="A34" s="61"/>
      <c r="B34" s="36" t="s">
        <v>46</v>
      </c>
      <c r="C34" s="36" t="s">
        <v>51</v>
      </c>
      <c r="D34" s="36">
        <v>1</v>
      </c>
      <c r="E34" s="62">
        <v>1101.6949152542375</v>
      </c>
      <c r="F34" s="62">
        <v>0</v>
      </c>
      <c r="G34" s="62">
        <f t="shared" si="5"/>
        <v>1101.6949152542375</v>
      </c>
      <c r="H34" s="63"/>
      <c r="J34" s="64">
        <f t="shared" si="2"/>
        <v>933.63975869003184</v>
      </c>
      <c r="K34" s="55">
        <f t="shared" si="1"/>
        <v>0</v>
      </c>
    </row>
    <row r="35" spans="1:11" s="64" customFormat="1" x14ac:dyDescent="0.3">
      <c r="A35" s="61"/>
      <c r="B35" s="36" t="s">
        <v>63</v>
      </c>
      <c r="C35" s="36" t="s">
        <v>15</v>
      </c>
      <c r="D35" s="36">
        <v>20</v>
      </c>
      <c r="E35" s="62">
        <v>38.135593220338983</v>
      </c>
      <c r="F35" s="62">
        <v>0</v>
      </c>
      <c r="G35" s="62">
        <f>E35*D35</f>
        <v>762.71186440677968</v>
      </c>
      <c r="H35" s="63"/>
      <c r="J35" s="64">
        <f t="shared" si="2"/>
        <v>32.318299339270325</v>
      </c>
      <c r="K35" s="55">
        <f t="shared" si="1"/>
        <v>0</v>
      </c>
    </row>
    <row r="36" spans="1:11" s="64" customFormat="1" x14ac:dyDescent="0.3">
      <c r="A36" s="61"/>
      <c r="B36" s="36" t="s">
        <v>69</v>
      </c>
      <c r="C36" s="36" t="s">
        <v>14</v>
      </c>
      <c r="D36" s="36">
        <v>6</v>
      </c>
      <c r="E36" s="62">
        <v>525.93220338983053</v>
      </c>
      <c r="F36" s="62">
        <v>0</v>
      </c>
      <c r="G36" s="62">
        <f>E36*D36</f>
        <v>3155.593220338983</v>
      </c>
      <c r="H36" s="63"/>
      <c r="J36" s="64">
        <f t="shared" si="2"/>
        <v>445.70525711002591</v>
      </c>
      <c r="K36" s="55">
        <f t="shared" si="1"/>
        <v>0</v>
      </c>
    </row>
    <row r="37" spans="1:11" s="64" customFormat="1" x14ac:dyDescent="0.3">
      <c r="A37" s="61"/>
      <c r="B37" s="36" t="s">
        <v>70</v>
      </c>
      <c r="C37" s="36" t="s">
        <v>14</v>
      </c>
      <c r="D37" s="36">
        <v>12</v>
      </c>
      <c r="E37" s="62">
        <v>93.220338983050851</v>
      </c>
      <c r="F37" s="62">
        <v>0</v>
      </c>
      <c r="G37" s="62">
        <f>E37*D37</f>
        <v>1118.6440677966102</v>
      </c>
      <c r="H37" s="63"/>
      <c r="J37" s="64">
        <f t="shared" si="2"/>
        <v>79.000287273771917</v>
      </c>
      <c r="K37" s="55">
        <f t="shared" si="1"/>
        <v>0</v>
      </c>
    </row>
    <row r="38" spans="1:11" s="55" customFormat="1" x14ac:dyDescent="0.3">
      <c r="A38" s="56">
        <v>7</v>
      </c>
      <c r="B38" s="57" t="s">
        <v>71</v>
      </c>
      <c r="C38" s="35" t="s">
        <v>13</v>
      </c>
      <c r="D38" s="35">
        <f>1.55*2.61+0.78*3.21</f>
        <v>6.5492999999999997</v>
      </c>
      <c r="E38" s="59">
        <v>296.61016949152543</v>
      </c>
      <c r="F38" s="59">
        <v>254.23728813559325</v>
      </c>
      <c r="G38" s="62">
        <f>E38*D38</f>
        <v>1942.5889830508474</v>
      </c>
      <c r="H38" s="60">
        <f t="shared" si="3"/>
        <v>1665.0762711864409</v>
      </c>
      <c r="J38" s="64">
        <f t="shared" si="2"/>
        <v>251.36455041654699</v>
      </c>
      <c r="K38" s="55">
        <f t="shared" si="1"/>
        <v>215.45532892846887</v>
      </c>
    </row>
    <row r="39" spans="1:11" s="55" customFormat="1" x14ac:dyDescent="0.3">
      <c r="A39" s="56">
        <v>8</v>
      </c>
      <c r="B39" s="57" t="s">
        <v>72</v>
      </c>
      <c r="C39" s="35" t="s">
        <v>14</v>
      </c>
      <c r="D39" s="35">
        <v>7</v>
      </c>
      <c r="E39" s="59">
        <v>186.4406779661017</v>
      </c>
      <c r="F39" s="59">
        <v>186.4406779661017</v>
      </c>
      <c r="G39" s="62">
        <f>E39*D39</f>
        <v>1305.0847457627119</v>
      </c>
      <c r="H39" s="60">
        <f t="shared" si="3"/>
        <v>1305.0847457627119</v>
      </c>
      <c r="J39" s="64">
        <f t="shared" si="2"/>
        <v>158.00057454754383</v>
      </c>
      <c r="K39" s="55">
        <f t="shared" si="1"/>
        <v>158.00057454754383</v>
      </c>
    </row>
    <row r="40" spans="1:11" s="55" customFormat="1" x14ac:dyDescent="0.3">
      <c r="A40" s="56">
        <v>9</v>
      </c>
      <c r="B40" s="57" t="s">
        <v>41</v>
      </c>
      <c r="C40" s="35" t="s">
        <v>26</v>
      </c>
      <c r="D40" s="35">
        <v>0.72</v>
      </c>
      <c r="E40" s="59">
        <v>0</v>
      </c>
      <c r="F40" s="59">
        <v>8050.8474576271192</v>
      </c>
      <c r="G40" s="59"/>
      <c r="H40" s="60">
        <f t="shared" si="3"/>
        <v>5796.610169491526</v>
      </c>
      <c r="J40" s="64">
        <f t="shared" si="2"/>
        <v>0</v>
      </c>
      <c r="K40" s="55">
        <f t="shared" si="1"/>
        <v>6822.7520827348471</v>
      </c>
    </row>
    <row r="41" spans="1:11" s="64" customFormat="1" x14ac:dyDescent="0.3">
      <c r="A41" s="61"/>
      <c r="B41" s="36" t="s">
        <v>42</v>
      </c>
      <c r="C41" s="36" t="s">
        <v>14</v>
      </c>
      <c r="D41" s="36">
        <v>60</v>
      </c>
      <c r="E41" s="62">
        <v>23.084745762711865</v>
      </c>
      <c r="F41" s="62">
        <v>0</v>
      </c>
      <c r="G41" s="62">
        <f t="shared" si="5"/>
        <v>1385.0847457627119</v>
      </c>
      <c r="H41" s="63"/>
      <c r="J41" s="64">
        <f t="shared" si="2"/>
        <v>19.563343866704972</v>
      </c>
      <c r="K41" s="55">
        <f t="shared" si="1"/>
        <v>0</v>
      </c>
    </row>
    <row r="42" spans="1:11" s="64" customFormat="1" x14ac:dyDescent="0.3">
      <c r="A42" s="61"/>
      <c r="B42" s="36" t="s">
        <v>43</v>
      </c>
      <c r="C42" s="36" t="s">
        <v>26</v>
      </c>
      <c r="D42" s="36">
        <v>1</v>
      </c>
      <c r="E42" s="62">
        <v>3093.2203389830511</v>
      </c>
      <c r="F42" s="62">
        <v>0</v>
      </c>
      <c r="G42" s="62">
        <f t="shared" si="5"/>
        <v>3093.2203389830511</v>
      </c>
      <c r="H42" s="63"/>
      <c r="J42" s="64">
        <f t="shared" si="2"/>
        <v>2621.3731686297047</v>
      </c>
      <c r="K42" s="55">
        <f t="shared" si="1"/>
        <v>0</v>
      </c>
    </row>
    <row r="43" spans="1:11" s="55" customFormat="1" x14ac:dyDescent="0.3">
      <c r="A43" s="56">
        <v>10</v>
      </c>
      <c r="B43" s="57" t="s">
        <v>44</v>
      </c>
      <c r="C43" s="35" t="s">
        <v>16</v>
      </c>
      <c r="D43" s="35">
        <v>1</v>
      </c>
      <c r="E43" s="59">
        <v>0</v>
      </c>
      <c r="F43" s="59">
        <v>7203.3898305084749</v>
      </c>
      <c r="G43" s="59"/>
      <c r="H43" s="60">
        <f t="shared" si="3"/>
        <v>7203.3898305084749</v>
      </c>
      <c r="J43" s="64">
        <f t="shared" si="2"/>
        <v>0</v>
      </c>
      <c r="K43" s="55">
        <f t="shared" si="1"/>
        <v>6104.5676529732846</v>
      </c>
    </row>
    <row r="44" spans="1:11" s="55" customFormat="1" ht="26.4" x14ac:dyDescent="0.3">
      <c r="A44" s="61"/>
      <c r="B44" s="36" t="s">
        <v>28</v>
      </c>
      <c r="C44" s="36" t="s">
        <v>15</v>
      </c>
      <c r="D44" s="36">
        <v>7</v>
      </c>
      <c r="E44" s="62">
        <v>1271.1864406779662</v>
      </c>
      <c r="F44" s="62">
        <v>0</v>
      </c>
      <c r="G44" s="62">
        <f>E44*D44</f>
        <v>8898.3050847457635</v>
      </c>
      <c r="H44" s="60"/>
      <c r="J44" s="64">
        <f t="shared" si="2"/>
        <v>1077.2766446423443</v>
      </c>
      <c r="K44" s="55">
        <f t="shared" si="1"/>
        <v>0</v>
      </c>
    </row>
    <row r="45" spans="1:11" s="64" customFormat="1" x14ac:dyDescent="0.3">
      <c r="A45" s="61"/>
      <c r="B45" s="36" t="s">
        <v>45</v>
      </c>
      <c r="C45" s="36" t="s">
        <v>18</v>
      </c>
      <c r="D45" s="36">
        <v>3</v>
      </c>
      <c r="E45" s="62">
        <v>2309.3220338983051</v>
      </c>
      <c r="F45" s="62">
        <v>0</v>
      </c>
      <c r="G45" s="62">
        <f t="shared" si="5"/>
        <v>6927.9661016949158</v>
      </c>
      <c r="H45" s="63"/>
      <c r="J45" s="64">
        <f t="shared" si="2"/>
        <v>1957.0525711002588</v>
      </c>
      <c r="K45" s="55">
        <f t="shared" si="1"/>
        <v>0</v>
      </c>
    </row>
    <row r="46" spans="1:11" s="64" customFormat="1" x14ac:dyDescent="0.3">
      <c r="A46" s="61"/>
      <c r="B46" s="36" t="s">
        <v>52</v>
      </c>
      <c r="C46" s="36" t="s">
        <v>13</v>
      </c>
      <c r="D46" s="36">
        <v>0.15</v>
      </c>
      <c r="E46" s="62">
        <v>1970.7118644067798</v>
      </c>
      <c r="F46" s="62">
        <v>0</v>
      </c>
      <c r="G46" s="62">
        <f t="shared" si="5"/>
        <v>295.60677966101696</v>
      </c>
      <c r="H46" s="63"/>
      <c r="J46" s="64">
        <f t="shared" si="2"/>
        <v>1670.0948003447288</v>
      </c>
      <c r="K46" s="55">
        <f t="shared" si="1"/>
        <v>0</v>
      </c>
    </row>
    <row r="47" spans="1:11" s="64" customFormat="1" x14ac:dyDescent="0.3">
      <c r="A47" s="61"/>
      <c r="B47" s="36" t="s">
        <v>67</v>
      </c>
      <c r="C47" s="36" t="s">
        <v>15</v>
      </c>
      <c r="D47" s="36">
        <v>16</v>
      </c>
      <c r="E47" s="62">
        <v>118.64406779661017</v>
      </c>
      <c r="F47" s="62">
        <v>0</v>
      </c>
      <c r="G47" s="62">
        <f>E47*D47</f>
        <v>1898.3050847457628</v>
      </c>
      <c r="H47" s="63"/>
      <c r="J47" s="64">
        <f t="shared" si="2"/>
        <v>100.5458201666188</v>
      </c>
      <c r="K47" s="55">
        <f t="shared" si="1"/>
        <v>0</v>
      </c>
    </row>
    <row r="48" spans="1:11" s="64" customFormat="1" x14ac:dyDescent="0.3">
      <c r="A48" s="61">
        <v>11</v>
      </c>
      <c r="B48" s="57" t="s">
        <v>56</v>
      </c>
      <c r="C48" s="36" t="s">
        <v>16</v>
      </c>
      <c r="D48" s="36">
        <v>1</v>
      </c>
      <c r="E48" s="62">
        <v>0</v>
      </c>
      <c r="F48" s="62">
        <v>7627.1186440677966</v>
      </c>
      <c r="G48" s="62"/>
      <c r="H48" s="63">
        <f t="shared" si="3"/>
        <v>7627.1186440677966</v>
      </c>
      <c r="J48" s="64">
        <f t="shared" si="2"/>
        <v>0</v>
      </c>
      <c r="K48" s="55">
        <f t="shared" si="1"/>
        <v>6463.6598678540649</v>
      </c>
    </row>
    <row r="49" spans="1:11" s="64" customFormat="1" x14ac:dyDescent="0.3">
      <c r="A49" s="61"/>
      <c r="B49" s="36" t="s">
        <v>57</v>
      </c>
      <c r="C49" s="36" t="s">
        <v>14</v>
      </c>
      <c r="D49" s="36">
        <v>6.84</v>
      </c>
      <c r="E49" s="62">
        <v>1070.8898305084747</v>
      </c>
      <c r="F49" s="62">
        <v>0</v>
      </c>
      <c r="G49" s="59">
        <f t="shared" si="5"/>
        <v>7324.8864406779667</v>
      </c>
      <c r="H49" s="63"/>
      <c r="J49" s="64">
        <f t="shared" si="2"/>
        <v>907.53375466819898</v>
      </c>
      <c r="K49" s="55">
        <f t="shared" si="1"/>
        <v>0</v>
      </c>
    </row>
    <row r="50" spans="1:11" s="64" customFormat="1" x14ac:dyDescent="0.3">
      <c r="A50" s="61"/>
      <c r="B50" s="36" t="s">
        <v>58</v>
      </c>
      <c r="C50" s="36" t="s">
        <v>14</v>
      </c>
      <c r="D50" s="36">
        <v>6</v>
      </c>
      <c r="E50" s="62">
        <v>299.57627118644069</v>
      </c>
      <c r="F50" s="62">
        <v>0</v>
      </c>
      <c r="G50" s="59">
        <f t="shared" si="5"/>
        <v>1797.4576271186443</v>
      </c>
      <c r="H50" s="63"/>
      <c r="J50" s="64">
        <f t="shared" si="2"/>
        <v>253.87819592071247</v>
      </c>
      <c r="K50" s="55">
        <f t="shared" si="1"/>
        <v>0</v>
      </c>
    </row>
    <row r="51" spans="1:11" s="64" customFormat="1" x14ac:dyDescent="0.3">
      <c r="A51" s="61"/>
      <c r="B51" s="36" t="s">
        <v>59</v>
      </c>
      <c r="C51" s="36" t="s">
        <v>14</v>
      </c>
      <c r="D51" s="36">
        <v>6</v>
      </c>
      <c r="E51" s="62">
        <v>683.03389830508479</v>
      </c>
      <c r="F51" s="62">
        <v>0</v>
      </c>
      <c r="G51" s="59">
        <f t="shared" si="5"/>
        <v>4098.203389830509</v>
      </c>
      <c r="H51" s="63"/>
      <c r="J51" s="64">
        <f t="shared" si="2"/>
        <v>578.84228669922447</v>
      </c>
      <c r="K51" s="55">
        <f t="shared" si="1"/>
        <v>0</v>
      </c>
    </row>
    <row r="52" spans="1:11" s="64" customFormat="1" x14ac:dyDescent="0.3">
      <c r="A52" s="61"/>
      <c r="B52" s="36" t="s">
        <v>60</v>
      </c>
      <c r="C52" s="36" t="s">
        <v>13</v>
      </c>
      <c r="D52" s="36">
        <v>0.15</v>
      </c>
      <c r="E52" s="62">
        <v>1970.7118644067798</v>
      </c>
      <c r="F52" s="62">
        <v>0</v>
      </c>
      <c r="G52" s="62">
        <f t="shared" ref="G52:G59" si="6">E52*D52</f>
        <v>295.60677966101696</v>
      </c>
      <c r="H52" s="63"/>
      <c r="J52" s="64">
        <f t="shared" si="2"/>
        <v>1670.0948003447288</v>
      </c>
      <c r="K52" s="55">
        <f t="shared" si="1"/>
        <v>0</v>
      </c>
    </row>
    <row r="53" spans="1:11" s="64" customFormat="1" x14ac:dyDescent="0.3">
      <c r="A53" s="61"/>
      <c r="B53" s="36" t="s">
        <v>62</v>
      </c>
      <c r="C53" s="36" t="s">
        <v>15</v>
      </c>
      <c r="D53" s="36">
        <v>20</v>
      </c>
      <c r="E53" s="62">
        <v>18.64406779661017</v>
      </c>
      <c r="F53" s="62">
        <v>0</v>
      </c>
      <c r="G53" s="62">
        <f t="shared" si="6"/>
        <v>372.88135593220341</v>
      </c>
      <c r="H53" s="63"/>
      <c r="J53" s="64">
        <f t="shared" si="2"/>
        <v>15.800057454754382</v>
      </c>
      <c r="K53" s="55">
        <f t="shared" si="1"/>
        <v>0</v>
      </c>
    </row>
    <row r="54" spans="1:11" s="64" customFormat="1" x14ac:dyDescent="0.3">
      <c r="A54" s="61">
        <v>12</v>
      </c>
      <c r="B54" s="57" t="s">
        <v>64</v>
      </c>
      <c r="C54" s="36" t="s">
        <v>13</v>
      </c>
      <c r="D54" s="36">
        <f>D29*0.1*4+D30*2+D31*0.05*4+D52*2+D51*0.125*4+D50*0.075*4+D49*0.1*4+D46*2+D45*1.25*2.5*2+D33*0.1*4+D32*0.16*4</f>
        <v>55.52600000000001</v>
      </c>
      <c r="E54" s="62">
        <v>0</v>
      </c>
      <c r="F54" s="62">
        <v>152.54237288135593</v>
      </c>
      <c r="G54" s="62"/>
      <c r="H54" s="63">
        <f t="shared" si="3"/>
        <v>8470.0677966101703</v>
      </c>
      <c r="J54" s="64">
        <f t="shared" si="2"/>
        <v>0</v>
      </c>
      <c r="K54" s="55">
        <f t="shared" si="1"/>
        <v>129.2731973570813</v>
      </c>
    </row>
    <row r="55" spans="1:11" s="64" customFormat="1" x14ac:dyDescent="0.3">
      <c r="A55" s="61"/>
      <c r="B55" s="36" t="s">
        <v>65</v>
      </c>
      <c r="C55" s="36" t="s">
        <v>17</v>
      </c>
      <c r="D55" s="36">
        <f>D54*0.15</f>
        <v>8.3289000000000009</v>
      </c>
      <c r="E55" s="62">
        <v>101.69491525423729</v>
      </c>
      <c r="F55" s="62">
        <v>0</v>
      </c>
      <c r="G55" s="62">
        <f t="shared" si="6"/>
        <v>847.00677966101705</v>
      </c>
      <c r="H55" s="63"/>
      <c r="J55" s="64">
        <f t="shared" si="2"/>
        <v>86.182131571387529</v>
      </c>
      <c r="K55" s="55">
        <f t="shared" si="1"/>
        <v>0</v>
      </c>
    </row>
    <row r="56" spans="1:11" s="64" customFormat="1" x14ac:dyDescent="0.3">
      <c r="A56" s="61">
        <v>13</v>
      </c>
      <c r="B56" s="57" t="s">
        <v>80</v>
      </c>
      <c r="C56" s="36" t="s">
        <v>13</v>
      </c>
      <c r="D56" s="36">
        <f>D54</f>
        <v>55.52600000000001</v>
      </c>
      <c r="E56" s="62">
        <v>0</v>
      </c>
      <c r="F56" s="62">
        <v>152.54237288135593</v>
      </c>
      <c r="G56" s="62"/>
      <c r="H56" s="63">
        <f t="shared" si="3"/>
        <v>8470.0677966101703</v>
      </c>
      <c r="J56" s="64">
        <f t="shared" si="2"/>
        <v>0</v>
      </c>
      <c r="K56" s="55">
        <f t="shared" si="1"/>
        <v>129.2731973570813</v>
      </c>
    </row>
    <row r="57" spans="1:11" s="64" customFormat="1" x14ac:dyDescent="0.3">
      <c r="A57" s="61"/>
      <c r="B57" s="36" t="s">
        <v>66</v>
      </c>
      <c r="C57" s="36" t="s">
        <v>17</v>
      </c>
      <c r="D57" s="36">
        <f>D56*0.3</f>
        <v>16.657800000000002</v>
      </c>
      <c r="E57" s="62">
        <v>199.15254237288136</v>
      </c>
      <c r="F57" s="62">
        <v>0</v>
      </c>
      <c r="G57" s="62">
        <f t="shared" si="6"/>
        <v>3317.4432203389833</v>
      </c>
      <c r="H57" s="63"/>
      <c r="J57" s="64">
        <f t="shared" si="2"/>
        <v>168.77334099396725</v>
      </c>
      <c r="K57" s="55">
        <f t="shared" si="1"/>
        <v>0</v>
      </c>
    </row>
    <row r="58" spans="1:11" s="55" customFormat="1" ht="39.6" x14ac:dyDescent="0.3">
      <c r="A58" s="56">
        <v>14</v>
      </c>
      <c r="B58" s="57" t="s">
        <v>68</v>
      </c>
      <c r="C58" s="35" t="s">
        <v>13</v>
      </c>
      <c r="D58" s="35">
        <f>1.8*0.7+2.1*0.6+3.21*0.7*0.3*(1.5+1.65)*2+0.3*3.2+0.3*3.9+2</f>
        <v>10.896829999999998</v>
      </c>
      <c r="E58" s="59">
        <v>2729.1016949152545</v>
      </c>
      <c r="F58" s="59">
        <v>0</v>
      </c>
      <c r="G58" s="62">
        <f t="shared" si="6"/>
        <v>29738.557222203388</v>
      </c>
      <c r="H58" s="63"/>
      <c r="J58" s="64">
        <f t="shared" si="2"/>
        <v>2312.7980465383512</v>
      </c>
      <c r="K58" s="55">
        <f t="shared" si="1"/>
        <v>0</v>
      </c>
    </row>
    <row r="59" spans="1:11" s="55" customFormat="1" ht="26.4" x14ac:dyDescent="0.3">
      <c r="A59" s="56">
        <v>15</v>
      </c>
      <c r="B59" s="57" t="s">
        <v>73</v>
      </c>
      <c r="C59" s="35" t="s">
        <v>16</v>
      </c>
      <c r="D59" s="35">
        <v>1</v>
      </c>
      <c r="E59" s="59">
        <v>89491.525423728817</v>
      </c>
      <c r="F59" s="59">
        <v>8474.5762711864409</v>
      </c>
      <c r="G59" s="62">
        <f t="shared" si="6"/>
        <v>89491.525423728817</v>
      </c>
      <c r="H59" s="63">
        <f t="shared" si="3"/>
        <v>8474.5762711864409</v>
      </c>
      <c r="J59" s="64">
        <f t="shared" si="2"/>
        <v>75840.275782821031</v>
      </c>
      <c r="K59" s="55">
        <f t="shared" si="1"/>
        <v>7181.8442976156284</v>
      </c>
    </row>
    <row r="60" spans="1:11" s="55" customFormat="1" x14ac:dyDescent="0.3">
      <c r="A60" s="56">
        <v>16</v>
      </c>
      <c r="B60" s="57" t="s">
        <v>74</v>
      </c>
      <c r="C60" s="35" t="s">
        <v>13</v>
      </c>
      <c r="D60" s="35">
        <v>15</v>
      </c>
      <c r="E60" s="59">
        <v>847.45762711864415</v>
      </c>
      <c r="F60" s="59">
        <v>550.84745762711873</v>
      </c>
      <c r="G60" s="59">
        <f>E60*D60</f>
        <v>12711.864406779663</v>
      </c>
      <c r="H60" s="60">
        <f>F60*D60</f>
        <v>8262.7118644067814</v>
      </c>
      <c r="J60" s="64">
        <f t="shared" si="2"/>
        <v>718.18442976156291</v>
      </c>
      <c r="K60" s="55">
        <f t="shared" si="1"/>
        <v>466.81987934501592</v>
      </c>
    </row>
    <row r="61" spans="1:11" s="55" customFormat="1" ht="15" thickBot="1" x14ac:dyDescent="0.35">
      <c r="A61" s="65">
        <v>17</v>
      </c>
      <c r="B61" s="70" t="s">
        <v>81</v>
      </c>
      <c r="C61" s="37" t="s">
        <v>13</v>
      </c>
      <c r="D61" s="37">
        <v>7</v>
      </c>
      <c r="E61" s="66">
        <v>1694.9152542372883</v>
      </c>
      <c r="F61" s="66">
        <v>847.45762711864415</v>
      </c>
      <c r="G61" s="66">
        <f>E61*D61</f>
        <v>11864.406779661018</v>
      </c>
      <c r="H61" s="67">
        <f>F61*D61</f>
        <v>5932.203389830509</v>
      </c>
      <c r="J61" s="64">
        <f t="shared" si="2"/>
        <v>1436.3688595231258</v>
      </c>
      <c r="K61" s="55">
        <f t="shared" si="1"/>
        <v>718.18442976156291</v>
      </c>
    </row>
    <row r="62" spans="1:11" s="27" customFormat="1" ht="13.2" x14ac:dyDescent="0.25">
      <c r="A62" s="21"/>
      <c r="B62" s="22"/>
      <c r="C62" s="21"/>
      <c r="D62" s="23"/>
      <c r="E62" s="24"/>
      <c r="F62" s="25" t="s">
        <v>19</v>
      </c>
      <c r="G62" s="38">
        <f>SUM(G18:G61)</f>
        <v>237457.70501881358</v>
      </c>
      <c r="H62" s="30">
        <f>SUM(H17:H61)</f>
        <v>124685.72033898304</v>
      </c>
    </row>
    <row r="63" spans="1:11" s="27" customFormat="1" ht="13.2" x14ac:dyDescent="0.25">
      <c r="A63" s="21"/>
      <c r="B63" s="28" t="s">
        <v>20</v>
      </c>
      <c r="C63" s="29"/>
      <c r="D63" s="23">
        <v>0.05</v>
      </c>
      <c r="E63" s="24"/>
      <c r="F63" s="25"/>
      <c r="G63" s="39">
        <f>G62*D63</f>
        <v>11872.885250940679</v>
      </c>
      <c r="H63" s="40"/>
      <c r="J63" s="30"/>
    </row>
    <row r="64" spans="1:11" s="27" customFormat="1" ht="13.2" x14ac:dyDescent="0.25">
      <c r="A64" s="21"/>
      <c r="B64" s="28" t="s">
        <v>21</v>
      </c>
      <c r="C64" s="21"/>
      <c r="D64" s="23"/>
      <c r="E64" s="24"/>
      <c r="F64" s="25"/>
      <c r="G64" s="38">
        <f>SUM(G62:G63)</f>
        <v>249330.59026975426</v>
      </c>
      <c r="H64" s="40"/>
    </row>
    <row r="65" spans="1:8" s="27" customFormat="1" ht="13.2" x14ac:dyDescent="0.25">
      <c r="A65" s="21"/>
      <c r="B65" s="28" t="s">
        <v>22</v>
      </c>
      <c r="C65" s="29"/>
      <c r="D65" s="23">
        <v>7.0000000000000007E-2</v>
      </c>
      <c r="E65" s="24"/>
      <c r="F65" s="25"/>
      <c r="G65" s="39">
        <f>G64*D65</f>
        <v>17453.141318882801</v>
      </c>
      <c r="H65" s="40"/>
    </row>
    <row r="66" spans="1:8" s="27" customFormat="1" ht="13.2" x14ac:dyDescent="0.25">
      <c r="A66" s="21"/>
      <c r="B66" s="28" t="s">
        <v>21</v>
      </c>
      <c r="C66" s="31"/>
      <c r="D66" s="32"/>
      <c r="E66" s="33"/>
      <c r="F66" s="32"/>
      <c r="G66" s="38">
        <f>SUM(G64:G65)</f>
        <v>266783.73158863705</v>
      </c>
      <c r="H66" s="40"/>
    </row>
    <row r="67" spans="1:8" s="27" customFormat="1" ht="13.2" x14ac:dyDescent="0.25">
      <c r="A67" s="21"/>
      <c r="B67" s="28" t="s">
        <v>29</v>
      </c>
      <c r="C67" s="31"/>
      <c r="D67" s="32">
        <v>0.1</v>
      </c>
      <c r="E67" s="33"/>
      <c r="F67" s="32"/>
      <c r="G67" s="38"/>
      <c r="H67" s="41">
        <f>H62*D67</f>
        <v>12468.572033898305</v>
      </c>
    </row>
    <row r="68" spans="1:8" s="27" customFormat="1" ht="13.2" x14ac:dyDescent="0.25">
      <c r="A68" s="21"/>
      <c r="B68" s="28" t="s">
        <v>21</v>
      </c>
      <c r="C68" s="31"/>
      <c r="D68" s="32"/>
      <c r="E68" s="33"/>
      <c r="F68" s="32"/>
      <c r="G68" s="38"/>
      <c r="H68" s="40">
        <f>SUM(H62:H67)</f>
        <v>137154.29237288135</v>
      </c>
    </row>
    <row r="69" spans="1:8" s="27" customFormat="1" ht="13.2" x14ac:dyDescent="0.25">
      <c r="A69" s="21"/>
      <c r="B69" s="28" t="s">
        <v>78</v>
      </c>
      <c r="C69" s="31"/>
      <c r="D69" s="32">
        <v>0</v>
      </c>
      <c r="E69" s="33"/>
      <c r="F69" s="32"/>
      <c r="G69" s="38"/>
      <c r="H69" s="40">
        <f>H68*D69</f>
        <v>0</v>
      </c>
    </row>
    <row r="70" spans="1:8" s="27" customFormat="1" ht="13.2" x14ac:dyDescent="0.25">
      <c r="A70" s="21"/>
      <c r="B70" s="28" t="s">
        <v>21</v>
      </c>
      <c r="C70" s="31"/>
      <c r="D70" s="32"/>
      <c r="E70" s="33"/>
      <c r="F70" s="32"/>
      <c r="G70" s="38"/>
      <c r="H70" s="40">
        <f>SUM(H68:H69)</f>
        <v>137154.29237288135</v>
      </c>
    </row>
    <row r="71" spans="1:8" s="27" customFormat="1" ht="13.2" x14ac:dyDescent="0.25">
      <c r="A71" s="31"/>
      <c r="B71" s="28" t="s">
        <v>75</v>
      </c>
      <c r="C71" s="31"/>
      <c r="D71" s="32"/>
      <c r="E71" s="33"/>
      <c r="F71" s="32"/>
      <c r="G71" s="26"/>
      <c r="H71" s="30">
        <f>H70+G66</f>
        <v>403938.02396151843</v>
      </c>
    </row>
    <row r="72" spans="1:8" x14ac:dyDescent="0.3">
      <c r="B72" s="68" t="s">
        <v>76</v>
      </c>
      <c r="H72" s="42">
        <f>H71*0.18</f>
        <v>72708.844313073307</v>
      </c>
    </row>
    <row r="73" spans="1:8" x14ac:dyDescent="0.3">
      <c r="B73" s="68" t="s">
        <v>77</v>
      </c>
      <c r="H73" s="69">
        <f>SUM(H71:H72)</f>
        <v>476646.86827459175</v>
      </c>
    </row>
  </sheetData>
  <mergeCells count="4">
    <mergeCell ref="C3:D3"/>
    <mergeCell ref="A10:H10"/>
    <mergeCell ref="E13:F13"/>
    <mergeCell ref="G13:H1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Входная группа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2014-06-23T11:33:31Z</dcterms:created>
  <dcterms:modified xsi:type="dcterms:W3CDTF">2018-02-13T09:11:48Z</dcterms:modified>
</cp:coreProperties>
</file>