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15" windowWidth="15480" windowHeight="11640" tabRatio="758" firstSheet="4" activeTab="4"/>
  </bookViews>
  <sheets>
    <sheet name="скидки" sheetId="1" state="hidden" r:id="rId1"/>
    <sheet name="База" sheetId="2" state="hidden" r:id="rId2"/>
    <sheet name="Баз акс" sheetId="3" state="hidden" r:id="rId3"/>
    <sheet name="склад" sheetId="8" state="hidden" r:id="rId4"/>
    <sheet name="Орматек" sheetId="4" r:id="rId5"/>
    <sheet name="Опт Аксессуары" sheetId="6" state="hidden" r:id="rId6"/>
    <sheet name="Роз Аксессуары" sheetId="7" state="hidden" r:id="rId7"/>
  </sheets>
  <definedNames>
    <definedName name="Z_8851931B_AF20_4C41_B2E0_BA70A73BEF25_.wvu.Rows" localSheetId="1" hidden="1">База!#REF!</definedName>
    <definedName name="Z_8851931B_AF20_4C41_B2E0_BA70A73BEF25_.wvu.Rows" localSheetId="5" hidden="1">'Опт Аксессуары'!$13:$13,'Опт Аксессуары'!$15:$15</definedName>
    <definedName name="Z_8851931B_AF20_4C41_B2E0_BA70A73BEF25_.wvu.Rows" localSheetId="4" hidden="1">Орматек!#REF!</definedName>
    <definedName name="Z_8851931B_AF20_4C41_B2E0_BA70A73BEF25_.wvu.Rows" localSheetId="6" hidden="1">'Роз Аксессуары'!$13:$13,'Роз Аксессуары'!$15:$15</definedName>
    <definedName name="Z_8851931B_AF20_4C41_B2E0_BA70A73BEF25_.wvu.Rows" localSheetId="3" hidden="1">склад!#REF!</definedName>
    <definedName name="_xlnm.Print_Area" localSheetId="4">Орматек!$A$1:$K$19</definedName>
    <definedName name="Опт">скидки!$A$2:$A$12</definedName>
    <definedName name="Розн">скидки!$A$27:$A$33</definedName>
    <definedName name="Розница">скидки!$A$14:$A$24</definedName>
    <definedName name="Склад">скидки!$A$27:$B$33</definedName>
    <definedName name="Склады">скидки!$H$2:$H$10</definedName>
  </definedNames>
  <calcPr calcId="124519" refMode="R1C1"/>
  <customWorkbookViews>
    <customWorkbookView name="shatalova - Личное представление" guid="{8851931B-AF20-4C41-B2E0-BA70A73BEF25}" mergeInterval="0" personalView="1" maximized="1" windowWidth="1276" windowHeight="878" tabRatio="758" activeSheetId="4"/>
  </customWorkbookViews>
</workbook>
</file>

<file path=xl/calcChain.xml><?xml version="1.0" encoding="utf-8"?>
<calcChain xmlns="http://schemas.openxmlformats.org/spreadsheetml/2006/main">
  <c r="K11" i="2"/>
  <c r="J11"/>
  <c r="I11"/>
  <c r="H11"/>
  <c r="G11"/>
  <c r="F11"/>
  <c r="E11"/>
  <c r="K10"/>
  <c r="J10"/>
  <c r="I10"/>
  <c r="H10"/>
  <c r="G10"/>
  <c r="F10"/>
  <c r="E10"/>
  <c r="K9"/>
  <c r="J9"/>
  <c r="I9"/>
  <c r="H9"/>
  <c r="G9"/>
  <c r="F9"/>
  <c r="E9"/>
  <c r="K8"/>
  <c r="J8"/>
  <c r="I8"/>
  <c r="H8"/>
  <c r="G8"/>
  <c r="F8"/>
  <c r="E8"/>
  <c r="E9" i="8"/>
  <c r="F9"/>
  <c r="G9"/>
  <c r="H9"/>
  <c r="I9"/>
  <c r="J9"/>
  <c r="K9"/>
  <c r="E10"/>
  <c r="F10"/>
  <c r="G10"/>
  <c r="H10"/>
  <c r="I10"/>
  <c r="J10"/>
  <c r="K10"/>
  <c r="E11"/>
  <c r="F11"/>
  <c r="G11"/>
  <c r="H11"/>
  <c r="I11"/>
  <c r="J11"/>
  <c r="K11"/>
  <c r="F8"/>
  <c r="G8"/>
  <c r="H8"/>
  <c r="I8"/>
  <c r="J8"/>
  <c r="K8"/>
  <c r="E8"/>
  <c r="E9" i="4"/>
  <c r="F9"/>
  <c r="G9"/>
  <c r="H9"/>
  <c r="I9"/>
  <c r="J9"/>
  <c r="K9"/>
  <c r="E10"/>
  <c r="F10"/>
  <c r="G10"/>
  <c r="H10"/>
  <c r="I10"/>
  <c r="J10"/>
  <c r="K10"/>
  <c r="A2" i="7"/>
  <c r="I2"/>
  <c r="F8"/>
  <c r="F9"/>
  <c r="F10"/>
  <c r="F11"/>
  <c r="F12"/>
  <c r="F13"/>
  <c r="F14"/>
  <c r="F15"/>
  <c r="F16"/>
  <c r="F17"/>
  <c r="F18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C31"/>
  <c r="D31"/>
  <c r="E31"/>
  <c r="F31"/>
  <c r="G31"/>
  <c r="H31"/>
  <c r="I31"/>
  <c r="C32"/>
  <c r="D32"/>
  <c r="E32"/>
  <c r="F32"/>
  <c r="G32"/>
  <c r="H32"/>
  <c r="I32"/>
  <c r="A2" i="6"/>
  <c r="I2"/>
  <c r="F8"/>
  <c r="F9"/>
  <c r="F10"/>
  <c r="F11"/>
  <c r="F12"/>
  <c r="F13"/>
  <c r="F14"/>
  <c r="F15"/>
  <c r="F16"/>
  <c r="F17"/>
  <c r="F18"/>
  <c r="C23"/>
  <c r="D23"/>
  <c r="E23"/>
  <c r="F23"/>
  <c r="G23"/>
  <c r="H23"/>
  <c r="I23"/>
  <c r="C24"/>
  <c r="D24"/>
  <c r="E24"/>
  <c r="F24"/>
  <c r="G24"/>
  <c r="H24"/>
  <c r="I24"/>
  <c r="C25"/>
  <c r="D25"/>
  <c r="E25"/>
  <c r="F25"/>
  <c r="G25"/>
  <c r="H25"/>
  <c r="I25"/>
  <c r="C26"/>
  <c r="D26"/>
  <c r="E26"/>
  <c r="F26"/>
  <c r="G26"/>
  <c r="H26"/>
  <c r="I26"/>
  <c r="C27"/>
  <c r="D27"/>
  <c r="E27"/>
  <c r="F27"/>
  <c r="G27"/>
  <c r="H27"/>
  <c r="I27"/>
  <c r="C28"/>
  <c r="D28"/>
  <c r="E28"/>
  <c r="F28"/>
  <c r="G28"/>
  <c r="H28"/>
  <c r="I28"/>
  <c r="C29"/>
  <c r="D29"/>
  <c r="E29"/>
  <c r="F29"/>
  <c r="G29"/>
  <c r="H29"/>
  <c r="I29"/>
  <c r="C30"/>
  <c r="D30"/>
  <c r="E30"/>
  <c r="F30"/>
  <c r="G30"/>
  <c r="H30"/>
  <c r="I30"/>
  <c r="C31"/>
  <c r="D31"/>
  <c r="E31"/>
  <c r="F31"/>
  <c r="G31"/>
  <c r="H31"/>
  <c r="I31"/>
  <c r="C32"/>
  <c r="D32"/>
  <c r="E32"/>
  <c r="F32"/>
  <c r="G32"/>
  <c r="H32"/>
  <c r="I32"/>
  <c r="I2" i="3"/>
  <c r="K2" i="2"/>
  <c r="J2" i="1"/>
  <c r="J3"/>
  <c r="J4"/>
  <c r="J5"/>
  <c r="J6"/>
  <c r="J8"/>
  <c r="J9"/>
  <c r="J10"/>
  <c r="C16"/>
  <c r="C17"/>
  <c r="C18"/>
  <c r="C19"/>
  <c r="C21"/>
  <c r="C22"/>
  <c r="C23"/>
  <c r="C24"/>
</calcChain>
</file>

<file path=xl/sharedStrings.xml><?xml version="1.0" encoding="utf-8"?>
<sst xmlns="http://schemas.openxmlformats.org/spreadsheetml/2006/main" count="350" uniqueCount="149">
  <si>
    <r>
      <t xml:space="preserve">ГРУППА КОМПАНИЙ ОРМАТЕК
</t>
    </r>
    <r>
      <rPr>
        <sz val="12"/>
        <color indexed="53"/>
        <rFont val="Tahoma"/>
        <family val="2"/>
      </rPr>
      <t>111394, Россия, Москва, ул. Мартеновская, 36, (495) 950-54-40 
153006, Россия, Иваново, ул. Смирнова, д.100 (4932) 35-34-29
www.ormatek.com 
info@ormatek.com</t>
    </r>
  </si>
  <si>
    <t>О77080501</t>
  </si>
  <si>
    <t>ОПТОВЫЙ ПРАЙС-ЛИСТ НА МАТРАСЫ "ОРМАТЕК" (в руб. с НДС)</t>
  </si>
  <si>
    <t xml:space="preserve">Подушки </t>
  </si>
  <si>
    <t>Наименование</t>
  </si>
  <si>
    <t>Описание</t>
  </si>
  <si>
    <t xml:space="preserve">Размер, см </t>
  </si>
  <si>
    <t>Цена, руб.</t>
  </si>
  <si>
    <t>SOFT</t>
  </si>
  <si>
    <t>Перфорированный латекс низкой жесткости, классическая форма, чехол из трикотажной ткани Nanopolen</t>
  </si>
  <si>
    <t>50-70-15</t>
  </si>
  <si>
    <r>
      <t xml:space="preserve">SOFT Bamboo </t>
    </r>
    <r>
      <rPr>
        <b/>
        <vertAlign val="superscript"/>
        <sz val="12"/>
        <color indexed="10"/>
        <rFont val="Tahoma"/>
        <family val="2"/>
      </rPr>
      <t>NEW</t>
    </r>
  </si>
  <si>
    <t>Перфорированный латекс низкой жесткости, классическая форма, чехол из трикотажной ткани Nanopolen с наполнением Bamboo</t>
  </si>
  <si>
    <t>50-70-16</t>
  </si>
  <si>
    <r>
      <t xml:space="preserve">SOFT Silk </t>
    </r>
    <r>
      <rPr>
        <b/>
        <vertAlign val="superscript"/>
        <sz val="12"/>
        <color indexed="10"/>
        <rFont val="Tahoma"/>
        <family val="2"/>
      </rPr>
      <t>NEW</t>
    </r>
  </si>
  <si>
    <t>Перфорированный латекс низкой жесткости, классическая форма, чехол из трикотажной ткани Nanopolen с наполнением Silk</t>
  </si>
  <si>
    <r>
      <t xml:space="preserve">SOFT Ingeo </t>
    </r>
    <r>
      <rPr>
        <b/>
        <vertAlign val="superscript"/>
        <sz val="12"/>
        <color indexed="10"/>
        <rFont val="Tahoma"/>
        <family val="2"/>
      </rPr>
      <t>NEW</t>
    </r>
  </si>
  <si>
    <t>Перфорированный латекс низкой жесткости, классическая форма, чехол из трикотажной ткани Nanopolen с наполнением Ingeo</t>
  </si>
  <si>
    <t>MIDDLE</t>
  </si>
  <si>
    <t>Перфорированный латекс средней жесткости, классическая форма, чехол из трикотажной ткани Nanopolen</t>
  </si>
  <si>
    <r>
      <t xml:space="preserve">OSTO </t>
    </r>
    <r>
      <rPr>
        <b/>
        <vertAlign val="superscript"/>
        <sz val="12"/>
        <color indexed="10"/>
        <rFont val="Tahoma"/>
        <family val="2"/>
      </rPr>
      <t>NEW</t>
    </r>
  </si>
  <si>
    <t>Перфорированный латекс средней жесткости, особая форма с углублением в центре, чехол из трикотажной ткани Nanopolen</t>
  </si>
  <si>
    <t>42-67-12</t>
  </si>
  <si>
    <t xml:space="preserve">ERGO </t>
  </si>
  <si>
    <t>Перфорированный латекс средней жесткости, эргономичная форма, чехол из трикотажной ткани Nanopolen</t>
  </si>
  <si>
    <t>40-60-10/12</t>
  </si>
  <si>
    <r>
      <t xml:space="preserve">ABSOLUT </t>
    </r>
    <r>
      <rPr>
        <b/>
        <vertAlign val="superscript"/>
        <sz val="12"/>
        <color indexed="10"/>
        <rFont val="Tahoma"/>
        <family val="2"/>
      </rPr>
      <t>NEW</t>
    </r>
  </si>
  <si>
    <t xml:space="preserve">Перфорированный латекс средней жесткости, эргономичная форма, массажный эффект, чехол из трикотажной ткани Nanopolen </t>
  </si>
  <si>
    <t>42-67-10/12</t>
  </si>
  <si>
    <r>
      <t xml:space="preserve">MEMORY </t>
    </r>
    <r>
      <rPr>
        <b/>
        <vertAlign val="superscript"/>
        <sz val="12"/>
        <color indexed="10"/>
        <rFont val="Tahoma"/>
        <family val="2"/>
      </rPr>
      <t>NEW</t>
    </r>
  </si>
  <si>
    <t>Материал с "эффектом памяти", эргономичная форма, чехол из трикотажной ткани Nanopolen</t>
  </si>
  <si>
    <t>40-50-10/12</t>
  </si>
  <si>
    <r>
      <t xml:space="preserve">SPACE </t>
    </r>
    <r>
      <rPr>
        <b/>
        <vertAlign val="superscript"/>
        <sz val="12"/>
        <color indexed="10"/>
        <rFont val="Tahoma"/>
        <family val="2"/>
      </rPr>
      <t>NEW</t>
    </r>
  </si>
  <si>
    <t>Материал с "эффектом памяти", классическая форма, чехол из трикотажной ткани Nanopolen</t>
  </si>
  <si>
    <t>42-72-15</t>
  </si>
  <si>
    <r>
      <t xml:space="preserve">RELAX </t>
    </r>
    <r>
      <rPr>
        <b/>
        <vertAlign val="superscript"/>
        <sz val="12"/>
        <color indexed="10"/>
        <rFont val="Tahoma"/>
        <family val="2"/>
      </rPr>
      <t>NEW</t>
    </r>
  </si>
  <si>
    <t>Материал с "эффектом памяти", особая форма с ребристой поверхностью, чехол из трикотажной ткани Nanopolen</t>
  </si>
  <si>
    <t>39-70-12</t>
  </si>
  <si>
    <t xml:space="preserve"> Наматрасники</t>
  </si>
  <si>
    <t>Ширина, см (для стандартной длины 190,195,200 см)</t>
  </si>
  <si>
    <t xml:space="preserve">SIMPLE </t>
  </si>
  <si>
    <t>Отбеленная ткань, простеганная на синтепоне</t>
  </si>
  <si>
    <r>
      <t>OPTIMA</t>
    </r>
    <r>
      <rPr>
        <sz val="12"/>
        <rFont val="Tahoma"/>
        <family val="2"/>
      </rPr>
      <t xml:space="preserve"> </t>
    </r>
  </si>
  <si>
    <t>Периотек/ Чехол Cotton</t>
  </si>
  <si>
    <r>
      <t>LUX</t>
    </r>
    <r>
      <rPr>
        <sz val="12"/>
        <rFont val="Tahoma"/>
        <family val="2"/>
      </rPr>
      <t xml:space="preserve"> </t>
    </r>
  </si>
  <si>
    <t>Кокос maxi/ Чехол Cotton</t>
  </si>
  <si>
    <r>
      <t>LUX mini</t>
    </r>
    <r>
      <rPr>
        <sz val="12"/>
        <rFont val="Tahoma"/>
        <family val="2"/>
      </rPr>
      <t xml:space="preserve"> </t>
    </r>
  </si>
  <si>
    <t>Кокос midi/  Чехол Cotton</t>
  </si>
  <si>
    <r>
      <t>MAX</t>
    </r>
    <r>
      <rPr>
        <sz val="12"/>
        <rFont val="Tahoma"/>
        <family val="2"/>
      </rPr>
      <t xml:space="preserve"> </t>
    </r>
  </si>
  <si>
    <t>Латекс maxi/ Чехол Cotton</t>
  </si>
  <si>
    <r>
      <t>MAX mini</t>
    </r>
    <r>
      <rPr>
        <sz val="12"/>
        <rFont val="Tahoma"/>
        <family val="2"/>
      </rPr>
      <t xml:space="preserve"> </t>
    </r>
  </si>
  <si>
    <t>Латекс midi/  Чехол Cotton</t>
  </si>
  <si>
    <r>
      <t>MIX</t>
    </r>
    <r>
      <rPr>
        <sz val="12"/>
        <rFont val="Tahoma"/>
        <family val="2"/>
      </rPr>
      <t xml:space="preserve"> </t>
    </r>
  </si>
  <si>
    <t>Кокос maxi/ Латекс maxi/ Чехол Cotton</t>
  </si>
  <si>
    <r>
      <t>MEMORIX</t>
    </r>
    <r>
      <rPr>
        <sz val="12"/>
        <rFont val="Tahoma"/>
        <family val="2"/>
      </rPr>
      <t xml:space="preserve"> </t>
    </r>
  </si>
  <si>
    <t>Меморикс/ Чехол Cotton</t>
  </si>
  <si>
    <r>
      <t>SEASON</t>
    </r>
    <r>
      <rPr>
        <sz val="12"/>
        <rFont val="Tahoma"/>
        <family val="2"/>
      </rPr>
      <t xml:space="preserve"> </t>
    </r>
  </si>
  <si>
    <t>Шерсть мериноса/ Хлопкопон / Чехол Cotton</t>
  </si>
  <si>
    <t xml:space="preserve"> </t>
  </si>
  <si>
    <r>
      <t>ГРУППА КОМПАНИЙ ОРМАТЕК</t>
    </r>
    <r>
      <rPr>
        <b/>
        <sz val="12"/>
        <color indexed="53"/>
        <rFont val="Tahoma"/>
        <family val="2"/>
      </rPr>
      <t xml:space="preserve">
</t>
    </r>
    <r>
      <rPr>
        <sz val="12"/>
        <color indexed="53"/>
        <rFont val="Tahoma"/>
        <family val="2"/>
      </rPr>
      <t>111394, Россия, Москва, ул. Мартеновская, 36, (495) 950-54-40 
153006, Россия, Иваново, ул. Смирнова, д.100 (4932) 35-34-29
www.ormatek.com 
info@ormatek.com</t>
    </r>
  </si>
  <si>
    <t>Центральный Федеральный Округ (г.Москва)</t>
  </si>
  <si>
    <t>Скидка</t>
  </si>
  <si>
    <t>%</t>
  </si>
  <si>
    <t xml:space="preserve">Линия </t>
  </si>
  <si>
    <t>Наименование модели</t>
  </si>
  <si>
    <t>Состав слоев (без армирующего и прокладочного материала)</t>
  </si>
  <si>
    <t>ПБ</t>
  </si>
  <si>
    <t>PREMIUM MAX</t>
  </si>
  <si>
    <t>Латекс/ Латекс/ ПБ/ Латекс/ Латекс</t>
  </si>
  <si>
    <t>S 2000</t>
  </si>
  <si>
    <t>PREMIUM MIX</t>
  </si>
  <si>
    <t>Кокос/ Латекс/ ПБ/ Кокос/ Латекс</t>
  </si>
  <si>
    <t>Искусственный латекс 5 зон</t>
  </si>
  <si>
    <t>Искусственный латекс 5 зон Big</t>
  </si>
  <si>
    <t>Опт</t>
  </si>
  <si>
    <t>Код О</t>
  </si>
  <si>
    <t>Склады</t>
  </si>
  <si>
    <t>Центральный Федеральный Округ (г.Иваново)</t>
  </si>
  <si>
    <t>Центральный Федеральный Округ (г.Иваново, г.Москва)</t>
  </si>
  <si>
    <t>Приволжский Федеральный Округ (г.Саратов)</t>
  </si>
  <si>
    <t>Центральный Федеральный Округ (г.Дятьково)</t>
  </si>
  <si>
    <t>Приволжский Федеральный Округ (г.Нижний Новгород)</t>
  </si>
  <si>
    <t>Южный Федеральный Округ (г.Ростов-на-Дону)</t>
  </si>
  <si>
    <t>Уральский Федеральный Округ (г.Екатеринбург)</t>
  </si>
  <si>
    <t>Северо-Западный Федеральный Округ (г.Санкт-Петербург)</t>
  </si>
  <si>
    <t>Сибирский Федеральный Округ (г.Новосибирск)</t>
  </si>
  <si>
    <t>РОЗНИЧНЫЙ ПРАЙС-ЛИСТ НА МАТРАСЫ "ОРМАТЕК" (в руб. с НДС)</t>
  </si>
  <si>
    <t>ОПТОВЫЙ ПРАЙС-ЛИСТ НА АКСЕССУАРЫ "ОРМАТЕК" (в руб. с НДС)</t>
  </si>
  <si>
    <t>РОЗНИЧНЫЙ ПРАЙС-ЛИСТ НА АКСЕССУАРЫ "ОРМАТЕК" (в руб. с НДС)</t>
  </si>
  <si>
    <t>Ширина, см (для стандартной длины 190, 195, 200 см)</t>
  </si>
  <si>
    <t>Материал с эффектом "памяти", эргономичная форма, чехол из трикотажной ткани Nanopolen</t>
  </si>
  <si>
    <t>Материал с эффектом "памяти", классическая форма, чехол из трикотажной ткани Nanopolen</t>
  </si>
  <si>
    <t>Материал с эффектом "памяти", особая форма с ребристой поверхностью, чехол из трикотажной ткани Nanopolen</t>
  </si>
  <si>
    <t>Розница матрасы</t>
  </si>
  <si>
    <t>Приволжский Федеральный Округ (г.Казань)</t>
  </si>
  <si>
    <t xml:space="preserve">FLEX ZONE </t>
  </si>
  <si>
    <t xml:space="preserve">FLEX ZONE Big </t>
  </si>
  <si>
    <t xml:space="preserve">SOFT Bamboo </t>
  </si>
  <si>
    <t xml:space="preserve">SOFT Silk </t>
  </si>
  <si>
    <t xml:space="preserve">SOFT Ingeo </t>
  </si>
  <si>
    <t xml:space="preserve">OSTO </t>
  </si>
  <si>
    <t xml:space="preserve">ABSOLUT </t>
  </si>
  <si>
    <t xml:space="preserve">MEMORY </t>
  </si>
  <si>
    <t xml:space="preserve">SPACE </t>
  </si>
  <si>
    <t xml:space="preserve">RELAX </t>
  </si>
  <si>
    <t>Приволжский Федеральный Округ (г.Уфа)</t>
  </si>
  <si>
    <r>
      <t xml:space="preserve">SOFT </t>
    </r>
    <r>
      <rPr>
        <b/>
        <vertAlign val="superscript"/>
        <sz val="12"/>
        <color indexed="10"/>
        <rFont val="Tahoma"/>
        <family val="2"/>
        <charset val="204"/>
      </rPr>
      <t>NEW</t>
    </r>
  </si>
  <si>
    <t>Пенополиуретан/Чехол Cotton</t>
  </si>
  <si>
    <t>О37091208</t>
  </si>
  <si>
    <t>С37/77091208</t>
  </si>
  <si>
    <t>О77091208</t>
  </si>
  <si>
    <t>С32091208</t>
  </si>
  <si>
    <t>О32091208</t>
  </si>
  <si>
    <t>С64091208</t>
  </si>
  <si>
    <t>О64091208</t>
  </si>
  <si>
    <t>С52091208</t>
  </si>
  <si>
    <t>О16091208</t>
  </si>
  <si>
    <t>С16091208</t>
  </si>
  <si>
    <t>О52091208</t>
  </si>
  <si>
    <t>С61091208</t>
  </si>
  <si>
    <t>О47091208</t>
  </si>
  <si>
    <t>С66091208</t>
  </si>
  <si>
    <t>О61091208</t>
  </si>
  <si>
    <t>С54091208</t>
  </si>
  <si>
    <t>О66091208</t>
  </si>
  <si>
    <t>О54091208</t>
  </si>
  <si>
    <t>Р37091208</t>
  </si>
  <si>
    <t>Р77091208</t>
  </si>
  <si>
    <t>Р32091208</t>
  </si>
  <si>
    <t>Р64091208</t>
  </si>
  <si>
    <t>Р52091208</t>
  </si>
  <si>
    <t>Р16091208</t>
  </si>
  <si>
    <t>Р47091208</t>
  </si>
  <si>
    <t>Р61091208</t>
  </si>
  <si>
    <t>Р66091208</t>
  </si>
  <si>
    <t>Р54091208</t>
  </si>
  <si>
    <t>c 8.12.09</t>
  </si>
  <si>
    <t>Р02091208</t>
  </si>
  <si>
    <t>О02091208</t>
  </si>
  <si>
    <t>С02091208</t>
  </si>
  <si>
    <t>ОТГРУЗОЧНЫЙ ПРАЙС-ЛИСТ НА МАТРАСЫ "ОРМАТЕК" (в руб. с НДС)</t>
  </si>
  <si>
    <t>СКЛАД</t>
  </si>
  <si>
    <t>PREMIUM LINE</t>
  </si>
  <si>
    <t>FLEX LINE</t>
  </si>
  <si>
    <t>12.05.2010г.</t>
  </si>
  <si>
    <t>О52100512</t>
  </si>
  <si>
    <r>
      <t xml:space="preserve">СПЕЦИАЛЬНЫЕ ЦЕНЫ НА МАТРАСЫ по акции </t>
    </r>
    <r>
      <rPr>
        <b/>
        <sz val="14"/>
        <color indexed="10"/>
        <rFont val="Tahoma"/>
        <family val="2"/>
        <charset val="204"/>
      </rPr>
      <t>"ЦЕНЫ ПОПОЛАМ!"</t>
    </r>
    <r>
      <rPr>
        <b/>
        <sz val="14"/>
        <rFont val="Tahoma"/>
        <family val="2"/>
        <charset val="204"/>
      </rPr>
      <t xml:space="preserve"> </t>
    </r>
  </si>
  <si>
    <t>01.07.2010г.</t>
  </si>
  <si>
    <t>О52100701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</si>
</sst>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b/>
      <sz val="20"/>
      <color indexed="53"/>
      <name val="Tahoma"/>
      <family val="2"/>
    </font>
    <font>
      <sz val="12"/>
      <color indexed="53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vertAlign val="superscript"/>
      <sz val="12"/>
      <color indexed="10"/>
      <name val="Tahoma"/>
      <family val="2"/>
    </font>
    <font>
      <sz val="14"/>
      <name val="Tahoma"/>
      <family val="2"/>
    </font>
    <font>
      <b/>
      <sz val="12"/>
      <color indexed="53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Tahoma"/>
      <family val="2"/>
      <charset val="204"/>
    </font>
    <font>
      <b/>
      <sz val="12"/>
      <color indexed="9"/>
      <name val="Tahoma"/>
      <family val="2"/>
    </font>
    <font>
      <b/>
      <vertAlign val="superscript"/>
      <sz val="12"/>
      <color indexed="10"/>
      <name val="Tahoma"/>
      <family val="2"/>
      <charset val="204"/>
    </font>
    <font>
      <b/>
      <sz val="14"/>
      <color indexed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5">
    <xf numFmtId="0" fontId="0" fillId="0" borderId="0" xfId="0"/>
    <xf numFmtId="0" fontId="5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>
      <alignment horizontal="center" vertical="center" wrapText="1"/>
    </xf>
    <xf numFmtId="1" fontId="10" fillId="0" borderId="4" xfId="0" applyNumberFormat="1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1" fontId="12" fillId="0" borderId="0" xfId="0" applyNumberFormat="1" applyFont="1" applyBorder="1" applyAlignment="1" applyProtection="1">
      <alignment horizontal="center"/>
      <protection hidden="1"/>
    </xf>
    <xf numFmtId="3" fontId="9" fillId="2" borderId="4" xfId="0" applyNumberFormat="1" applyFont="1" applyFill="1" applyBorder="1" applyAlignment="1" applyProtection="1">
      <alignment horizontal="center" vertical="center"/>
      <protection hidden="1"/>
    </xf>
    <xf numFmtId="3" fontId="9" fillId="2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4" xfId="0" applyNumberFormat="1" applyFont="1" applyBorder="1" applyAlignment="1" applyProtection="1">
      <alignment horizontal="center" vertical="center"/>
      <protection hidden="1"/>
    </xf>
    <xf numFmtId="1" fontId="12" fillId="0" borderId="1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hidden="1"/>
    </xf>
    <xf numFmtId="3" fontId="9" fillId="2" borderId="12" xfId="0" applyNumberFormat="1" applyFont="1" applyFill="1" applyBorder="1" applyAlignment="1" applyProtection="1">
      <alignment horizontal="center" vertical="center"/>
      <protection hidden="1"/>
    </xf>
    <xf numFmtId="3" fontId="9" fillId="2" borderId="13" xfId="0" applyNumberFormat="1" applyFont="1" applyFill="1" applyBorder="1" applyAlignment="1" applyProtection="1">
      <alignment horizontal="center" vertical="center"/>
      <protection hidden="1"/>
    </xf>
    <xf numFmtId="3" fontId="9" fillId="2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3" fontId="12" fillId="0" borderId="7" xfId="0" applyNumberFormat="1" applyFont="1" applyFill="1" applyBorder="1" applyAlignment="1" applyProtection="1">
      <alignment horizontal="center" vertical="center"/>
      <protection hidden="1"/>
    </xf>
    <xf numFmtId="3" fontId="12" fillId="0" borderId="8" xfId="0" applyNumberFormat="1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3" fontId="12" fillId="0" borderId="3" xfId="0" applyNumberFormat="1" applyFont="1" applyFill="1" applyBorder="1" applyAlignment="1" applyProtection="1">
      <alignment horizontal="center"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11" xfId="0" applyNumberFormat="1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3" fontId="12" fillId="0" borderId="5" xfId="0" applyNumberFormat="1" applyFont="1" applyFill="1" applyBorder="1" applyAlignment="1" applyProtection="1">
      <alignment horizontal="center" vertical="center"/>
      <protection hidden="1"/>
    </xf>
    <xf numFmtId="3" fontId="12" fillId="0" borderId="6" xfId="0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9" xfId="0" applyNumberFormat="1" applyFont="1" applyFill="1" applyBorder="1" applyAlignment="1" applyProtection="1">
      <alignment horizontal="center" vertical="center"/>
      <protection hidden="1"/>
    </xf>
    <xf numFmtId="3" fontId="12" fillId="0" borderId="10" xfId="0" applyNumberFormat="1" applyFont="1" applyFill="1" applyBorder="1" applyAlignment="1" applyProtection="1">
      <alignment horizontal="center" vertical="center"/>
      <protection hidden="1"/>
    </xf>
    <xf numFmtId="3" fontId="10" fillId="0" borderId="10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3" fontId="9" fillId="2" borderId="6" xfId="0" applyNumberFormat="1" applyFont="1" applyFill="1" applyBorder="1" applyAlignment="1" applyProtection="1">
      <alignment horizontal="center" vertical="center"/>
      <protection hidden="1"/>
    </xf>
    <xf numFmtId="3" fontId="9" fillId="2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25" xfId="0" applyFont="1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4" xfId="0" applyBorder="1"/>
    <xf numFmtId="0" fontId="1" fillId="0" borderId="28" xfId="0" applyFont="1" applyBorder="1" applyAlignment="1">
      <alignment horizontal="left"/>
    </xf>
    <xf numFmtId="0" fontId="0" fillId="0" borderId="0" xfId="0" applyBorder="1"/>
    <xf numFmtId="0" fontId="0" fillId="0" borderId="29" xfId="0" applyBorder="1" applyAlignment="1">
      <alignment horizontal="center"/>
    </xf>
    <xf numFmtId="0" fontId="0" fillId="0" borderId="30" xfId="0" applyBorder="1"/>
    <xf numFmtId="0" fontId="1" fillId="0" borderId="3" xfId="0" applyFont="1" applyBorder="1" applyAlignment="1">
      <alignment horizontal="left"/>
    </xf>
    <xf numFmtId="0" fontId="0" fillId="0" borderId="4" xfId="0" applyBorder="1"/>
    <xf numFmtId="0" fontId="0" fillId="3" borderId="4" xfId="0" applyFill="1" applyBorder="1" applyAlignment="1">
      <alignment horizontal="center"/>
    </xf>
    <xf numFmtId="9" fontId="0" fillId="0" borderId="4" xfId="0" applyNumberFormat="1" applyBorder="1"/>
    <xf numFmtId="0" fontId="0" fillId="0" borderId="31" xfId="0" applyBorder="1"/>
    <xf numFmtId="0" fontId="1" fillId="0" borderId="32" xfId="0" applyFont="1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/>
    <xf numFmtId="0" fontId="19" fillId="0" borderId="35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9" fontId="0" fillId="0" borderId="4" xfId="0" applyNumberFormat="1" applyFill="1" applyBorder="1"/>
    <xf numFmtId="0" fontId="1" fillId="0" borderId="7" xfId="0" applyFont="1" applyBorder="1" applyAlignment="1">
      <alignment horizontal="left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 wrapText="1"/>
      <protection hidden="1"/>
    </xf>
    <xf numFmtId="1" fontId="12" fillId="0" borderId="30" xfId="0" applyNumberFormat="1" applyFont="1" applyBorder="1" applyAlignment="1" applyProtection="1">
      <alignment horizontal="center"/>
      <protection hidden="1"/>
    </xf>
    <xf numFmtId="3" fontId="12" fillId="0" borderId="2" xfId="0" applyNumberFormat="1" applyFont="1" applyBorder="1" applyAlignment="1" applyProtection="1">
      <alignment horizontal="center" vertical="center"/>
      <protection hidden="1"/>
    </xf>
    <xf numFmtId="3" fontId="10" fillId="0" borderId="2" xfId="0" applyNumberFormat="1" applyFont="1" applyBorder="1" applyAlignment="1" applyProtection="1">
      <alignment horizontal="center" vertical="center"/>
      <protection hidden="1"/>
    </xf>
    <xf numFmtId="3" fontId="12" fillId="0" borderId="40" xfId="0" applyNumberFormat="1" applyFont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3" fontId="12" fillId="0" borderId="4" xfId="0" applyNumberFormat="1" applyFont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3" fontId="12" fillId="0" borderId="11" xfId="0" applyNumberFormat="1" applyFont="1" applyBorder="1" applyAlignment="1" applyProtection="1">
      <alignment horizontal="center" vertical="center"/>
      <protection hidden="1"/>
    </xf>
    <xf numFmtId="3" fontId="12" fillId="0" borderId="6" xfId="0" applyNumberFormat="1" applyFont="1" applyBorder="1" applyAlignment="1" applyProtection="1">
      <alignment horizontal="center" vertical="center"/>
      <protection hidden="1"/>
    </xf>
    <xf numFmtId="3" fontId="10" fillId="0" borderId="6" xfId="0" applyNumberFormat="1" applyFont="1" applyBorder="1" applyAlignment="1" applyProtection="1">
      <alignment horizontal="center" vertical="center"/>
      <protection hidden="1"/>
    </xf>
    <xf numFmtId="3" fontId="12" fillId="0" borderId="9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9" fillId="2" borderId="4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3" fontId="12" fillId="0" borderId="45" xfId="0" applyNumberFormat="1" applyFont="1" applyBorder="1" applyAlignment="1" applyProtection="1">
      <alignment horizontal="center" vertical="center"/>
      <protection hidden="1"/>
    </xf>
    <xf numFmtId="3" fontId="10" fillId="0" borderId="45" xfId="0" applyNumberFormat="1" applyFont="1" applyBorder="1" applyAlignment="1" applyProtection="1">
      <alignment horizontal="center" vertical="center"/>
      <protection hidden="1"/>
    </xf>
    <xf numFmtId="3" fontId="12" fillId="0" borderId="46" xfId="0" applyNumberFormat="1" applyFont="1" applyBorder="1" applyAlignment="1" applyProtection="1">
      <alignment horizontal="center" vertical="center"/>
      <protection hidden="1"/>
    </xf>
    <xf numFmtId="3" fontId="20" fillId="0" borderId="8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1" fontId="12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1" fontId="12" fillId="0" borderId="20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>
      <alignment horizontal="center" vertical="center" wrapText="1"/>
    </xf>
    <xf numFmtId="3" fontId="12" fillId="0" borderId="42" xfId="0" applyNumberFormat="1" applyFont="1" applyBorder="1" applyAlignment="1" applyProtection="1">
      <alignment horizontal="center" vertical="center"/>
      <protection hidden="1"/>
    </xf>
    <xf numFmtId="3" fontId="10" fillId="0" borderId="42" xfId="0" applyNumberFormat="1" applyFont="1" applyBorder="1" applyAlignment="1" applyProtection="1">
      <alignment horizontal="center" vertical="center"/>
      <protection hidden="1"/>
    </xf>
    <xf numFmtId="3" fontId="12" fillId="0" borderId="47" xfId="0" applyNumberFormat="1" applyFont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 wrapText="1"/>
      <protection hidden="1"/>
    </xf>
    <xf numFmtId="0" fontId="9" fillId="0" borderId="23" xfId="0" applyFont="1" applyFill="1" applyBorder="1" applyAlignment="1" applyProtection="1">
      <alignment horizontal="center" vertical="center"/>
      <protection hidden="1"/>
    </xf>
    <xf numFmtId="0" fontId="9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 applyProtection="1">
      <alignment horizontal="center" vertical="center" wrapText="1"/>
      <protection hidden="1"/>
    </xf>
    <xf numFmtId="3" fontId="20" fillId="0" borderId="6" xfId="0" applyNumberFormat="1" applyFont="1" applyFill="1" applyBorder="1" applyAlignment="1" applyProtection="1">
      <alignment horizontal="center" vertical="center"/>
      <protection hidden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20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40" xfId="0" applyNumberFormat="1" applyFont="1" applyFill="1" applyBorder="1" applyAlignment="1" applyProtection="1">
      <alignment horizontal="center" vertical="center"/>
      <protection hidden="1"/>
    </xf>
    <xf numFmtId="3" fontId="9" fillId="2" borderId="54" xfId="0" applyNumberFormat="1" applyFont="1" applyFill="1" applyBorder="1" applyAlignment="1" applyProtection="1">
      <alignment horizontal="center" vertical="center"/>
      <protection hidden="1"/>
    </xf>
    <xf numFmtId="3" fontId="9" fillId="2" borderId="55" xfId="0" applyNumberFormat="1" applyFont="1" applyFill="1" applyBorder="1" applyAlignment="1" applyProtection="1">
      <alignment horizontal="center" vertical="center"/>
      <protection hidden="1"/>
    </xf>
    <xf numFmtId="3" fontId="9" fillId="2" borderId="56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59" xfId="0" applyFont="1" applyFill="1" applyBorder="1" applyAlignment="1" applyProtection="1">
      <alignment horizontal="center" vertical="center" wrapText="1"/>
      <protection hidden="1"/>
    </xf>
    <xf numFmtId="0" fontId="9" fillId="2" borderId="60" xfId="0" applyFont="1" applyFill="1" applyBorder="1" applyAlignment="1" applyProtection="1">
      <alignment horizontal="center" vertical="center" wrapText="1"/>
      <protection hidden="1"/>
    </xf>
    <xf numFmtId="0" fontId="9" fillId="2" borderId="15" xfId="0" applyFont="1" applyFill="1" applyBorder="1" applyAlignment="1" applyProtection="1">
      <alignment horizontal="center" vertical="center" wrapText="1"/>
      <protection hidden="1"/>
    </xf>
    <xf numFmtId="0" fontId="9" fillId="2" borderId="18" xfId="0" applyFont="1" applyFill="1" applyBorder="1" applyAlignment="1" applyProtection="1">
      <alignment horizontal="center" vertical="center" wrapText="1"/>
      <protection hidden="1"/>
    </xf>
    <xf numFmtId="0" fontId="9" fillId="2" borderId="61" xfId="0" applyFont="1" applyFill="1" applyBorder="1" applyAlignment="1" applyProtection="1">
      <alignment horizontal="center" vertical="center"/>
      <protection hidden="1"/>
    </xf>
    <xf numFmtId="0" fontId="9" fillId="2" borderId="62" xfId="0" applyFont="1" applyFill="1" applyBorder="1" applyAlignment="1" applyProtection="1">
      <alignment horizontal="center" vertical="center"/>
      <protection hidden="1"/>
    </xf>
    <xf numFmtId="3" fontId="9" fillId="2" borderId="63" xfId="0" applyNumberFormat="1" applyFont="1" applyFill="1" applyBorder="1" applyAlignment="1" applyProtection="1">
      <alignment horizontal="center" vertical="center"/>
      <protection hidden="1"/>
    </xf>
    <xf numFmtId="3" fontId="9" fillId="2" borderId="64" xfId="0" applyNumberFormat="1" applyFont="1" applyFill="1" applyBorder="1" applyAlignment="1" applyProtection="1">
      <alignment horizontal="center" vertical="center"/>
      <protection hidden="1"/>
    </xf>
    <xf numFmtId="3" fontId="9" fillId="2" borderId="65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>
      <alignment horizontal="center" vertical="center"/>
    </xf>
    <xf numFmtId="1" fontId="10" fillId="0" borderId="58" xfId="0" applyNumberFormat="1" applyFont="1" applyBorder="1" applyAlignment="1" applyProtection="1">
      <alignment horizontal="center" vertical="center"/>
      <protection hidden="1"/>
    </xf>
    <xf numFmtId="1" fontId="10" fillId="0" borderId="57" xfId="0" applyNumberFormat="1" applyFont="1" applyBorder="1" applyAlignment="1" applyProtection="1">
      <alignment horizontal="center" vertical="center"/>
      <protection hidden="1"/>
    </xf>
    <xf numFmtId="1" fontId="10" fillId="0" borderId="46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>
      <alignment horizontal="center" vertical="center"/>
    </xf>
    <xf numFmtId="1" fontId="10" fillId="0" borderId="67" xfId="0" applyNumberFormat="1" applyFont="1" applyBorder="1" applyAlignment="1" applyProtection="1">
      <alignment horizontal="center" vertical="center"/>
      <protection hidden="1"/>
    </xf>
    <xf numFmtId="1" fontId="10" fillId="0" borderId="23" xfId="0" applyNumberFormat="1" applyFont="1" applyBorder="1" applyAlignment="1" applyProtection="1">
      <alignment horizontal="center" vertical="center"/>
      <protection hidden="1"/>
    </xf>
    <xf numFmtId="1" fontId="10" fillId="0" borderId="62" xfId="0" applyNumberFormat="1" applyFont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55" xfId="0" applyFont="1" applyFill="1" applyBorder="1" applyAlignment="1" applyProtection="1">
      <alignment horizontal="center" vertical="center"/>
      <protection hidden="1"/>
    </xf>
    <xf numFmtId="0" fontId="10" fillId="0" borderId="56" xfId="0" applyFont="1" applyFill="1" applyBorder="1" applyAlignment="1" applyProtection="1">
      <alignment horizontal="center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3" fontId="9" fillId="2" borderId="2" xfId="0" applyNumberFormat="1" applyFont="1" applyFill="1" applyBorder="1" applyAlignment="1" applyProtection="1">
      <alignment horizontal="center" vertical="center"/>
      <protection hidden="1"/>
    </xf>
    <xf numFmtId="3" fontId="9" fillId="2" borderId="40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>
      <alignment horizontal="center" vertical="center"/>
    </xf>
    <xf numFmtId="1" fontId="10" fillId="0" borderId="68" xfId="0" applyNumberFormat="1" applyFont="1" applyBorder="1" applyAlignment="1" applyProtection="1">
      <alignment horizontal="center" vertical="center"/>
      <protection hidden="1"/>
    </xf>
    <xf numFmtId="1" fontId="10" fillId="0" borderId="26" xfId="0" applyNumberFormat="1" applyFont="1" applyBorder="1" applyAlignment="1" applyProtection="1">
      <alignment horizontal="center" vertical="center"/>
      <protection hidden="1"/>
    </xf>
    <xf numFmtId="1" fontId="10" fillId="0" borderId="24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10" fillId="0" borderId="64" xfId="0" applyFont="1" applyFill="1" applyBorder="1" applyAlignment="1" applyProtection="1">
      <alignment horizontal="center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9" fillId="2" borderId="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69" xfId="0" applyFont="1" applyFill="1" applyBorder="1" applyAlignment="1" applyProtection="1">
      <alignment horizontal="center" vertical="center" textRotation="90" wrapText="1"/>
      <protection hidden="1"/>
    </xf>
    <xf numFmtId="0" fontId="9" fillId="0" borderId="51" xfId="0" applyFont="1" applyFill="1" applyBorder="1" applyAlignment="1" applyProtection="1">
      <alignment horizontal="center" vertical="center" textRotation="90" wrapText="1"/>
      <protection hidden="1"/>
    </xf>
    <xf numFmtId="0" fontId="9" fillId="0" borderId="49" xfId="0" applyFont="1" applyFill="1" applyBorder="1" applyAlignment="1" applyProtection="1">
      <alignment horizontal="center" vertical="center" textRotation="90" wrapText="1"/>
      <protection hidden="1"/>
    </xf>
    <xf numFmtId="0" fontId="9" fillId="2" borderId="70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 wrapText="1"/>
      <protection hidden="1"/>
    </xf>
    <xf numFmtId="0" fontId="9" fillId="2" borderId="70" xfId="0" applyFont="1" applyFill="1" applyBorder="1" applyAlignment="1" applyProtection="1">
      <alignment horizontal="center" vertical="center" wrapText="1"/>
      <protection hidden="1"/>
    </xf>
    <xf numFmtId="0" fontId="9" fillId="2" borderId="46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center" wrapText="1"/>
    </xf>
    <xf numFmtId="0" fontId="4" fillId="0" borderId="4" xfId="0" applyFont="1" applyBorder="1" applyAlignment="1" applyProtection="1">
      <alignment horizontal="center" vertical="center"/>
      <protection hidden="1"/>
    </xf>
    <xf numFmtId="3" fontId="10" fillId="0" borderId="72" xfId="0" applyNumberFormat="1" applyFont="1" applyBorder="1" applyAlignment="1" applyProtection="1">
      <alignment horizontal="center" vertical="center"/>
      <protection hidden="1"/>
    </xf>
    <xf numFmtId="3" fontId="10" fillId="0" borderId="53" xfId="0" applyNumberFormat="1" applyFont="1" applyBorder="1" applyAlignment="1" applyProtection="1">
      <alignment horizontal="center" vertical="center"/>
      <protection hidden="1"/>
    </xf>
    <xf numFmtId="3" fontId="10" fillId="0" borderId="73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3" fontId="10" fillId="0" borderId="74" xfId="0" applyNumberFormat="1" applyFont="1" applyBorder="1" applyAlignment="1" applyProtection="1">
      <alignment horizontal="center" vertical="center"/>
      <protection hidden="1"/>
    </xf>
    <xf numFmtId="3" fontId="10" fillId="0" borderId="31" xfId="0" applyNumberFormat="1" applyFont="1" applyBorder="1" applyAlignment="1" applyProtection="1">
      <alignment horizontal="center" vertical="center"/>
      <protection hidden="1"/>
    </xf>
    <xf numFmtId="3" fontId="10" fillId="0" borderId="34" xfId="0" applyNumberFormat="1" applyFont="1" applyBorder="1" applyAlignment="1" applyProtection="1">
      <alignment horizontal="center" vertical="center"/>
      <protection hidden="1"/>
    </xf>
    <xf numFmtId="0" fontId="10" fillId="0" borderId="71" xfId="0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 applyProtection="1">
      <alignment horizontal="center" vertical="center"/>
      <protection hidden="1"/>
    </xf>
    <xf numFmtId="0" fontId="10" fillId="0" borderId="14" xfId="0" applyFont="1" applyFill="1" applyBorder="1" applyAlignment="1" applyProtection="1">
      <alignment horizontal="center" vertical="center"/>
      <protection hidden="1"/>
    </xf>
    <xf numFmtId="0" fontId="9" fillId="2" borderId="7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/>
      <protection hidden="1"/>
    </xf>
    <xf numFmtId="0" fontId="9" fillId="2" borderId="8" xfId="0" applyFont="1" applyFill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/>
      <protection hidden="1"/>
    </xf>
    <xf numFmtId="3" fontId="9" fillId="2" borderId="8" xfId="0" applyNumberFormat="1" applyFont="1" applyFill="1" applyBorder="1" applyAlignment="1" applyProtection="1">
      <alignment horizontal="center" vertical="center"/>
      <protection hidden="1"/>
    </xf>
    <xf numFmtId="3" fontId="9" fillId="2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3" fontId="10" fillId="0" borderId="75" xfId="0" applyNumberFormat="1" applyFont="1" applyBorder="1" applyAlignment="1" applyProtection="1">
      <alignment horizontal="center" vertical="center"/>
      <protection hidden="1"/>
    </xf>
    <xf numFmtId="3" fontId="10" fillId="0" borderId="50" xfId="0" applyNumberFormat="1" applyFont="1" applyBorder="1" applyAlignment="1" applyProtection="1">
      <alignment horizontal="center" vertical="center"/>
      <protection hidden="1"/>
    </xf>
    <xf numFmtId="3" fontId="10" fillId="0" borderId="61" xfId="0" applyNumberFormat="1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3" fontId="10" fillId="0" borderId="76" xfId="0" applyNumberFormat="1" applyFont="1" applyBorder="1" applyAlignment="1" applyProtection="1">
      <alignment horizontal="center" vertical="center"/>
      <protection hidden="1"/>
    </xf>
    <xf numFmtId="3" fontId="10" fillId="0" borderId="22" xfId="0" applyNumberFormat="1" applyFont="1" applyBorder="1" applyAlignment="1" applyProtection="1">
      <alignment horizontal="center" vertical="center"/>
      <protection hidden="1"/>
    </xf>
    <xf numFmtId="3" fontId="10" fillId="0" borderId="78" xfId="0" applyNumberFormat="1" applyFont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79" xfId="0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Border="1" applyAlignment="1" applyProtection="1">
      <alignment horizontal="center" vertical="center"/>
      <protection hidden="1"/>
    </xf>
    <xf numFmtId="3" fontId="10" fillId="0" borderId="11" xfId="0" applyNumberFormat="1" applyFont="1" applyBorder="1" applyAlignment="1" applyProtection="1">
      <alignment horizontal="center" vertical="center"/>
      <protection hidden="1"/>
    </xf>
    <xf numFmtId="3" fontId="10" fillId="0" borderId="6" xfId="0" applyNumberFormat="1" applyFont="1" applyBorder="1" applyAlignment="1" applyProtection="1">
      <alignment horizontal="center" vertical="center"/>
      <protection hidden="1"/>
    </xf>
    <xf numFmtId="3" fontId="10" fillId="0" borderId="19" xfId="0" applyNumberFormat="1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3" fontId="10" fillId="0" borderId="2" xfId="0" applyNumberFormat="1" applyFont="1" applyBorder="1" applyAlignment="1" applyProtection="1">
      <alignment horizontal="center" vertical="center"/>
      <protection hidden="1"/>
    </xf>
    <xf numFmtId="3" fontId="10" fillId="0" borderId="40" xfId="0" applyNumberFormat="1" applyFont="1" applyBorder="1" applyAlignment="1" applyProtection="1">
      <alignment horizontal="center" vertical="center"/>
      <protection hidden="1"/>
    </xf>
    <xf numFmtId="3" fontId="10" fillId="0" borderId="8" xfId="0" applyNumberFormat="1" applyFont="1" applyBorder="1" applyAlignment="1" applyProtection="1">
      <alignment horizontal="center" vertical="center"/>
      <protection hidden="1"/>
    </xf>
    <xf numFmtId="3" fontId="10" fillId="0" borderId="16" xfId="0" applyNumberFormat="1" applyFont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7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_________Microsoft_Office_Word_97_-_20032.doc"/><Relationship Id="rId4" Type="http://schemas.openxmlformats.org/officeDocument/2006/relationships/oleObject" Target="../embeddings/_________Microsoft_Office_Word_97_-_20031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_________Microsoft_Office_Word_97_-_20034.doc"/><Relationship Id="rId4" Type="http://schemas.openxmlformats.org/officeDocument/2006/relationships/oleObject" Target="../embeddings/_________Microsoft_Office_Word_97_-_2003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5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6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oleObject" Target="../embeddings/_________Microsoft_Office_Word_97_-_20038.doc"/><Relationship Id="rId4" Type="http://schemas.openxmlformats.org/officeDocument/2006/relationships/oleObject" Target="../embeddings/_________Microsoft_Office_Word_97_-_20037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oleObject" Target="../embeddings/_________Microsoft_Office_Word_97_-_200310.doc"/><Relationship Id="rId4" Type="http://schemas.openxmlformats.org/officeDocument/2006/relationships/oleObject" Target="../embeddings/_________Microsoft_Office_Word_97_-_20039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5" Type="http://schemas.openxmlformats.org/officeDocument/2006/relationships/oleObject" Target="../embeddings/_________Microsoft_Office_Word_97_-_200312.doc"/><Relationship Id="rId4" Type="http://schemas.openxmlformats.org/officeDocument/2006/relationships/oleObject" Target="../embeddings/_________Microsoft_Office_Word_97_-_200311.doc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>
      <selection activeCell="A27" sqref="A27"/>
    </sheetView>
  </sheetViews>
  <sheetFormatPr defaultRowHeight="12.75"/>
  <cols>
    <col min="1" max="1" width="24.42578125" customWidth="1"/>
    <col min="2" max="2" width="27.85546875" customWidth="1"/>
    <col min="5" max="5" width="10.7109375" customWidth="1"/>
    <col min="8" max="8" width="49.7109375" customWidth="1"/>
    <col min="9" max="9" width="10.7109375" customWidth="1"/>
    <col min="11" max="11" width="6" customWidth="1"/>
    <col min="12" max="12" width="15.28515625" customWidth="1"/>
  </cols>
  <sheetData>
    <row r="1" spans="1:12" ht="13.5" thickBot="1">
      <c r="A1" s="116" t="s">
        <v>74</v>
      </c>
      <c r="B1" s="117"/>
      <c r="C1" s="118" t="s">
        <v>74</v>
      </c>
      <c r="D1" s="118"/>
      <c r="E1" s="64" t="s">
        <v>75</v>
      </c>
      <c r="F1" s="65"/>
      <c r="H1" s="66" t="s">
        <v>76</v>
      </c>
      <c r="I1" s="67"/>
      <c r="J1" s="68"/>
      <c r="K1" s="67"/>
      <c r="L1" s="69"/>
    </row>
    <row r="2" spans="1:12">
      <c r="A2" s="119" t="s">
        <v>77</v>
      </c>
      <c r="B2" s="67"/>
      <c r="C2" s="120">
        <v>1</v>
      </c>
      <c r="D2" s="67"/>
      <c r="E2" s="69" t="s">
        <v>108</v>
      </c>
      <c r="H2" s="83" t="s">
        <v>78</v>
      </c>
      <c r="I2" s="75">
        <v>0</v>
      </c>
      <c r="J2" s="76">
        <f t="shared" ref="J2:J10" si="0">1-I2</f>
        <v>1</v>
      </c>
      <c r="K2" s="75">
        <v>1</v>
      </c>
      <c r="L2" s="75" t="s">
        <v>109</v>
      </c>
    </row>
    <row r="3" spans="1:12">
      <c r="A3" s="70" t="s">
        <v>60</v>
      </c>
      <c r="B3" s="71"/>
      <c r="C3" s="72">
        <v>1</v>
      </c>
      <c r="D3" s="71"/>
      <c r="E3" s="73" t="s">
        <v>110</v>
      </c>
      <c r="H3" s="83" t="s">
        <v>80</v>
      </c>
      <c r="I3" s="85">
        <v>0.1</v>
      </c>
      <c r="J3" s="76">
        <f t="shared" si="0"/>
        <v>0.9</v>
      </c>
      <c r="K3" s="75">
        <v>0.9</v>
      </c>
      <c r="L3" s="75" t="s">
        <v>111</v>
      </c>
    </row>
    <row r="4" spans="1:12">
      <c r="A4" s="70" t="s">
        <v>80</v>
      </c>
      <c r="B4" s="71"/>
      <c r="C4" s="72">
        <v>1.08</v>
      </c>
      <c r="D4" s="71"/>
      <c r="E4" s="73" t="s">
        <v>112</v>
      </c>
      <c r="H4" s="83" t="s">
        <v>79</v>
      </c>
      <c r="I4" s="77">
        <v>0.1</v>
      </c>
      <c r="J4" s="76">
        <f t="shared" si="0"/>
        <v>0.9</v>
      </c>
      <c r="K4" s="75">
        <v>0.9</v>
      </c>
      <c r="L4" s="75" t="s">
        <v>113</v>
      </c>
    </row>
    <row r="5" spans="1:12">
      <c r="A5" s="70" t="s">
        <v>79</v>
      </c>
      <c r="B5" s="71"/>
      <c r="C5" s="72">
        <v>1.08</v>
      </c>
      <c r="D5" s="71"/>
      <c r="E5" s="73" t="s">
        <v>114</v>
      </c>
      <c r="H5" s="83" t="s">
        <v>81</v>
      </c>
      <c r="I5" s="77">
        <v>0.2</v>
      </c>
      <c r="J5" s="76">
        <f t="shared" si="0"/>
        <v>0.8</v>
      </c>
      <c r="K5" s="75">
        <v>0.9</v>
      </c>
      <c r="L5" s="75" t="s">
        <v>115</v>
      </c>
    </row>
    <row r="6" spans="1:12">
      <c r="A6" s="70" t="s">
        <v>94</v>
      </c>
      <c r="B6" s="71"/>
      <c r="C6" s="72">
        <v>1.1000000000000001</v>
      </c>
      <c r="D6" s="71"/>
      <c r="E6" s="73" t="s">
        <v>116</v>
      </c>
      <c r="H6" s="83" t="s">
        <v>94</v>
      </c>
      <c r="I6" s="77">
        <v>0.1</v>
      </c>
      <c r="J6" s="76">
        <f t="shared" si="0"/>
        <v>0.9</v>
      </c>
      <c r="K6" s="75">
        <v>0.9</v>
      </c>
      <c r="L6" s="75" t="s">
        <v>117</v>
      </c>
    </row>
    <row r="7" spans="1:12">
      <c r="A7" s="70" t="s">
        <v>105</v>
      </c>
      <c r="B7" s="71"/>
      <c r="C7" s="72">
        <v>1.1200000000000001</v>
      </c>
      <c r="D7" s="71"/>
      <c r="E7" s="73" t="s">
        <v>138</v>
      </c>
      <c r="H7" s="70" t="s">
        <v>105</v>
      </c>
      <c r="I7" s="77">
        <v>0.1</v>
      </c>
      <c r="J7" s="76">
        <v>0.9</v>
      </c>
      <c r="K7" s="75">
        <v>0.9</v>
      </c>
      <c r="L7" s="75" t="s">
        <v>139</v>
      </c>
    </row>
    <row r="8" spans="1:12">
      <c r="A8" s="70" t="s">
        <v>81</v>
      </c>
      <c r="B8" s="71"/>
      <c r="C8" s="72">
        <v>1.05</v>
      </c>
      <c r="D8" s="71"/>
      <c r="E8" s="73" t="s">
        <v>118</v>
      </c>
      <c r="H8" s="83" t="s">
        <v>82</v>
      </c>
      <c r="I8" s="77">
        <v>0.1</v>
      </c>
      <c r="J8" s="76">
        <f t="shared" si="0"/>
        <v>0.9</v>
      </c>
      <c r="K8" s="75">
        <v>0.9</v>
      </c>
      <c r="L8" s="75" t="s">
        <v>119</v>
      </c>
    </row>
    <row r="9" spans="1:12">
      <c r="A9" s="70" t="s">
        <v>84</v>
      </c>
      <c r="B9" s="71"/>
      <c r="C9" s="72">
        <v>1.05</v>
      </c>
      <c r="D9" s="71"/>
      <c r="E9" s="73" t="s">
        <v>120</v>
      </c>
      <c r="H9" s="83" t="s">
        <v>83</v>
      </c>
      <c r="I9" s="77">
        <v>0.1</v>
      </c>
      <c r="J9" s="76">
        <f t="shared" si="0"/>
        <v>0.9</v>
      </c>
      <c r="K9" s="75">
        <v>0.9</v>
      </c>
      <c r="L9" s="75" t="s">
        <v>121</v>
      </c>
    </row>
    <row r="10" spans="1:12">
      <c r="A10" s="70" t="s">
        <v>82</v>
      </c>
      <c r="B10" s="71"/>
      <c r="C10" s="72">
        <v>1.1000000000000001</v>
      </c>
      <c r="D10" s="71"/>
      <c r="E10" s="73" t="s">
        <v>122</v>
      </c>
      <c r="H10" s="83" t="s">
        <v>85</v>
      </c>
      <c r="I10" s="77">
        <v>0.15</v>
      </c>
      <c r="J10" s="76">
        <f t="shared" si="0"/>
        <v>0.85</v>
      </c>
      <c r="K10" s="75">
        <v>0.9</v>
      </c>
      <c r="L10" s="75" t="s">
        <v>123</v>
      </c>
    </row>
    <row r="11" spans="1:12">
      <c r="A11" s="70" t="s">
        <v>83</v>
      </c>
      <c r="B11" s="71"/>
      <c r="C11" s="72">
        <v>1.1000000000000001</v>
      </c>
      <c r="D11" s="71"/>
      <c r="E11" s="73" t="s">
        <v>124</v>
      </c>
    </row>
    <row r="12" spans="1:12" ht="13.5" thickBot="1">
      <c r="A12" s="79" t="s">
        <v>85</v>
      </c>
      <c r="B12" s="78"/>
      <c r="C12" s="80">
        <v>1.1499999999999999</v>
      </c>
      <c r="D12" s="78"/>
      <c r="E12" s="81" t="s">
        <v>125</v>
      </c>
    </row>
    <row r="13" spans="1:12" ht="13.5" thickBot="1">
      <c r="A13" s="82" t="s">
        <v>93</v>
      </c>
      <c r="I13" t="s">
        <v>136</v>
      </c>
    </row>
    <row r="14" spans="1:12">
      <c r="A14" s="86" t="s">
        <v>77</v>
      </c>
      <c r="B14" s="87"/>
      <c r="C14" s="88">
        <v>1.5</v>
      </c>
      <c r="D14" s="87"/>
      <c r="E14" s="69" t="s">
        <v>126</v>
      </c>
    </row>
    <row r="15" spans="1:12">
      <c r="A15" s="74" t="s">
        <v>60</v>
      </c>
      <c r="B15" s="75"/>
      <c r="C15" s="84">
        <v>1.6</v>
      </c>
      <c r="D15" s="75"/>
      <c r="E15" s="73" t="s">
        <v>127</v>
      </c>
    </row>
    <row r="16" spans="1:12">
      <c r="A16" s="74" t="s">
        <v>80</v>
      </c>
      <c r="B16" s="75"/>
      <c r="C16" s="84">
        <f>1.08*1.6</f>
        <v>1.7280000000000002</v>
      </c>
      <c r="D16" s="75"/>
      <c r="E16" s="73" t="s">
        <v>128</v>
      </c>
    </row>
    <row r="17" spans="1:5">
      <c r="A17" s="74" t="s">
        <v>79</v>
      </c>
      <c r="B17" s="75"/>
      <c r="C17" s="84">
        <f>1.08*1.6</f>
        <v>1.7280000000000002</v>
      </c>
      <c r="D17" s="75"/>
      <c r="E17" s="73" t="s">
        <v>129</v>
      </c>
    </row>
    <row r="18" spans="1:5">
      <c r="A18" s="74" t="s">
        <v>81</v>
      </c>
      <c r="B18" s="75"/>
      <c r="C18" s="84">
        <f>1.05*1.6</f>
        <v>1.6800000000000002</v>
      </c>
      <c r="D18" s="75"/>
      <c r="E18" s="73" t="s">
        <v>130</v>
      </c>
    </row>
    <row r="19" spans="1:5">
      <c r="A19" s="74" t="s">
        <v>94</v>
      </c>
      <c r="B19" s="75"/>
      <c r="C19" s="84">
        <f>1.1*1.6</f>
        <v>1.7600000000000002</v>
      </c>
      <c r="D19" s="75"/>
      <c r="E19" s="73" t="s">
        <v>131</v>
      </c>
    </row>
    <row r="20" spans="1:5">
      <c r="A20" s="74" t="s">
        <v>105</v>
      </c>
      <c r="B20" s="75"/>
      <c r="C20" s="84">
        <v>1.792</v>
      </c>
      <c r="D20" s="75"/>
      <c r="E20" s="73" t="s">
        <v>137</v>
      </c>
    </row>
    <row r="21" spans="1:5">
      <c r="A21" s="74" t="s">
        <v>84</v>
      </c>
      <c r="B21" s="75"/>
      <c r="C21" s="84">
        <f>1.05*1.6</f>
        <v>1.6800000000000002</v>
      </c>
      <c r="D21" s="75"/>
      <c r="E21" s="73" t="s">
        <v>132</v>
      </c>
    </row>
    <row r="22" spans="1:5">
      <c r="A22" s="74" t="s">
        <v>82</v>
      </c>
      <c r="B22" s="75"/>
      <c r="C22" s="84">
        <f>1.1*1.6</f>
        <v>1.7600000000000002</v>
      </c>
      <c r="D22" s="75"/>
      <c r="E22" s="73" t="s">
        <v>133</v>
      </c>
    </row>
    <row r="23" spans="1:5">
      <c r="A23" s="74" t="s">
        <v>83</v>
      </c>
      <c r="B23" s="75"/>
      <c r="C23" s="84">
        <f>1.1*1.6</f>
        <v>1.7600000000000002</v>
      </c>
      <c r="D23" s="75"/>
      <c r="E23" s="73" t="s">
        <v>134</v>
      </c>
    </row>
    <row r="24" spans="1:5" ht="13.5" thickBot="1">
      <c r="A24" s="89" t="s">
        <v>85</v>
      </c>
      <c r="B24" s="90"/>
      <c r="C24" s="91">
        <f>1.15*1.6</f>
        <v>1.8399999999999999</v>
      </c>
      <c r="D24" s="90"/>
      <c r="E24" s="81" t="s">
        <v>135</v>
      </c>
    </row>
    <row r="26" spans="1:5">
      <c r="A26" s="82" t="s">
        <v>141</v>
      </c>
    </row>
    <row r="27" spans="1:5">
      <c r="A27" s="74" t="s">
        <v>80</v>
      </c>
      <c r="B27" s="75"/>
      <c r="C27" s="84">
        <v>1.08</v>
      </c>
      <c r="D27" s="75"/>
      <c r="E27" s="73" t="s">
        <v>128</v>
      </c>
    </row>
    <row r="28" spans="1:5">
      <c r="A28" s="74" t="s">
        <v>79</v>
      </c>
      <c r="B28" s="75"/>
      <c r="C28" s="84">
        <v>1.08</v>
      </c>
      <c r="D28" s="75"/>
      <c r="E28" s="73" t="s">
        <v>129</v>
      </c>
    </row>
    <row r="29" spans="1:5">
      <c r="A29" s="74" t="s">
        <v>81</v>
      </c>
      <c r="B29" s="75"/>
      <c r="C29" s="84">
        <v>1.05</v>
      </c>
      <c r="D29" s="75"/>
      <c r="E29" s="73" t="s">
        <v>130</v>
      </c>
    </row>
    <row r="30" spans="1:5">
      <c r="A30" s="74" t="s">
        <v>94</v>
      </c>
      <c r="B30" s="75"/>
      <c r="C30" s="84">
        <v>1.1000000000000001</v>
      </c>
      <c r="D30" s="75"/>
      <c r="E30" s="73" t="s">
        <v>131</v>
      </c>
    </row>
    <row r="31" spans="1:5">
      <c r="A31" s="74" t="s">
        <v>82</v>
      </c>
      <c r="B31" s="75"/>
      <c r="C31" s="84">
        <v>1.1000000000000001</v>
      </c>
      <c r="D31" s="75"/>
      <c r="E31" s="73" t="s">
        <v>133</v>
      </c>
    </row>
    <row r="32" spans="1:5">
      <c r="A32" s="74" t="s">
        <v>83</v>
      </c>
      <c r="B32" s="75"/>
      <c r="C32" s="84">
        <v>1.1000000000000001</v>
      </c>
      <c r="D32" s="75"/>
      <c r="E32" s="73" t="s">
        <v>134</v>
      </c>
    </row>
    <row r="33" spans="1:5" ht="13.5" thickBot="1">
      <c r="A33" s="89" t="s">
        <v>85</v>
      </c>
      <c r="B33" s="90"/>
      <c r="C33" s="91">
        <v>1.1499999999999999</v>
      </c>
      <c r="D33" s="90"/>
      <c r="E33" s="81" t="s">
        <v>135</v>
      </c>
    </row>
  </sheetData>
  <customSheetViews>
    <customSheetView guid="{8851931B-AF20-4C41-B2E0-BA70A73BEF25}" state="hidden" showRuler="0" topLeftCell="C1">
      <selection activeCell="L7" sqref="L7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70" zoomScaleNormal="75" workbookViewId="0">
      <selection activeCell="H26" sqref="H26"/>
    </sheetView>
  </sheetViews>
  <sheetFormatPr defaultRowHeight="15"/>
  <cols>
    <col min="1" max="1" width="9.5703125" style="3" customWidth="1"/>
    <col min="2" max="2" width="28.140625" style="3" customWidth="1"/>
    <col min="3" max="3" width="77.140625" style="3" customWidth="1"/>
    <col min="4" max="4" width="12.28515625" style="33" customWidth="1"/>
    <col min="5" max="11" width="10.7109375" style="3" customWidth="1"/>
    <col min="12" max="16384" width="9.140625" style="3"/>
  </cols>
  <sheetData>
    <row r="1" spans="1:18" ht="90.75" customHeight="1">
      <c r="A1" s="154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"/>
      <c r="M1" s="2"/>
      <c r="N1" s="2"/>
      <c r="O1" s="2"/>
    </row>
    <row r="2" spans="1:18" ht="20.100000000000001" customHeight="1">
      <c r="A2" s="4" t="s">
        <v>1</v>
      </c>
      <c r="K2" s="3" t="str">
        <f>скидки!I13</f>
        <v>c 8.12.09</v>
      </c>
    </row>
    <row r="3" spans="1:18" ht="20.100000000000001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8" ht="20.100000000000001" customHeight="1">
      <c r="A4" s="34"/>
      <c r="B4" s="157" t="s">
        <v>60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8" ht="20.100000000000001" customHeight="1" thickBot="1">
      <c r="I5" s="6"/>
      <c r="J5" s="35"/>
      <c r="K5" s="6"/>
    </row>
    <row r="6" spans="1:18" s="36" customFormat="1" ht="20.100000000000001" customHeight="1" thickBot="1">
      <c r="A6" s="158" t="s">
        <v>63</v>
      </c>
      <c r="B6" s="160" t="s">
        <v>64</v>
      </c>
      <c r="C6" s="162" t="s">
        <v>65</v>
      </c>
      <c r="D6" s="164" t="s">
        <v>66</v>
      </c>
      <c r="E6" s="166" t="s">
        <v>39</v>
      </c>
      <c r="F6" s="167"/>
      <c r="G6" s="167"/>
      <c r="H6" s="167"/>
      <c r="I6" s="167"/>
      <c r="J6" s="167"/>
      <c r="K6" s="168"/>
    </row>
    <row r="7" spans="1:18" s="36" customFormat="1" ht="20.100000000000001" customHeight="1" thickBot="1">
      <c r="A7" s="159"/>
      <c r="B7" s="161"/>
      <c r="C7" s="163"/>
      <c r="D7" s="165"/>
      <c r="E7" s="37">
        <v>80</v>
      </c>
      <c r="F7" s="38">
        <v>90</v>
      </c>
      <c r="G7" s="38">
        <v>120</v>
      </c>
      <c r="H7" s="38">
        <v>140</v>
      </c>
      <c r="I7" s="38">
        <v>160</v>
      </c>
      <c r="J7" s="38">
        <v>180</v>
      </c>
      <c r="K7" s="39">
        <v>200</v>
      </c>
    </row>
    <row r="8" spans="1:18" ht="20.100000000000001" customHeight="1">
      <c r="A8" s="153"/>
      <c r="B8" s="44"/>
      <c r="C8" s="139"/>
      <c r="D8" s="59" t="s">
        <v>69</v>
      </c>
      <c r="E8" s="53">
        <f t="shared" ref="E8:I11" si="0">L8*1.1</f>
        <v>35256.789067500002</v>
      </c>
      <c r="F8" s="54">
        <f t="shared" si="0"/>
        <v>40087.188437999997</v>
      </c>
      <c r="G8" s="54">
        <f t="shared" si="0"/>
        <v>60361.432621875014</v>
      </c>
      <c r="H8" s="54">
        <f t="shared" si="0"/>
        <v>62122.336526250008</v>
      </c>
      <c r="I8" s="55">
        <f t="shared" si="0"/>
        <v>69880.959225000013</v>
      </c>
      <c r="J8" s="54">
        <f t="shared" ref="J8:K11" si="1">Q8*1.1</f>
        <v>78956.255721419991</v>
      </c>
      <c r="K8" s="56">
        <f t="shared" si="1"/>
        <v>87090.536610000025</v>
      </c>
      <c r="L8" s="53">
        <v>32051.626425000002</v>
      </c>
      <c r="M8" s="54">
        <v>36442.898579999994</v>
      </c>
      <c r="N8" s="54">
        <v>54874.029656250008</v>
      </c>
      <c r="O8" s="54">
        <v>56474.851387500006</v>
      </c>
      <c r="P8" s="55">
        <v>63528.144750000007</v>
      </c>
      <c r="Q8" s="54">
        <v>71778.414292199988</v>
      </c>
      <c r="R8" s="56">
        <v>79173.215100000016</v>
      </c>
    </row>
    <row r="9" spans="1:18" ht="20.100000000000001" customHeight="1">
      <c r="A9" s="153"/>
      <c r="B9" s="44"/>
      <c r="C9" s="139"/>
      <c r="D9" s="59" t="s">
        <v>69</v>
      </c>
      <c r="E9" s="45">
        <f t="shared" si="0"/>
        <v>35190.595656562509</v>
      </c>
      <c r="F9" s="46">
        <f t="shared" si="0"/>
        <v>38316.547037999997</v>
      </c>
      <c r="G9" s="46">
        <f t="shared" si="0"/>
        <v>59821.973831812524</v>
      </c>
      <c r="H9" s="46">
        <f t="shared" si="0"/>
        <v>60974.702226900001</v>
      </c>
      <c r="I9" s="47">
        <f t="shared" si="0"/>
        <v>69385.070843550013</v>
      </c>
      <c r="J9" s="46">
        <f t="shared" si="1"/>
        <v>77894.570857950006</v>
      </c>
      <c r="K9" s="48">
        <f t="shared" si="1"/>
        <v>86819.457442410028</v>
      </c>
      <c r="L9" s="45">
        <v>31991.450596875009</v>
      </c>
      <c r="M9" s="46">
        <v>34833.224579999995</v>
      </c>
      <c r="N9" s="46">
        <v>54383.612574375016</v>
      </c>
      <c r="O9" s="46">
        <v>55431.547478999993</v>
      </c>
      <c r="P9" s="47">
        <v>63077.337130500004</v>
      </c>
      <c r="Q9" s="46">
        <v>70813.246234499995</v>
      </c>
      <c r="R9" s="48">
        <v>78926.779493100024</v>
      </c>
    </row>
    <row r="10" spans="1:18" ht="20.100000000000001" customHeight="1">
      <c r="A10" s="153"/>
      <c r="B10" s="57" t="s">
        <v>95</v>
      </c>
      <c r="C10" s="60" t="s">
        <v>72</v>
      </c>
      <c r="D10" s="44"/>
      <c r="E10" s="106">
        <f t="shared" si="0"/>
        <v>5257.9753819999996</v>
      </c>
      <c r="F10" s="122">
        <f t="shared" si="0"/>
        <v>5907.4796660000011</v>
      </c>
      <c r="G10" s="122">
        <f t="shared" si="0"/>
        <v>7905.8955800000012</v>
      </c>
      <c r="H10" s="122">
        <f t="shared" si="0"/>
        <v>9511.9863695999993</v>
      </c>
      <c r="I10" s="123">
        <f t="shared" si="0"/>
        <v>10619.015418000003</v>
      </c>
      <c r="J10" s="122">
        <f t="shared" si="1"/>
        <v>11852.456506000004</v>
      </c>
      <c r="K10" s="124">
        <f t="shared" si="1"/>
        <v>13259.394896000002</v>
      </c>
      <c r="L10" s="106">
        <v>4779.9776199999997</v>
      </c>
      <c r="M10" s="122">
        <v>5370.4360600000009</v>
      </c>
      <c r="N10" s="122">
        <v>7187.1778000000004</v>
      </c>
      <c r="O10" s="122">
        <v>8647.2603359999994</v>
      </c>
      <c r="P10" s="123">
        <v>9653.650380000001</v>
      </c>
      <c r="Q10" s="122">
        <v>10774.960460000002</v>
      </c>
      <c r="R10" s="124">
        <v>12053.995360000001</v>
      </c>
    </row>
    <row r="11" spans="1:18" ht="20.100000000000001" customHeight="1">
      <c r="A11" s="153"/>
      <c r="B11" s="57" t="s">
        <v>96</v>
      </c>
      <c r="C11" s="60" t="s">
        <v>73</v>
      </c>
      <c r="D11" s="44"/>
      <c r="E11" s="106">
        <f t="shared" si="0"/>
        <v>7620.9261906800011</v>
      </c>
      <c r="F11" s="122">
        <f t="shared" si="0"/>
        <v>8515.1509757600015</v>
      </c>
      <c r="G11" s="122">
        <f t="shared" si="0"/>
        <v>11212.837045960001</v>
      </c>
      <c r="H11" s="122">
        <f t="shared" si="0"/>
        <v>13375.147900400001</v>
      </c>
      <c r="I11" s="123">
        <f t="shared" si="0"/>
        <v>14867.715720440003</v>
      </c>
      <c r="J11" s="122">
        <f t="shared" si="1"/>
        <v>16608.939426200002</v>
      </c>
      <c r="K11" s="124">
        <f t="shared" si="1"/>
        <v>19437.50254732</v>
      </c>
      <c r="L11" s="106">
        <v>6928.1147188000004</v>
      </c>
      <c r="M11" s="122">
        <v>7741.0463416000011</v>
      </c>
      <c r="N11" s="122">
        <v>10193.488223599999</v>
      </c>
      <c r="O11" s="122">
        <v>12159.225364</v>
      </c>
      <c r="P11" s="123">
        <v>13516.105200400001</v>
      </c>
      <c r="Q11" s="122">
        <v>15099.035842000001</v>
      </c>
      <c r="R11" s="124">
        <v>17670.4568612</v>
      </c>
    </row>
  </sheetData>
  <customSheetViews>
    <customSheetView guid="{8851931B-AF20-4C41-B2E0-BA70A73BEF25}" scale="70" showPageBreaks="1" hiddenRows="1" state="hidden" view="pageBreakPreview" showRuler="0" topLeftCell="A90">
      <selection activeCell="G117" sqref="G117"/>
      <rowBreaks count="2" manualBreakCount="2">
        <brk id="71" max="16383" man="1"/>
        <brk id="132" max="10" man="1"/>
      </rowBreaks>
      <pageMargins left="0" right="0" top="0" bottom="0" header="0" footer="0"/>
      <printOptions horizontalCentered="1" verticalCentered="1"/>
      <pageSetup paperSize="9" scale="49" orientation="portrait" r:id="rId1"/>
      <headerFooter alignWithMargins="0"/>
    </customSheetView>
  </customSheetViews>
  <mergeCells count="10">
    <mergeCell ref="A8:A9"/>
    <mergeCell ref="A10:A11"/>
    <mergeCell ref="A1:K1"/>
    <mergeCell ref="A3:K3"/>
    <mergeCell ref="B4:K4"/>
    <mergeCell ref="A6:A7"/>
    <mergeCell ref="B6:B7"/>
    <mergeCell ref="C6:C7"/>
    <mergeCell ref="D6:D7"/>
    <mergeCell ref="E6:K6"/>
  </mergeCells>
  <phoneticPr fontId="0" type="noConversion"/>
  <printOptions horizontalCentered="1" verticalCentered="1"/>
  <pageMargins left="0" right="0" top="0" bottom="0" header="0" footer="0"/>
  <pageSetup paperSize="9" scale="49" orientation="portrait" r:id="rId2"/>
  <headerFooter alignWithMargins="0"/>
  <legacyDrawing r:id="rId3"/>
  <oleObjects>
    <oleObject progId="Word.Document.8" shapeId="2049" r:id="rId4"/>
    <oleObject progId="Word.Document.8" shapeId="2050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60" zoomScaleNormal="75" workbookViewId="0">
      <selection activeCell="R7" sqref="R7"/>
    </sheetView>
  </sheetViews>
  <sheetFormatPr defaultRowHeight="12.75"/>
  <cols>
    <col min="1" max="1" width="28.140625" style="3" customWidth="1"/>
    <col min="2" max="2" width="62.7109375" style="3" customWidth="1"/>
    <col min="3" max="9" width="10.7109375" style="3" customWidth="1"/>
    <col min="10" max="16384" width="9.140625" style="3"/>
  </cols>
  <sheetData>
    <row r="1" spans="1:13" ht="90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"/>
      <c r="K1" s="2"/>
      <c r="L1" s="2"/>
      <c r="M1" s="2"/>
    </row>
    <row r="2" spans="1:13" ht="20.100000000000001" customHeight="1">
      <c r="A2" s="4" t="s">
        <v>1</v>
      </c>
      <c r="I2" s="3" t="str">
        <f>скидки!I13</f>
        <v>c 8.12.09</v>
      </c>
    </row>
    <row r="3" spans="1:13" ht="20.100000000000001" customHeight="1">
      <c r="A3" s="156" t="s">
        <v>2</v>
      </c>
      <c r="B3" s="156"/>
      <c r="C3" s="156"/>
      <c r="D3" s="156"/>
      <c r="E3" s="156"/>
      <c r="F3" s="156"/>
      <c r="G3" s="156"/>
      <c r="H3" s="156"/>
      <c r="I3" s="156"/>
    </row>
    <row r="4" spans="1:13" ht="23.25" customHeight="1">
      <c r="A4" s="156"/>
      <c r="B4" s="156"/>
      <c r="C4" s="156"/>
      <c r="D4" s="156"/>
      <c r="E4" s="156"/>
      <c r="F4" s="156"/>
      <c r="G4" s="156"/>
      <c r="H4" s="156"/>
      <c r="I4" s="156"/>
    </row>
    <row r="5" spans="1:13" ht="20.100000000000001" customHeight="1" thickBot="1">
      <c r="A5" s="5"/>
      <c r="G5" s="6"/>
      <c r="H5" s="6"/>
      <c r="I5" s="6"/>
    </row>
    <row r="6" spans="1:13" ht="30" customHeight="1" thickBot="1">
      <c r="A6" s="192" t="s">
        <v>3</v>
      </c>
      <c r="B6" s="193"/>
      <c r="C6" s="193"/>
      <c r="D6" s="193"/>
      <c r="E6" s="193"/>
      <c r="F6" s="193"/>
      <c r="G6" s="193"/>
      <c r="H6" s="193"/>
      <c r="I6" s="194"/>
    </row>
    <row r="7" spans="1:13" ht="30" customHeight="1">
      <c r="A7" s="7" t="s">
        <v>4</v>
      </c>
      <c r="B7" s="8" t="s">
        <v>5</v>
      </c>
      <c r="C7" s="195" t="s">
        <v>6</v>
      </c>
      <c r="D7" s="195"/>
      <c r="E7" s="195"/>
      <c r="F7" s="195" t="s">
        <v>7</v>
      </c>
      <c r="G7" s="195"/>
      <c r="H7" s="195"/>
      <c r="I7" s="196"/>
    </row>
    <row r="8" spans="1:13" ht="50.1" customHeight="1">
      <c r="A8" s="9" t="s">
        <v>8</v>
      </c>
      <c r="B8" s="10" t="s">
        <v>9</v>
      </c>
      <c r="C8" s="191" t="s">
        <v>10</v>
      </c>
      <c r="D8" s="191"/>
      <c r="E8" s="191"/>
      <c r="F8" s="170">
        <v>1500</v>
      </c>
      <c r="G8" s="171"/>
      <c r="H8" s="171"/>
      <c r="I8" s="172"/>
    </row>
    <row r="9" spans="1:13" ht="50.1" customHeight="1">
      <c r="A9" s="11" t="s">
        <v>11</v>
      </c>
      <c r="B9" s="12" t="s">
        <v>12</v>
      </c>
      <c r="C9" s="169" t="s">
        <v>13</v>
      </c>
      <c r="D9" s="169"/>
      <c r="E9" s="169"/>
      <c r="F9" s="170">
        <v>1800</v>
      </c>
      <c r="G9" s="171"/>
      <c r="H9" s="171"/>
      <c r="I9" s="172"/>
    </row>
    <row r="10" spans="1:13" ht="50.1" customHeight="1">
      <c r="A10" s="11" t="s">
        <v>14</v>
      </c>
      <c r="B10" s="12" t="s">
        <v>15</v>
      </c>
      <c r="C10" s="169" t="s">
        <v>13</v>
      </c>
      <c r="D10" s="169"/>
      <c r="E10" s="169"/>
      <c r="F10" s="170">
        <v>1800</v>
      </c>
      <c r="G10" s="171"/>
      <c r="H10" s="171"/>
      <c r="I10" s="172"/>
    </row>
    <row r="11" spans="1:13" ht="50.1" customHeight="1" thickBot="1">
      <c r="A11" s="19" t="s">
        <v>16</v>
      </c>
      <c r="B11" s="20" t="s">
        <v>17</v>
      </c>
      <c r="C11" s="190" t="s">
        <v>13</v>
      </c>
      <c r="D11" s="190"/>
      <c r="E11" s="190"/>
      <c r="F11" s="170">
        <v>1800</v>
      </c>
      <c r="G11" s="171"/>
      <c r="H11" s="171"/>
      <c r="I11" s="172"/>
    </row>
    <row r="12" spans="1:13" ht="50.1" customHeight="1">
      <c r="A12" s="15" t="s">
        <v>18</v>
      </c>
      <c r="B12" s="16" t="s">
        <v>19</v>
      </c>
      <c r="C12" s="186" t="s">
        <v>10</v>
      </c>
      <c r="D12" s="186"/>
      <c r="E12" s="186"/>
      <c r="F12" s="187">
        <v>1600.3</v>
      </c>
      <c r="G12" s="188"/>
      <c r="H12" s="188"/>
      <c r="I12" s="189"/>
    </row>
    <row r="13" spans="1:13" ht="50.1" customHeight="1">
      <c r="A13" s="11" t="s">
        <v>20</v>
      </c>
      <c r="B13" s="12" t="s">
        <v>21</v>
      </c>
      <c r="C13" s="169" t="s">
        <v>22</v>
      </c>
      <c r="D13" s="169"/>
      <c r="E13" s="169"/>
      <c r="F13" s="170">
        <v>1750.15</v>
      </c>
      <c r="G13" s="171"/>
      <c r="H13" s="171"/>
      <c r="I13" s="172"/>
    </row>
    <row r="14" spans="1:13" ht="50.1" customHeight="1">
      <c r="A14" s="18" t="s">
        <v>23</v>
      </c>
      <c r="B14" s="12" t="s">
        <v>24</v>
      </c>
      <c r="C14" s="169" t="s">
        <v>25</v>
      </c>
      <c r="D14" s="169"/>
      <c r="E14" s="169"/>
      <c r="F14" s="170">
        <v>1784.97</v>
      </c>
      <c r="G14" s="171"/>
      <c r="H14" s="171"/>
      <c r="I14" s="172"/>
    </row>
    <row r="15" spans="1:13" ht="50.1" customHeight="1" thickBot="1">
      <c r="A15" s="13" t="s">
        <v>26</v>
      </c>
      <c r="B15" s="14" t="s">
        <v>27</v>
      </c>
      <c r="C15" s="173" t="s">
        <v>28</v>
      </c>
      <c r="D15" s="173"/>
      <c r="E15" s="173"/>
      <c r="F15" s="174">
        <v>1900</v>
      </c>
      <c r="G15" s="175"/>
      <c r="H15" s="175"/>
      <c r="I15" s="176"/>
    </row>
    <row r="16" spans="1:13" ht="50.1" customHeight="1">
      <c r="A16" s="21" t="s">
        <v>29</v>
      </c>
      <c r="B16" s="16" t="s">
        <v>30</v>
      </c>
      <c r="C16" s="186" t="s">
        <v>31</v>
      </c>
      <c r="D16" s="186"/>
      <c r="E16" s="186"/>
      <c r="F16" s="187">
        <v>1600.3</v>
      </c>
      <c r="G16" s="188"/>
      <c r="H16" s="188"/>
      <c r="I16" s="189"/>
    </row>
    <row r="17" spans="1:9" ht="50.1" customHeight="1">
      <c r="A17" s="11" t="s">
        <v>32</v>
      </c>
      <c r="B17" s="12" t="s">
        <v>33</v>
      </c>
      <c r="C17" s="169" t="s">
        <v>34</v>
      </c>
      <c r="D17" s="169"/>
      <c r="E17" s="169"/>
      <c r="F17" s="170">
        <v>1700.3</v>
      </c>
      <c r="G17" s="171"/>
      <c r="H17" s="171"/>
      <c r="I17" s="172"/>
    </row>
    <row r="18" spans="1:9" ht="50.1" customHeight="1" thickBot="1">
      <c r="A18" s="13" t="s">
        <v>35</v>
      </c>
      <c r="B18" s="14" t="s">
        <v>36</v>
      </c>
      <c r="C18" s="173" t="s">
        <v>37</v>
      </c>
      <c r="D18" s="173"/>
      <c r="E18" s="173"/>
      <c r="F18" s="174">
        <v>1800</v>
      </c>
      <c r="G18" s="175"/>
      <c r="H18" s="175"/>
      <c r="I18" s="176"/>
    </row>
    <row r="19" spans="1:9" ht="12" customHeight="1" thickBot="1">
      <c r="A19" s="22"/>
      <c r="B19" s="23"/>
      <c r="C19" s="24"/>
      <c r="D19" s="24"/>
      <c r="E19" s="24"/>
      <c r="F19" s="25"/>
      <c r="G19" s="25"/>
      <c r="H19" s="25"/>
      <c r="I19" s="25"/>
    </row>
    <row r="20" spans="1:9" ht="30" customHeight="1" thickBot="1">
      <c r="A20" s="177" t="s">
        <v>38</v>
      </c>
      <c r="B20" s="178"/>
      <c r="C20" s="178"/>
      <c r="D20" s="178"/>
      <c r="E20" s="178"/>
      <c r="F20" s="178"/>
      <c r="G20" s="178"/>
      <c r="H20" s="178"/>
      <c r="I20" s="179"/>
    </row>
    <row r="21" spans="1:9" ht="30" customHeight="1">
      <c r="A21" s="180" t="s">
        <v>4</v>
      </c>
      <c r="B21" s="182" t="s">
        <v>5</v>
      </c>
      <c r="C21" s="184" t="s">
        <v>39</v>
      </c>
      <c r="D21" s="184"/>
      <c r="E21" s="184"/>
      <c r="F21" s="184"/>
      <c r="G21" s="184"/>
      <c r="H21" s="184"/>
      <c r="I21" s="185"/>
    </row>
    <row r="22" spans="1:9" ht="30" customHeight="1">
      <c r="A22" s="181"/>
      <c r="B22" s="183"/>
      <c r="C22" s="26">
        <v>80</v>
      </c>
      <c r="D22" s="26">
        <v>90</v>
      </c>
      <c r="E22" s="26">
        <v>120</v>
      </c>
      <c r="F22" s="26">
        <v>140</v>
      </c>
      <c r="G22" s="26">
        <v>160</v>
      </c>
      <c r="H22" s="26">
        <v>180</v>
      </c>
      <c r="I22" s="27">
        <v>200</v>
      </c>
    </row>
    <row r="23" spans="1:9" ht="39.950000000000003" customHeight="1">
      <c r="A23" s="11" t="s">
        <v>40</v>
      </c>
      <c r="B23" s="12" t="s">
        <v>41</v>
      </c>
      <c r="C23" s="28">
        <v>383.04</v>
      </c>
      <c r="D23" s="28">
        <v>418.32</v>
      </c>
      <c r="E23" s="28">
        <v>525.41999999999996</v>
      </c>
      <c r="F23" s="28">
        <v>599.76</v>
      </c>
      <c r="G23" s="17">
        <v>672.84</v>
      </c>
      <c r="H23" s="28">
        <v>735.84</v>
      </c>
      <c r="I23" s="29">
        <v>800.04</v>
      </c>
    </row>
    <row r="24" spans="1:9" ht="39.950000000000003" customHeight="1">
      <c r="A24" s="11" t="s">
        <v>42</v>
      </c>
      <c r="B24" s="12" t="s">
        <v>43</v>
      </c>
      <c r="C24" s="28">
        <v>877.08646199999987</v>
      </c>
      <c r="D24" s="28">
        <v>970.75948199999993</v>
      </c>
      <c r="E24" s="28">
        <v>1267.2586919999999</v>
      </c>
      <c r="F24" s="28">
        <v>1486.7000819999998</v>
      </c>
      <c r="G24" s="17">
        <v>1677.6927719999999</v>
      </c>
      <c r="H24" s="28">
        <v>1881.8955120000001</v>
      </c>
      <c r="I24" s="29">
        <v>2139</v>
      </c>
    </row>
    <row r="25" spans="1:9" ht="39.950000000000003" customHeight="1">
      <c r="A25" s="11" t="s">
        <v>44</v>
      </c>
      <c r="B25" s="12" t="s">
        <v>45</v>
      </c>
      <c r="C25" s="28">
        <v>1581.0726239999999</v>
      </c>
      <c r="D25" s="28">
        <v>1764.9951139999998</v>
      </c>
      <c r="E25" s="28">
        <v>2625.1833839999995</v>
      </c>
      <c r="F25" s="28">
        <v>2748.8684139999996</v>
      </c>
      <c r="G25" s="17">
        <v>3098.6491939999992</v>
      </c>
      <c r="H25" s="28">
        <v>3481.7236239999997</v>
      </c>
      <c r="I25" s="29">
        <v>3592.9162039999992</v>
      </c>
    </row>
    <row r="26" spans="1:9" ht="39.950000000000003" customHeight="1">
      <c r="A26" s="11" t="s">
        <v>46</v>
      </c>
      <c r="B26" s="12" t="s">
        <v>47</v>
      </c>
      <c r="C26" s="28">
        <v>1233.8227440000001</v>
      </c>
      <c r="D26" s="28">
        <v>1374.7947839999999</v>
      </c>
      <c r="E26" s="28">
        <v>2009.5511040000001</v>
      </c>
      <c r="F26" s="28">
        <v>2134.8177840000003</v>
      </c>
      <c r="G26" s="17">
        <v>2404.941264</v>
      </c>
      <c r="H26" s="28">
        <v>2700.7057440000003</v>
      </c>
      <c r="I26" s="29">
        <v>2813.3202240000001</v>
      </c>
    </row>
    <row r="27" spans="1:9" ht="39.950000000000003" customHeight="1">
      <c r="A27" s="11" t="s">
        <v>48</v>
      </c>
      <c r="B27" s="12" t="s">
        <v>49</v>
      </c>
      <c r="C27" s="28">
        <v>2064.775752</v>
      </c>
      <c r="D27" s="28">
        <v>2307.4056719999999</v>
      </c>
      <c r="E27" s="28">
        <v>3050.2948319999996</v>
      </c>
      <c r="F27" s="28">
        <v>3566.653272</v>
      </c>
      <c r="G27" s="17">
        <v>4055.4465119999991</v>
      </c>
      <c r="H27" s="28">
        <v>4557.0395520000002</v>
      </c>
      <c r="I27" s="29">
        <v>5058.4453919999996</v>
      </c>
    </row>
    <row r="28" spans="1:9" ht="39.950000000000003" customHeight="1">
      <c r="A28" s="11" t="s">
        <v>50</v>
      </c>
      <c r="B28" s="12" t="s">
        <v>51</v>
      </c>
      <c r="C28" s="28">
        <v>1639.8317519999998</v>
      </c>
      <c r="D28" s="28">
        <v>1829.343672</v>
      </c>
      <c r="E28" s="28">
        <v>2412.8788319999999</v>
      </c>
      <c r="F28" s="28">
        <v>2823.001272</v>
      </c>
      <c r="G28" s="17">
        <v>3205.5585120000001</v>
      </c>
      <c r="H28" s="28">
        <v>3600.9155519999999</v>
      </c>
      <c r="I28" s="29">
        <v>3996.085391999999</v>
      </c>
    </row>
    <row r="29" spans="1:9" ht="39.950000000000003" customHeight="1">
      <c r="A29" s="11" t="s">
        <v>52</v>
      </c>
      <c r="B29" s="12" t="s">
        <v>53</v>
      </c>
      <c r="C29" s="28">
        <v>3003.1868160000004</v>
      </c>
      <c r="D29" s="28">
        <v>3356.306736</v>
      </c>
      <c r="E29" s="28">
        <v>4737.4968959999997</v>
      </c>
      <c r="F29" s="28">
        <v>5205.6467039999998</v>
      </c>
      <c r="G29" s="17">
        <v>5893.0369439999986</v>
      </c>
      <c r="H29" s="28">
        <v>6614.5155840000007</v>
      </c>
      <c r="I29" s="29">
        <v>7282.8</v>
      </c>
    </row>
    <row r="30" spans="1:9" ht="39.950000000000003" customHeight="1">
      <c r="A30" s="11" t="s">
        <v>54</v>
      </c>
      <c r="B30" s="12" t="s">
        <v>55</v>
      </c>
      <c r="C30" s="28">
        <v>2676.3118360000008</v>
      </c>
      <c r="D30" s="28">
        <v>2998.4903959999997</v>
      </c>
      <c r="E30" s="28">
        <v>5104.9967760000009</v>
      </c>
      <c r="F30" s="28">
        <v>5197.1241959999998</v>
      </c>
      <c r="G30" s="17">
        <v>5293.4030160000011</v>
      </c>
      <c r="H30" s="28">
        <v>5950.8127360000008</v>
      </c>
      <c r="I30" s="29">
        <v>6550.850856</v>
      </c>
    </row>
    <row r="31" spans="1:9" ht="39.950000000000003" customHeight="1">
      <c r="A31" s="19" t="s">
        <v>56</v>
      </c>
      <c r="B31" s="20" t="s">
        <v>57</v>
      </c>
      <c r="C31" s="128">
        <v>986.4</v>
      </c>
      <c r="D31" s="128">
        <v>1090.8</v>
      </c>
      <c r="E31" s="128">
        <v>1419.6</v>
      </c>
      <c r="F31" s="128">
        <v>1641.6</v>
      </c>
      <c r="G31" s="129">
        <v>1875.6</v>
      </c>
      <c r="H31" s="128">
        <v>2083.1999999999998</v>
      </c>
      <c r="I31" s="130">
        <v>2310</v>
      </c>
    </row>
    <row r="32" spans="1:9" ht="39.950000000000003" customHeight="1">
      <c r="A32" s="132" t="s">
        <v>106</v>
      </c>
      <c r="B32" s="12" t="s">
        <v>107</v>
      </c>
      <c r="C32" s="28">
        <v>783</v>
      </c>
      <c r="D32" s="28">
        <v>881</v>
      </c>
      <c r="E32" s="28">
        <v>1120</v>
      </c>
      <c r="F32" s="28">
        <v>1350</v>
      </c>
      <c r="G32" s="17">
        <v>1548</v>
      </c>
      <c r="H32" s="28">
        <v>1687</v>
      </c>
      <c r="I32" s="28">
        <v>1845</v>
      </c>
    </row>
    <row r="33" spans="1:9" ht="9.75" customHeight="1">
      <c r="A33" s="30"/>
      <c r="B33" s="31"/>
      <c r="C33" s="32"/>
      <c r="D33" s="32"/>
      <c r="E33" s="32"/>
      <c r="F33" s="32"/>
      <c r="G33" s="32"/>
      <c r="H33" s="32" t="s">
        <v>58</v>
      </c>
      <c r="I33" s="32"/>
    </row>
    <row r="34" spans="1:9" ht="20.100000000000001" customHeight="1"/>
    <row r="35" spans="1:9" ht="20.100000000000001" customHeight="1"/>
    <row r="36" spans="1:9" ht="20.100000000000001" customHeight="1"/>
  </sheetData>
  <customSheetViews>
    <customSheetView guid="{8851931B-AF20-4C41-B2E0-BA70A73BEF25}" scale="60" showPageBreaks="1" state="hidden" view="pageBreakPreview" showRuler="0">
      <selection activeCell="A4" sqref="A4:I4"/>
      <pageMargins left="0" right="0" top="0" bottom="0" header="0" footer="0"/>
      <printOptions horizontalCentered="1" verticalCentered="1"/>
      <pageSetup paperSize="9" scale="60" orientation="portrait" r:id="rId1"/>
      <headerFooter alignWithMargins="0"/>
    </customSheetView>
  </customSheetViews>
  <mergeCells count="32">
    <mergeCell ref="A1:I1"/>
    <mergeCell ref="A3:I3"/>
    <mergeCell ref="A4:I4"/>
    <mergeCell ref="A6:I6"/>
    <mergeCell ref="C7:E7"/>
    <mergeCell ref="F7:I7"/>
    <mergeCell ref="C8:E8"/>
    <mergeCell ref="F8:I8"/>
    <mergeCell ref="C9:E9"/>
    <mergeCell ref="F9:I9"/>
    <mergeCell ref="C10:E10"/>
    <mergeCell ref="F10:I10"/>
    <mergeCell ref="C11:E11"/>
    <mergeCell ref="F11:I11"/>
    <mergeCell ref="C12:E12"/>
    <mergeCell ref="F12:I12"/>
    <mergeCell ref="C13:E13"/>
    <mergeCell ref="F13:I13"/>
    <mergeCell ref="A21:A22"/>
    <mergeCell ref="B21:B22"/>
    <mergeCell ref="C21:I21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A20:I20"/>
  </mergeCells>
  <phoneticPr fontId="0" type="noConversion"/>
  <printOptions horizontalCentered="1" verticalCentered="1"/>
  <pageMargins left="0" right="0" top="0" bottom="0" header="0" footer="0"/>
  <pageSetup paperSize="9" scale="60" orientation="portrait" r:id="rId2"/>
  <headerFooter alignWithMargins="0"/>
  <legacyDrawing r:id="rId3"/>
  <oleObjects>
    <oleObject progId="Word.Document.8" shapeId="1025" r:id="rId4"/>
    <oleObject progId="Word.Document.8" shapeId="1026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view="pageBreakPreview" zoomScale="70" zoomScaleNormal="75" workbookViewId="0">
      <selection activeCell="I39" sqref="I39"/>
    </sheetView>
  </sheetViews>
  <sheetFormatPr defaultRowHeight="15"/>
  <cols>
    <col min="1" max="1" width="9.5703125" style="3" customWidth="1"/>
    <col min="2" max="2" width="28.140625" style="3" customWidth="1"/>
    <col min="3" max="3" width="70.140625" style="3" customWidth="1"/>
    <col min="4" max="4" width="12.28515625" style="33" customWidth="1"/>
    <col min="5" max="11" width="10.7109375" style="3" customWidth="1"/>
    <col min="12" max="16384" width="9.140625" style="3"/>
  </cols>
  <sheetData>
    <row r="1" spans="1:15" ht="90.75" customHeight="1">
      <c r="A1" s="154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"/>
      <c r="M1" s="2"/>
      <c r="N1" s="2"/>
      <c r="O1" s="2"/>
    </row>
    <row r="2" spans="1:15" ht="20.100000000000001" customHeight="1">
      <c r="A2" s="4" t="s">
        <v>145</v>
      </c>
      <c r="K2" s="3" t="s">
        <v>144</v>
      </c>
    </row>
    <row r="3" spans="1:15" ht="20.100000000000001" customHeight="1">
      <c r="A3" s="156" t="s">
        <v>140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5" ht="20.100000000000001" customHeight="1">
      <c r="A4" s="34"/>
      <c r="B4" s="157" t="s">
        <v>81</v>
      </c>
      <c r="C4" s="157"/>
      <c r="D4" s="157"/>
      <c r="E4" s="157"/>
      <c r="F4" s="157"/>
      <c r="G4" s="157"/>
      <c r="H4" s="157"/>
      <c r="I4" s="157"/>
      <c r="J4" s="157"/>
      <c r="K4" s="157"/>
    </row>
    <row r="5" spans="1:15" ht="20.100000000000001" customHeight="1" thickBot="1">
      <c r="I5" s="126" t="s">
        <v>61</v>
      </c>
      <c r="J5" s="126">
        <v>0</v>
      </c>
      <c r="K5" s="126" t="s">
        <v>62</v>
      </c>
    </row>
    <row r="6" spans="1:15" s="36" customFormat="1" ht="20.100000000000001" customHeight="1" thickBot="1">
      <c r="A6" s="158" t="s">
        <v>63</v>
      </c>
      <c r="B6" s="160" t="s">
        <v>64</v>
      </c>
      <c r="C6" s="162" t="s">
        <v>65</v>
      </c>
      <c r="D6" s="164" t="s">
        <v>66</v>
      </c>
      <c r="E6" s="166" t="s">
        <v>89</v>
      </c>
      <c r="F6" s="167"/>
      <c r="G6" s="167"/>
      <c r="H6" s="167"/>
      <c r="I6" s="167"/>
      <c r="J6" s="167"/>
      <c r="K6" s="168"/>
    </row>
    <row r="7" spans="1:15" s="36" customFormat="1" ht="20.100000000000001" customHeight="1" thickBot="1">
      <c r="A7" s="200"/>
      <c r="B7" s="201"/>
      <c r="C7" s="202"/>
      <c r="D7" s="203"/>
      <c r="E7" s="37">
        <v>80</v>
      </c>
      <c r="F7" s="38">
        <v>90</v>
      </c>
      <c r="G7" s="38">
        <v>120</v>
      </c>
      <c r="H7" s="38">
        <v>140</v>
      </c>
      <c r="I7" s="38">
        <v>160</v>
      </c>
      <c r="J7" s="38">
        <v>180</v>
      </c>
      <c r="K7" s="39">
        <v>200</v>
      </c>
    </row>
    <row r="8" spans="1:15" ht="54" customHeight="1">
      <c r="A8" s="197" t="s">
        <v>142</v>
      </c>
      <c r="B8" s="40" t="s">
        <v>67</v>
      </c>
      <c r="C8" s="121" t="s">
        <v>68</v>
      </c>
      <c r="D8" s="140" t="s">
        <v>69</v>
      </c>
      <c r="E8" s="41">
        <f>База!E8*VLOOKUP(Орматек!$B$5,скидки!$A$27:$C$33,3,0)*0.55/1.1448</f>
        <v>17785.460942069578</v>
      </c>
      <c r="F8" s="42">
        <f>База!F8*VLOOKUP(Орматек!$B$5,скидки!$A$27:$C$33,3,0)*0.55/1.1448</f>
        <v>20222.179702083333</v>
      </c>
      <c r="G8" s="42">
        <f>База!G8*VLOOKUP(Орматек!$B$5,скидки!$A$27:$C$33,3,0)*0.55/1.1448</f>
        <v>30449.62206423203</v>
      </c>
      <c r="H8" s="42">
        <f>База!H8*VLOOKUP(Орматек!$B$5,скидки!$A$27:$C$33,3,0)*0.55/1.1448</f>
        <v>31337.918714106727</v>
      </c>
      <c r="I8" s="125">
        <f>База!I8*VLOOKUP(Орматек!$B$5,скидки!$A$27:$C$33,3,0)*0.55/1.1448</f>
        <v>35251.794158313693</v>
      </c>
      <c r="J8" s="42">
        <f>База!J8*VLOOKUP(Орматек!$B$5,скидки!$A$27:$C$33,3,0)*0.55/1.1448</f>
        <v>39829.87218651297</v>
      </c>
      <c r="K8" s="43">
        <f>База!K8*VLOOKUP(Орматек!$B$5,скидки!$A$27:$C$33,3,0)*0.55/1.1448</f>
        <v>43933.250255306622</v>
      </c>
    </row>
    <row r="9" spans="1:15" ht="56.25" customHeight="1" thickBot="1">
      <c r="A9" s="198"/>
      <c r="B9" s="49" t="s">
        <v>70</v>
      </c>
      <c r="C9" s="141" t="s">
        <v>71</v>
      </c>
      <c r="D9" s="142" t="s">
        <v>69</v>
      </c>
      <c r="E9" s="50">
        <f>База!E9*VLOOKUP(Орматек!$B$5,скидки!$A$27:$C$33,3,0)*0.55/1.1448</f>
        <v>17752.069349812064</v>
      </c>
      <c r="F9" s="51">
        <f>База!F9*VLOOKUP(Орматек!$B$5,скидки!$A$27:$C$33,3,0)*0.55/1.1448</f>
        <v>19328.970924567609</v>
      </c>
      <c r="G9" s="51">
        <f>База!G9*VLOOKUP(Орматек!$B$5,скидки!$A$27:$C$33,3,0)*0.55/1.1448</f>
        <v>30177.489419873986</v>
      </c>
      <c r="H9" s="51">
        <f>База!H9*VLOOKUP(Орматек!$B$5,скидки!$A$27:$C$33,3,0)*0.55/1.1448</f>
        <v>30758.988937836089</v>
      </c>
      <c r="I9" s="145">
        <f>База!I9*VLOOKUP(Орматек!$B$5,скидки!$A$27:$C$33,3,0)*0.55/1.1448</f>
        <v>35001.640821235269</v>
      </c>
      <c r="J9" s="51">
        <f>База!J9*VLOOKUP(Орматек!$B$5,скидки!$A$27:$C$33,3,0)*0.55/1.1448</f>
        <v>39294.300026612618</v>
      </c>
      <c r="K9" s="52">
        <f>База!K9*VLOOKUP(Орматек!$B$5,скидки!$A$27:$C$33,3,0)*0.55/1.1448</f>
        <v>43796.503033710513</v>
      </c>
    </row>
    <row r="10" spans="1:15" ht="36.75" customHeight="1">
      <c r="A10" s="199" t="s">
        <v>143</v>
      </c>
      <c r="B10" s="143" t="s">
        <v>95</v>
      </c>
      <c r="C10" s="144" t="s">
        <v>72</v>
      </c>
      <c r="D10" s="138"/>
      <c r="E10" s="41">
        <f>База!E10*VLOOKUP(Орматек!$B$5,скидки!$A$27:$C$33,3,0)*0.55/1.1448</f>
        <v>2652.4115855214886</v>
      </c>
      <c r="F10" s="42">
        <f>База!F10*VLOOKUP(Орматек!$B$5,скидки!$A$27:$C$33,3,0)*0.55/1.1448</f>
        <v>2980.0572214491622</v>
      </c>
      <c r="G10" s="42">
        <f>База!G10*VLOOKUP(Орматек!$B$5,скидки!$A$27:$C$33,3,0)*0.55/1.1448</f>
        <v>3988.1679747117414</v>
      </c>
      <c r="H10" s="42">
        <f>База!H10*VLOOKUP(Орматек!$B$5,скидки!$A$27:$C$33,3,0)*0.55/1.1448</f>
        <v>4798.368386132076</v>
      </c>
      <c r="I10" s="125">
        <f>База!I10*VLOOKUP(Орматек!$B$5,скидки!$A$27:$C$33,3,0)*0.55/1.1448</f>
        <v>5356.8146435141534</v>
      </c>
      <c r="J10" s="42">
        <f>База!J10*VLOOKUP(Орматек!$B$5,скидки!$A$27:$C$33,3,0)*0.55/1.1448</f>
        <v>5979.0300770571312</v>
      </c>
      <c r="K10" s="43">
        <f>База!K10*VLOOKUP(Орматек!$B$5,скидки!$A$27:$C$33,3,0)*0.55/1.1448</f>
        <v>6688.7670793501056</v>
      </c>
    </row>
    <row r="11" spans="1:15" ht="56.25" customHeight="1" thickBot="1">
      <c r="A11" s="198"/>
      <c r="B11" s="58" t="s">
        <v>96</v>
      </c>
      <c r="C11" s="61" t="s">
        <v>73</v>
      </c>
      <c r="D11" s="92"/>
      <c r="E11" s="50">
        <f>База!E11*VLOOKUP(Орматек!$B$5,скидки!$A$27:$C$33,3,0)*0.55/1.1448</f>
        <v>3844.4137623320239</v>
      </c>
      <c r="F11" s="51">
        <f>База!F11*VLOOKUP(Орматек!$B$5,скидки!$A$27:$C$33,3,0)*0.55/1.1448</f>
        <v>4295.5098606755773</v>
      </c>
      <c r="G11" s="51">
        <f>База!G11*VLOOKUP(Орматек!$B$5,скидки!$A$27:$C$33,3,0)*0.55/1.1448</f>
        <v>5656.3708892748964</v>
      </c>
      <c r="H11" s="51">
        <f>База!H11*VLOOKUP(Орматек!$B$5,скидки!$A$27:$C$33,3,0)*0.55/1.1448</f>
        <v>6747.1592526913009</v>
      </c>
      <c r="I11" s="145">
        <f>База!I11*VLOOKUP(Орматек!$B$5,скидки!$A$27:$C$33,3,0)*0.55/1.1448</f>
        <v>7500.092442832025</v>
      </c>
      <c r="J11" s="51">
        <f>База!J11*VLOOKUP(Орматек!$B$5,скидки!$A$27:$C$33,3,0)*0.55/1.1448</f>
        <v>8378.4613195584407</v>
      </c>
      <c r="K11" s="52">
        <f>База!K11*VLOOKUP(Орматек!$B$5,скидки!$A$27:$C$33,3,0)*0.55/1.1448</f>
        <v>9805.3439212764679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:A9"/>
    <mergeCell ref="A10:A11"/>
    <mergeCell ref="A1:K1"/>
    <mergeCell ref="A3:K3"/>
    <mergeCell ref="B4:K4"/>
    <mergeCell ref="A6:A7"/>
    <mergeCell ref="B6:B7"/>
    <mergeCell ref="C6:C7"/>
    <mergeCell ref="D6:D7"/>
    <mergeCell ref="E6:K6"/>
  </mergeCells>
  <phoneticPr fontId="0" type="noConversion"/>
  <dataValidations count="1">
    <dataValidation type="list" allowBlank="1" showInputMessage="1" showErrorMessage="1" sqref="B4:K4">
      <formula1>Опт</formula1>
    </dataValidation>
  </dataValidations>
  <printOptions horizontalCentered="1" verticalCentered="1"/>
  <pageMargins left="0" right="0" top="0" bottom="0" header="0" footer="0"/>
  <pageSetup paperSize="9" scale="46" orientation="portrait" r:id="rId1"/>
  <headerFooter alignWithMargins="0"/>
  <legacyDrawing r:id="rId2"/>
  <oleObjects>
    <oleObject progId="Word.Document.8" shapeId="9217" r:id="rId3"/>
    <oleObject progId="Word.Document.8" shapeId="921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70" zoomScaleNormal="75" workbookViewId="0">
      <selection activeCell="F20" sqref="F20"/>
    </sheetView>
  </sheetViews>
  <sheetFormatPr defaultRowHeight="15"/>
  <cols>
    <col min="1" max="1" width="9.5703125" style="3" customWidth="1"/>
    <col min="2" max="2" width="28.140625" style="3" customWidth="1"/>
    <col min="3" max="3" width="70.140625" style="3" customWidth="1"/>
    <col min="4" max="4" width="12.28515625" style="33" customWidth="1"/>
    <col min="5" max="11" width="10.7109375" style="3" customWidth="1"/>
    <col min="12" max="16384" width="9.140625" style="3"/>
  </cols>
  <sheetData>
    <row r="1" spans="1:15" ht="90.75" customHeight="1">
      <c r="A1" s="154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"/>
      <c r="M1" s="2"/>
      <c r="N1" s="2"/>
      <c r="O1" s="2"/>
    </row>
    <row r="2" spans="1:15" ht="20.100000000000001" customHeight="1">
      <c r="A2" s="4" t="s">
        <v>148</v>
      </c>
      <c r="K2" s="3" t="s">
        <v>147</v>
      </c>
    </row>
    <row r="3" spans="1:15" ht="20.100000000000001" customHeight="1">
      <c r="A3" s="4"/>
      <c r="B3" s="204" t="s">
        <v>146</v>
      </c>
      <c r="C3" s="204"/>
      <c r="D3" s="204"/>
      <c r="E3" s="204"/>
      <c r="F3" s="204"/>
      <c r="G3" s="204"/>
      <c r="H3" s="204"/>
      <c r="I3" s="204"/>
      <c r="J3" s="204"/>
      <c r="K3" s="204"/>
    </row>
    <row r="4" spans="1:15" ht="20.100000000000001" customHeight="1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5" ht="20.100000000000001" customHeight="1">
      <c r="A5" s="34"/>
      <c r="B5" s="157" t="s">
        <v>81</v>
      </c>
      <c r="C5" s="157"/>
      <c r="D5" s="157"/>
      <c r="E5" s="157"/>
      <c r="F5" s="157"/>
      <c r="G5" s="157"/>
      <c r="H5" s="157"/>
      <c r="I5" s="157"/>
      <c r="J5" s="157"/>
      <c r="K5" s="157"/>
    </row>
    <row r="6" spans="1:15" ht="20.100000000000001" customHeight="1" thickBot="1">
      <c r="I6" s="126" t="s">
        <v>61</v>
      </c>
      <c r="J6" s="126">
        <v>0</v>
      </c>
      <c r="K6" s="126" t="s">
        <v>62</v>
      </c>
    </row>
    <row r="7" spans="1:15" s="36" customFormat="1" ht="20.100000000000001" customHeight="1" thickBot="1">
      <c r="A7" s="158" t="s">
        <v>63</v>
      </c>
      <c r="B7" s="160" t="s">
        <v>64</v>
      </c>
      <c r="C7" s="162" t="s">
        <v>65</v>
      </c>
      <c r="D7" s="164" t="s">
        <v>66</v>
      </c>
      <c r="E7" s="166" t="s">
        <v>89</v>
      </c>
      <c r="F7" s="167"/>
      <c r="G7" s="167"/>
      <c r="H7" s="167"/>
      <c r="I7" s="167"/>
      <c r="J7" s="167"/>
      <c r="K7" s="168"/>
    </row>
    <row r="8" spans="1:15" s="36" customFormat="1" ht="20.100000000000001" customHeight="1" thickBot="1">
      <c r="A8" s="159"/>
      <c r="B8" s="161"/>
      <c r="C8" s="163"/>
      <c r="D8" s="165"/>
      <c r="E8" s="150">
        <v>80</v>
      </c>
      <c r="F8" s="151">
        <v>90</v>
      </c>
      <c r="G8" s="151">
        <v>120</v>
      </c>
      <c r="H8" s="151">
        <v>140</v>
      </c>
      <c r="I8" s="151">
        <v>160</v>
      </c>
      <c r="J8" s="151">
        <v>180</v>
      </c>
      <c r="K8" s="152">
        <v>200</v>
      </c>
    </row>
    <row r="9" spans="1:15" ht="47.25" customHeight="1">
      <c r="A9" s="199" t="s">
        <v>143</v>
      </c>
      <c r="B9" s="143" t="s">
        <v>95</v>
      </c>
      <c r="C9" s="144" t="s">
        <v>72</v>
      </c>
      <c r="D9" s="138"/>
      <c r="E9" s="146">
        <f>База!E10*VLOOKUP(Орматек!$B$5,скидки!$A$1:$E$12,3,0)*(1-$J$6/100)*0.55</f>
        <v>3036.4807831050002</v>
      </c>
      <c r="F9" s="147">
        <f>База!F10*VLOOKUP(Орматек!$B$5,скидки!$A$1:$E$12,3,0)*(1-$J$6/100)*0.55</f>
        <v>3411.5695071150008</v>
      </c>
      <c r="G9" s="147">
        <f>База!G10*VLOOKUP(Орматек!$B$5,скидки!$A$1:$E$12,3,0)*(1-$J$6/100)*0.55</f>
        <v>4565.6546974500015</v>
      </c>
      <c r="H9" s="147">
        <f>База!H10*VLOOKUP(Орматек!$B$5,скидки!$A$1:$E$12,3,0)*(1-$J$6/100)*0.55</f>
        <v>5493.1721284440009</v>
      </c>
      <c r="I9" s="148">
        <f>База!I10*VLOOKUP(Орматек!$B$5,скидки!$A$1:$E$12,3,0)*(1-$J$6/100)*0.55</f>
        <v>6132.4814038950026</v>
      </c>
      <c r="J9" s="147">
        <f>База!J10*VLOOKUP(Орматек!$B$5,скидки!$A$1:$E$12,3,0)*(1-$J$6/100)*0.55</f>
        <v>6844.7936322150035</v>
      </c>
      <c r="K9" s="149">
        <f>База!K10*VLOOKUP(Орматек!$B$5,скидки!$A$1:$E$12,3,0)*(1-$J$6/100)*0.55</f>
        <v>7657.3005524400014</v>
      </c>
    </row>
    <row r="10" spans="1:15" ht="60.75" customHeight="1" thickBot="1">
      <c r="A10" s="198"/>
      <c r="B10" s="58" t="s">
        <v>96</v>
      </c>
      <c r="C10" s="61" t="s">
        <v>73</v>
      </c>
      <c r="D10" s="92"/>
      <c r="E10" s="50">
        <f>База!E11*VLOOKUP(Орматек!$B$5,скидки!$A$1:$E$12,3,0)*(1-$J$6/100)*0.55</f>
        <v>4401.0848751177009</v>
      </c>
      <c r="F10" s="51">
        <f>База!F11*VLOOKUP(Орматек!$B$5,скидки!$A$1:$E$12,3,0)*(1-$J$6/100)*0.55</f>
        <v>4917.4996885014016</v>
      </c>
      <c r="G10" s="51">
        <f>База!G11*VLOOKUP(Орматек!$B$5,скидки!$A$1:$E$12,3,0)*(1-$J$6/100)*0.55</f>
        <v>6475.4133940419015</v>
      </c>
      <c r="H10" s="51">
        <f>База!H11*VLOOKUP(Орматек!$B$5,скидки!$A$1:$E$12,3,0)*(1-$J$6/100)*0.55</f>
        <v>7724.1479124810012</v>
      </c>
      <c r="I10" s="145">
        <f>База!I11*VLOOKUP(Орматек!$B$5,скидки!$A$1:$E$12,3,0)*(1-$J$6/100)*0.55</f>
        <v>8586.1058285541021</v>
      </c>
      <c r="J10" s="51">
        <f>База!J11*VLOOKUP(Орматек!$B$5,скидки!$A$1:$E$12,3,0)*(1-$J$6/100)*0.55</f>
        <v>9591.6625186305027</v>
      </c>
      <c r="K10" s="52">
        <f>База!K11*VLOOKUP(Орматек!$B$5,скидки!$A$1:$E$12,3,0)*(1-$J$6/100)*0.55</f>
        <v>11225.157721077301</v>
      </c>
    </row>
    <row r="12" spans="1:15" ht="19.5">
      <c r="A12" s="156" t="s">
        <v>86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5" ht="19.5">
      <c r="A13" s="34"/>
      <c r="B13" s="157" t="s">
        <v>81</v>
      </c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5" ht="15.75" thickBot="1">
      <c r="I14" s="6"/>
      <c r="J14" s="35"/>
      <c r="K14" s="6"/>
    </row>
    <row r="15" spans="1:15" ht="15.75" thickBot="1">
      <c r="A15" s="158" t="s">
        <v>63</v>
      </c>
      <c r="B15" s="160" t="s">
        <v>64</v>
      </c>
      <c r="C15" s="162" t="s">
        <v>65</v>
      </c>
      <c r="D15" s="164" t="s">
        <v>66</v>
      </c>
      <c r="E15" s="166" t="s">
        <v>89</v>
      </c>
      <c r="F15" s="167"/>
      <c r="G15" s="167"/>
      <c r="H15" s="167"/>
      <c r="I15" s="167"/>
      <c r="J15" s="167"/>
      <c r="K15" s="168"/>
    </row>
    <row r="16" spans="1:15" ht="15.75" thickBot="1">
      <c r="A16" s="159"/>
      <c r="B16" s="161"/>
      <c r="C16" s="163"/>
      <c r="D16" s="165"/>
      <c r="E16" s="150">
        <v>80</v>
      </c>
      <c r="F16" s="151">
        <v>90</v>
      </c>
      <c r="G16" s="151">
        <v>120</v>
      </c>
      <c r="H16" s="151">
        <v>140</v>
      </c>
      <c r="I16" s="151">
        <v>160</v>
      </c>
      <c r="J16" s="151">
        <v>180</v>
      </c>
      <c r="K16" s="152">
        <v>200</v>
      </c>
    </row>
    <row r="17" spans="1:11" ht="41.25" customHeight="1">
      <c r="A17" s="199" t="s">
        <v>143</v>
      </c>
      <c r="B17" s="143" t="s">
        <v>95</v>
      </c>
      <c r="C17" s="144" t="s">
        <v>72</v>
      </c>
      <c r="D17" s="138"/>
      <c r="E17" s="146">
        <v>4416.6993208800004</v>
      </c>
      <c r="F17" s="147">
        <v>4962.282919440001</v>
      </c>
      <c r="G17" s="147">
        <v>6640.9522872000016</v>
      </c>
      <c r="H17" s="147">
        <v>7990.0685504640005</v>
      </c>
      <c r="I17" s="148">
        <v>8919.9729511200039</v>
      </c>
      <c r="J17" s="147">
        <v>9956.0634650400043</v>
      </c>
      <c r="K17" s="149">
        <v>11137.891712640003</v>
      </c>
    </row>
    <row r="18" spans="1:11" ht="39.75" customHeight="1" thickBot="1">
      <c r="A18" s="198"/>
      <c r="B18" s="58" t="s">
        <v>96</v>
      </c>
      <c r="C18" s="61" t="s">
        <v>73</v>
      </c>
      <c r="D18" s="92"/>
      <c r="E18" s="50">
        <v>6401.5780001712019</v>
      </c>
      <c r="F18" s="51">
        <v>7152.726819638402</v>
      </c>
      <c r="G18" s="51">
        <v>9418.7831186064013</v>
      </c>
      <c r="H18" s="51">
        <v>11235.124236336002</v>
      </c>
      <c r="I18" s="145">
        <v>12488.881205169604</v>
      </c>
      <c r="J18" s="51">
        <v>13951.509118008003</v>
      </c>
      <c r="K18" s="52">
        <v>16327.502139748802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8851931B-AF20-4C41-B2E0-BA70A73BEF25}" scale="70" showPageBreaks="1" hiddenRows="1" view="pageBreakPreview" showRuler="0" topLeftCell="A2">
      <selection activeCell="B4" sqref="B4:K4"/>
      <rowBreaks count="1" manualBreakCount="1">
        <brk id="66" max="16383" man="1"/>
      </rowBreaks>
      <pageMargins left="0" right="0" top="0" bottom="0" header="0" footer="0"/>
      <printOptions horizontalCentered="1" verticalCentered="1"/>
      <pageSetup paperSize="9" scale="46" orientation="portrait" r:id="rId1"/>
      <headerFooter alignWithMargins="0"/>
    </customSheetView>
  </customSheetViews>
  <mergeCells count="18">
    <mergeCell ref="A17:A18"/>
    <mergeCell ref="A12:K12"/>
    <mergeCell ref="B13:K13"/>
    <mergeCell ref="A15:A16"/>
    <mergeCell ref="B15:B16"/>
    <mergeCell ref="C15:C16"/>
    <mergeCell ref="D15:D16"/>
    <mergeCell ref="E15:K15"/>
    <mergeCell ref="A9:A10"/>
    <mergeCell ref="A1:K1"/>
    <mergeCell ref="A4:K4"/>
    <mergeCell ref="B5:K5"/>
    <mergeCell ref="A7:A8"/>
    <mergeCell ref="B7:B8"/>
    <mergeCell ref="C7:C8"/>
    <mergeCell ref="D7:D8"/>
    <mergeCell ref="E7:K7"/>
    <mergeCell ref="B3:K3"/>
  </mergeCells>
  <phoneticPr fontId="0" type="noConversion"/>
  <dataValidations count="2">
    <dataValidation type="list" allowBlank="1" showInputMessage="1" showErrorMessage="1" sqref="B5:K5">
      <formula1>Опт</formula1>
    </dataValidation>
    <dataValidation type="list" allowBlank="1" showInputMessage="1" showErrorMessage="1" sqref="B13:K13">
      <formula1>Розница</formula1>
    </dataValidation>
  </dataValidations>
  <printOptions horizontalCentered="1" verticalCentered="1"/>
  <pageMargins left="0" right="0" top="0" bottom="0" header="0" footer="0"/>
  <pageSetup paperSize="9" scale="75" orientation="landscape" r:id="rId2"/>
  <headerFooter alignWithMargins="0"/>
  <legacyDrawing r:id="rId3"/>
  <oleObjects>
    <oleObject progId="Word.Document.8" shapeId="3073" r:id="rId4"/>
    <oleObject progId="Word.Document.8" shapeId="3074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70" zoomScaleNormal="75" workbookViewId="0">
      <selection activeCell="C26" sqref="C26"/>
    </sheetView>
  </sheetViews>
  <sheetFormatPr defaultRowHeight="12.75"/>
  <cols>
    <col min="1" max="1" width="28.140625" style="3" customWidth="1"/>
    <col min="2" max="2" width="62.7109375" style="3" customWidth="1"/>
    <col min="3" max="9" width="10.7109375" style="3" customWidth="1"/>
    <col min="10" max="16384" width="9.140625" style="3"/>
  </cols>
  <sheetData>
    <row r="1" spans="1:13" ht="90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"/>
      <c r="K1" s="2"/>
      <c r="L1" s="2"/>
      <c r="M1" s="2"/>
    </row>
    <row r="2" spans="1:13" ht="20.100000000000001" customHeight="1">
      <c r="A2" s="4" t="str">
        <f>VLOOKUP($A$4,скидки!$A$1:$E$12,5,0)</f>
        <v>О77091208</v>
      </c>
      <c r="I2" s="3" t="str">
        <f>скидки!I13</f>
        <v>c 8.12.09</v>
      </c>
    </row>
    <row r="3" spans="1:13" ht="20.100000000000001" customHeight="1">
      <c r="A3" s="156" t="s">
        <v>87</v>
      </c>
      <c r="B3" s="156"/>
      <c r="C3" s="156"/>
      <c r="D3" s="156"/>
      <c r="E3" s="156"/>
      <c r="F3" s="156"/>
      <c r="G3" s="156"/>
      <c r="H3" s="156"/>
      <c r="I3" s="156"/>
    </row>
    <row r="4" spans="1:13" ht="23.25" customHeight="1">
      <c r="A4" s="157" t="s">
        <v>60</v>
      </c>
      <c r="B4" s="157"/>
      <c r="C4" s="157"/>
      <c r="D4" s="157"/>
      <c r="E4" s="157"/>
      <c r="F4" s="157"/>
      <c r="G4" s="157"/>
      <c r="H4" s="157"/>
      <c r="I4" s="157"/>
    </row>
    <row r="5" spans="1:13" ht="20.100000000000001" customHeight="1" thickBot="1">
      <c r="A5" s="5"/>
      <c r="G5" s="6"/>
      <c r="H5" s="6"/>
      <c r="I5" s="6"/>
    </row>
    <row r="6" spans="1:13" ht="30" customHeight="1" thickBot="1">
      <c r="A6" s="192" t="s">
        <v>3</v>
      </c>
      <c r="B6" s="193"/>
      <c r="C6" s="193"/>
      <c r="D6" s="193"/>
      <c r="E6" s="193"/>
      <c r="F6" s="193"/>
      <c r="G6" s="193"/>
      <c r="H6" s="193"/>
      <c r="I6" s="194"/>
    </row>
    <row r="7" spans="1:13" ht="30" customHeight="1" thickBot="1">
      <c r="A7" s="93" t="s">
        <v>4</v>
      </c>
      <c r="B7" s="94" t="s">
        <v>5</v>
      </c>
      <c r="C7" s="232" t="s">
        <v>6</v>
      </c>
      <c r="D7" s="232"/>
      <c r="E7" s="232"/>
      <c r="F7" s="232" t="s">
        <v>7</v>
      </c>
      <c r="G7" s="232"/>
      <c r="H7" s="232"/>
      <c r="I7" s="233"/>
    </row>
    <row r="8" spans="1:13" ht="50.1" customHeight="1">
      <c r="A8" s="15" t="s">
        <v>8</v>
      </c>
      <c r="B8" s="107" t="s">
        <v>9</v>
      </c>
      <c r="C8" s="222" t="s">
        <v>10</v>
      </c>
      <c r="D8" s="222"/>
      <c r="E8" s="222"/>
      <c r="F8" s="223">
        <f>'Баз акс'!F8*VLOOKUP('Опт Аксессуары'!$A$4,скидки!$A$1:$E$12,3,0)</f>
        <v>1500</v>
      </c>
      <c r="G8" s="224"/>
      <c r="H8" s="224"/>
      <c r="I8" s="225"/>
    </row>
    <row r="9" spans="1:13" ht="50.1" customHeight="1">
      <c r="A9" s="11" t="s">
        <v>97</v>
      </c>
      <c r="B9" s="108" t="s">
        <v>12</v>
      </c>
      <c r="C9" s="205" t="s">
        <v>13</v>
      </c>
      <c r="D9" s="205"/>
      <c r="E9" s="205"/>
      <c r="F9" s="206">
        <f>'Баз акс'!F9*VLOOKUP('Опт Аксессуары'!$A$4,скидки!$A$1:$E$12,3,0)</f>
        <v>1800</v>
      </c>
      <c r="G9" s="207"/>
      <c r="H9" s="207"/>
      <c r="I9" s="208"/>
    </row>
    <row r="10" spans="1:13" ht="50.1" customHeight="1">
      <c r="A10" s="11" t="s">
        <v>98</v>
      </c>
      <c r="B10" s="108" t="s">
        <v>15</v>
      </c>
      <c r="C10" s="205" t="s">
        <v>13</v>
      </c>
      <c r="D10" s="205"/>
      <c r="E10" s="205"/>
      <c r="F10" s="206">
        <f>'Баз акс'!F10*VLOOKUP('Опт Аксессуары'!$A$4,скидки!$A$1:$E$12,3,0)</f>
        <v>1800</v>
      </c>
      <c r="G10" s="207"/>
      <c r="H10" s="207"/>
      <c r="I10" s="208"/>
    </row>
    <row r="11" spans="1:13" ht="50.1" customHeight="1" thickBot="1">
      <c r="A11" s="13" t="s">
        <v>99</v>
      </c>
      <c r="B11" s="109" t="s">
        <v>17</v>
      </c>
      <c r="C11" s="209" t="s">
        <v>13</v>
      </c>
      <c r="D11" s="209"/>
      <c r="E11" s="209"/>
      <c r="F11" s="210">
        <f>'Баз акс'!F11*VLOOKUP('Опт Аксессуары'!$A$4,скидки!$A$1:$E$12,3,0)</f>
        <v>1800</v>
      </c>
      <c r="G11" s="211"/>
      <c r="H11" s="211"/>
      <c r="I11" s="212"/>
    </row>
    <row r="12" spans="1:13" ht="50.1" customHeight="1">
      <c r="A12" s="15" t="s">
        <v>18</v>
      </c>
      <c r="B12" s="107" t="s">
        <v>19</v>
      </c>
      <c r="C12" s="222" t="s">
        <v>10</v>
      </c>
      <c r="D12" s="222"/>
      <c r="E12" s="222"/>
      <c r="F12" s="223">
        <f>'Баз акс'!F12*VLOOKUP('Опт Аксессуары'!$A$4,скидки!$A$1:$E$12,3,0)</f>
        <v>1600.3</v>
      </c>
      <c r="G12" s="224"/>
      <c r="H12" s="224"/>
      <c r="I12" s="225"/>
    </row>
    <row r="13" spans="1:13" ht="50.1" hidden="1" customHeight="1">
      <c r="A13" s="11" t="s">
        <v>100</v>
      </c>
      <c r="B13" s="108" t="s">
        <v>21</v>
      </c>
      <c r="C13" s="226" t="s">
        <v>22</v>
      </c>
      <c r="D13" s="227"/>
      <c r="E13" s="228"/>
      <c r="F13" s="229">
        <f>'Баз акс'!F13*VLOOKUP('Опт Аксессуары'!$A$4,скидки!$A$1:$E$12,3,0)</f>
        <v>1750.15</v>
      </c>
      <c r="G13" s="230"/>
      <c r="H13" s="230"/>
      <c r="I13" s="231"/>
    </row>
    <row r="14" spans="1:13" ht="50.1" customHeight="1" thickBot="1">
      <c r="A14" s="11" t="s">
        <v>23</v>
      </c>
      <c r="B14" s="108" t="s">
        <v>24</v>
      </c>
      <c r="C14" s="205" t="s">
        <v>25</v>
      </c>
      <c r="D14" s="205"/>
      <c r="E14" s="205"/>
      <c r="F14" s="206">
        <f>'Баз акс'!F14*VLOOKUP('Опт Аксессуары'!$A$4,скидки!$A$1:$E$12,3,0)</f>
        <v>1784.97</v>
      </c>
      <c r="G14" s="207"/>
      <c r="H14" s="207"/>
      <c r="I14" s="208"/>
    </row>
    <row r="15" spans="1:13" ht="50.1" hidden="1" customHeight="1" thickBot="1">
      <c r="A15" s="13" t="s">
        <v>101</v>
      </c>
      <c r="B15" s="109" t="s">
        <v>27</v>
      </c>
      <c r="C15" s="209" t="s">
        <v>28</v>
      </c>
      <c r="D15" s="209"/>
      <c r="E15" s="209"/>
      <c r="F15" s="210">
        <f>'Баз акс'!F15*VLOOKUP('Опт Аксессуары'!$A$4,скидки!$A$1:$E$12,3,0)</f>
        <v>1900</v>
      </c>
      <c r="G15" s="211"/>
      <c r="H15" s="211"/>
      <c r="I15" s="212"/>
    </row>
    <row r="16" spans="1:13" ht="50.1" customHeight="1">
      <c r="A16" s="21" t="s">
        <v>102</v>
      </c>
      <c r="B16" s="107" t="s">
        <v>90</v>
      </c>
      <c r="C16" s="222" t="s">
        <v>31</v>
      </c>
      <c r="D16" s="222"/>
      <c r="E16" s="222"/>
      <c r="F16" s="223">
        <f>'Баз акс'!F16*VLOOKUP('Опт Аксессуары'!$A$4,скидки!$A$1:$E$12,3,0)</f>
        <v>1600.3</v>
      </c>
      <c r="G16" s="224"/>
      <c r="H16" s="224"/>
      <c r="I16" s="225"/>
    </row>
    <row r="17" spans="1:9" ht="50.1" customHeight="1">
      <c r="A17" s="11" t="s">
        <v>103</v>
      </c>
      <c r="B17" s="108" t="s">
        <v>91</v>
      </c>
      <c r="C17" s="205" t="s">
        <v>34</v>
      </c>
      <c r="D17" s="205"/>
      <c r="E17" s="205"/>
      <c r="F17" s="206">
        <f>'Баз акс'!F17*VLOOKUP('Опт Аксессуары'!$A$4,скидки!$A$1:$E$12,3,0)</f>
        <v>1700.3</v>
      </c>
      <c r="G17" s="207"/>
      <c r="H17" s="207"/>
      <c r="I17" s="208"/>
    </row>
    <row r="18" spans="1:9" ht="50.1" customHeight="1" thickBot="1">
      <c r="A18" s="13" t="s">
        <v>104</v>
      </c>
      <c r="B18" s="109" t="s">
        <v>92</v>
      </c>
      <c r="C18" s="209" t="s">
        <v>37</v>
      </c>
      <c r="D18" s="209"/>
      <c r="E18" s="209"/>
      <c r="F18" s="210">
        <f>'Баз акс'!F18*VLOOKUP('Опт Аксессуары'!$A$4,скидки!$A$1:$E$12,3,0)</f>
        <v>1800</v>
      </c>
      <c r="G18" s="211"/>
      <c r="H18" s="211"/>
      <c r="I18" s="212"/>
    </row>
    <row r="19" spans="1:9" ht="12" customHeight="1" thickBot="1">
      <c r="A19" s="22"/>
      <c r="B19" s="110"/>
      <c r="C19" s="111"/>
      <c r="D19" s="111"/>
      <c r="E19" s="111"/>
      <c r="F19" s="25"/>
      <c r="G19" s="25"/>
      <c r="H19" s="25"/>
      <c r="I19" s="25"/>
    </row>
    <row r="20" spans="1:9" ht="30" customHeight="1" thickBot="1">
      <c r="A20" s="213" t="s">
        <v>38</v>
      </c>
      <c r="B20" s="214"/>
      <c r="C20" s="214"/>
      <c r="D20" s="214"/>
      <c r="E20" s="214"/>
      <c r="F20" s="214"/>
      <c r="G20" s="214"/>
      <c r="H20" s="214"/>
      <c r="I20" s="215"/>
    </row>
    <row r="21" spans="1:9" ht="30" customHeight="1">
      <c r="A21" s="216" t="s">
        <v>4</v>
      </c>
      <c r="B21" s="218" t="s">
        <v>5</v>
      </c>
      <c r="C21" s="220" t="s">
        <v>89</v>
      </c>
      <c r="D21" s="220"/>
      <c r="E21" s="220"/>
      <c r="F21" s="220"/>
      <c r="G21" s="220"/>
      <c r="H21" s="220"/>
      <c r="I21" s="221"/>
    </row>
    <row r="22" spans="1:9" ht="30" customHeight="1" thickBot="1">
      <c r="A22" s="217"/>
      <c r="B22" s="219"/>
      <c r="C22" s="62">
        <v>80</v>
      </c>
      <c r="D22" s="62">
        <v>90</v>
      </c>
      <c r="E22" s="62">
        <v>120</v>
      </c>
      <c r="F22" s="62">
        <v>140</v>
      </c>
      <c r="G22" s="62">
        <v>160</v>
      </c>
      <c r="H22" s="62">
        <v>180</v>
      </c>
      <c r="I22" s="63">
        <v>200</v>
      </c>
    </row>
    <row r="23" spans="1:9" ht="39.950000000000003" customHeight="1">
      <c r="A23" s="9" t="s">
        <v>40</v>
      </c>
      <c r="B23" s="112" t="s">
        <v>41</v>
      </c>
      <c r="C23" s="97">
        <f>'Баз акс'!C23*VLOOKUP('Опт Аксессуары'!$A$4,скидки!$A$1:$E$12,3,0)</f>
        <v>383.04</v>
      </c>
      <c r="D23" s="97">
        <f>'Баз акс'!D23*VLOOKUP('Опт Аксессуары'!$A$4,скидки!$A$1:$E$12,3,0)</f>
        <v>418.32</v>
      </c>
      <c r="E23" s="97">
        <f>'Баз акс'!E23*VLOOKUP('Опт Аксессуары'!$A$4,скидки!$A$1:$E$12,3,0)</f>
        <v>525.41999999999996</v>
      </c>
      <c r="F23" s="97">
        <f>'Баз акс'!F23*VLOOKUP('Опт Аксессуары'!$A$4,скидки!$A$1:$E$12,3,0)</f>
        <v>599.76</v>
      </c>
      <c r="G23" s="98">
        <f>'Баз акс'!G23*VLOOKUP('Опт Аксессуары'!$A$4,скидки!$A$1:$E$12,3,0)</f>
        <v>672.84</v>
      </c>
      <c r="H23" s="97">
        <f>'Баз акс'!H23*VLOOKUP('Опт Аксессуары'!$A$4,скидки!$A$1:$E$12,3,0)</f>
        <v>735.84</v>
      </c>
      <c r="I23" s="99">
        <f>'Баз акс'!I23*VLOOKUP('Опт Аксессуары'!$A$4,скидки!$A$1:$E$12,3,0)</f>
        <v>800.04</v>
      </c>
    </row>
    <row r="24" spans="1:9" ht="39.950000000000003" customHeight="1">
      <c r="A24" s="11" t="s">
        <v>42</v>
      </c>
      <c r="B24" s="108" t="s">
        <v>43</v>
      </c>
      <c r="C24" s="101">
        <f>'Баз акс'!C24*VLOOKUP('Опт Аксессуары'!$A$4,скидки!$A$1:$E$12,3,0)</f>
        <v>877.08646199999987</v>
      </c>
      <c r="D24" s="101">
        <f>'Баз акс'!D24*VLOOKUP('Опт Аксессуары'!$A$4,скидки!$A$1:$E$12,3,0)</f>
        <v>970.75948199999993</v>
      </c>
      <c r="E24" s="101">
        <f>'Баз акс'!E24*VLOOKUP('Опт Аксессуары'!$A$4,скидки!$A$1:$E$12,3,0)</f>
        <v>1267.2586919999999</v>
      </c>
      <c r="F24" s="101">
        <f>'Баз акс'!F24*VLOOKUP('Опт Аксессуары'!$A$4,скидки!$A$1:$E$12,3,0)</f>
        <v>1486.7000819999998</v>
      </c>
      <c r="G24" s="102">
        <f>'Баз акс'!G24*VLOOKUP('Опт Аксессуары'!$A$4,скидки!$A$1:$E$12,3,0)</f>
        <v>1677.6927719999999</v>
      </c>
      <c r="H24" s="101">
        <f>'Баз акс'!H24*VLOOKUP('Опт Аксессуары'!$A$4,скидки!$A$1:$E$12,3,0)</f>
        <v>1881.8955120000001</v>
      </c>
      <c r="I24" s="103">
        <f>'Баз акс'!I24*VLOOKUP('Опт Аксессуары'!$A$4,скидки!$A$1:$E$12,3,0)</f>
        <v>2139</v>
      </c>
    </row>
    <row r="25" spans="1:9" ht="39.950000000000003" customHeight="1">
      <c r="A25" s="11" t="s">
        <v>44</v>
      </c>
      <c r="B25" s="108" t="s">
        <v>45</v>
      </c>
      <c r="C25" s="101">
        <f>'Баз акс'!C25*VLOOKUP('Опт Аксессуары'!$A$4,скидки!$A$1:$E$12,3,0)</f>
        <v>1581.0726239999999</v>
      </c>
      <c r="D25" s="101">
        <f>'Баз акс'!D25*VLOOKUP('Опт Аксессуары'!$A$4,скидки!$A$1:$E$12,3,0)</f>
        <v>1764.9951139999998</v>
      </c>
      <c r="E25" s="101">
        <f>'Баз акс'!E25*VLOOKUP('Опт Аксессуары'!$A$4,скидки!$A$1:$E$12,3,0)</f>
        <v>2625.1833839999995</v>
      </c>
      <c r="F25" s="101">
        <f>'Баз акс'!F25*VLOOKUP('Опт Аксессуары'!$A$4,скидки!$A$1:$E$12,3,0)</f>
        <v>2748.8684139999996</v>
      </c>
      <c r="G25" s="102">
        <f>'Баз акс'!G25*VLOOKUP('Опт Аксессуары'!$A$4,скидки!$A$1:$E$12,3,0)</f>
        <v>3098.6491939999992</v>
      </c>
      <c r="H25" s="101">
        <f>'Баз акс'!H25*VLOOKUP('Опт Аксессуары'!$A$4,скидки!$A$1:$E$12,3,0)</f>
        <v>3481.7236239999997</v>
      </c>
      <c r="I25" s="103">
        <f>'Баз акс'!I25*VLOOKUP('Опт Аксессуары'!$A$4,скидки!$A$1:$E$12,3,0)</f>
        <v>3592.9162039999992</v>
      </c>
    </row>
    <row r="26" spans="1:9" ht="39.950000000000003" customHeight="1">
      <c r="A26" s="11" t="s">
        <v>46</v>
      </c>
      <c r="B26" s="108" t="s">
        <v>47</v>
      </c>
      <c r="C26" s="101">
        <f>'Баз акс'!C26*VLOOKUP('Опт Аксессуары'!$A$4,скидки!$A$1:$E$12,3,0)</f>
        <v>1233.8227440000001</v>
      </c>
      <c r="D26" s="101">
        <f>'Баз акс'!D26*VLOOKUP('Опт Аксессуары'!$A$4,скидки!$A$1:$E$12,3,0)</f>
        <v>1374.7947839999999</v>
      </c>
      <c r="E26" s="101">
        <f>'Баз акс'!E26*VLOOKUP('Опт Аксессуары'!$A$4,скидки!$A$1:$E$12,3,0)</f>
        <v>2009.5511040000001</v>
      </c>
      <c r="F26" s="101">
        <f>'Баз акс'!F26*VLOOKUP('Опт Аксессуары'!$A$4,скидки!$A$1:$E$12,3,0)</f>
        <v>2134.8177840000003</v>
      </c>
      <c r="G26" s="102">
        <f>'Баз акс'!G26*VLOOKUP('Опт Аксессуары'!$A$4,скидки!$A$1:$E$12,3,0)</f>
        <v>2404.941264</v>
      </c>
      <c r="H26" s="101">
        <f>'Баз акс'!H26*VLOOKUP('Опт Аксессуары'!$A$4,скидки!$A$1:$E$12,3,0)</f>
        <v>2700.7057440000003</v>
      </c>
      <c r="I26" s="103">
        <f>'Баз акс'!I26*VLOOKUP('Опт Аксессуары'!$A$4,скидки!$A$1:$E$12,3,0)</f>
        <v>2813.3202240000001</v>
      </c>
    </row>
    <row r="27" spans="1:9" ht="39.950000000000003" customHeight="1">
      <c r="A27" s="11" t="s">
        <v>48</v>
      </c>
      <c r="B27" s="108" t="s">
        <v>49</v>
      </c>
      <c r="C27" s="101">
        <f>'Баз акс'!C27*VLOOKUP('Опт Аксессуары'!$A$4,скидки!$A$1:$E$12,3,0)</f>
        <v>2064.775752</v>
      </c>
      <c r="D27" s="101">
        <f>'Баз акс'!D27*VLOOKUP('Опт Аксессуары'!$A$4,скидки!$A$1:$E$12,3,0)</f>
        <v>2307.4056719999999</v>
      </c>
      <c r="E27" s="101">
        <f>'Баз акс'!E27*VLOOKUP('Опт Аксессуары'!$A$4,скидки!$A$1:$E$12,3,0)</f>
        <v>3050.2948319999996</v>
      </c>
      <c r="F27" s="101">
        <f>'Баз акс'!F27*VLOOKUP('Опт Аксессуары'!$A$4,скидки!$A$1:$E$12,3,0)</f>
        <v>3566.653272</v>
      </c>
      <c r="G27" s="102">
        <f>'Баз акс'!G27*VLOOKUP('Опт Аксессуары'!$A$4,скидки!$A$1:$E$12,3,0)</f>
        <v>4055.4465119999991</v>
      </c>
      <c r="H27" s="101">
        <f>'Баз акс'!H27*VLOOKUP('Опт Аксессуары'!$A$4,скидки!$A$1:$E$12,3,0)</f>
        <v>4557.0395520000002</v>
      </c>
      <c r="I27" s="103">
        <f>'Баз акс'!I27*VLOOKUP('Опт Аксессуары'!$A$4,скидки!$A$1:$E$12,3,0)</f>
        <v>5058.4453919999996</v>
      </c>
    </row>
    <row r="28" spans="1:9" ht="39.950000000000003" customHeight="1">
      <c r="A28" s="11" t="s">
        <v>50</v>
      </c>
      <c r="B28" s="108" t="s">
        <v>51</v>
      </c>
      <c r="C28" s="101">
        <f>'Баз акс'!C28*VLOOKUP('Опт Аксессуары'!$A$4,скидки!$A$1:$E$12,3,0)</f>
        <v>1639.8317519999998</v>
      </c>
      <c r="D28" s="101">
        <f>'Баз акс'!D28*VLOOKUP('Опт Аксессуары'!$A$4,скидки!$A$1:$E$12,3,0)</f>
        <v>1829.343672</v>
      </c>
      <c r="E28" s="101">
        <f>'Баз акс'!E28*VLOOKUP('Опт Аксессуары'!$A$4,скидки!$A$1:$E$12,3,0)</f>
        <v>2412.8788319999999</v>
      </c>
      <c r="F28" s="101">
        <f>'Баз акс'!F28*VLOOKUP('Опт Аксессуары'!$A$4,скидки!$A$1:$E$12,3,0)</f>
        <v>2823.001272</v>
      </c>
      <c r="G28" s="102">
        <f>'Баз акс'!G28*VLOOKUP('Опт Аксессуары'!$A$4,скидки!$A$1:$E$12,3,0)</f>
        <v>3205.5585120000001</v>
      </c>
      <c r="H28" s="101">
        <f>'Баз акс'!H28*VLOOKUP('Опт Аксессуары'!$A$4,скидки!$A$1:$E$12,3,0)</f>
        <v>3600.9155519999999</v>
      </c>
      <c r="I28" s="103">
        <f>'Баз акс'!I28*VLOOKUP('Опт Аксессуары'!$A$4,скидки!$A$1:$E$12,3,0)</f>
        <v>3996.085391999999</v>
      </c>
    </row>
    <row r="29" spans="1:9" ht="39.950000000000003" customHeight="1">
      <c r="A29" s="11" t="s">
        <v>52</v>
      </c>
      <c r="B29" s="108" t="s">
        <v>53</v>
      </c>
      <c r="C29" s="101">
        <f>'Баз акс'!C29*VLOOKUP('Опт Аксессуары'!$A$4,скидки!$A$1:$E$12,3,0)</f>
        <v>3003.1868160000004</v>
      </c>
      <c r="D29" s="101">
        <f>'Баз акс'!D29*VLOOKUP('Опт Аксессуары'!$A$4,скидки!$A$1:$E$12,3,0)</f>
        <v>3356.306736</v>
      </c>
      <c r="E29" s="101">
        <f>'Баз акс'!E29*VLOOKUP('Опт Аксессуары'!$A$4,скидки!$A$1:$E$12,3,0)</f>
        <v>4737.4968959999997</v>
      </c>
      <c r="F29" s="101">
        <f>'Баз акс'!F29*VLOOKUP('Опт Аксессуары'!$A$4,скидки!$A$1:$E$12,3,0)</f>
        <v>5205.6467039999998</v>
      </c>
      <c r="G29" s="102">
        <f>'Баз акс'!G29*VLOOKUP('Опт Аксессуары'!$A$4,скидки!$A$1:$E$12,3,0)</f>
        <v>5893.0369439999986</v>
      </c>
      <c r="H29" s="101">
        <f>'Баз акс'!H29*VLOOKUP('Опт Аксессуары'!$A$4,скидки!$A$1:$E$12,3,0)</f>
        <v>6614.5155840000007</v>
      </c>
      <c r="I29" s="103">
        <f>'Баз акс'!I29*VLOOKUP('Опт Аксессуары'!$A$4,скидки!$A$1:$E$12,3,0)</f>
        <v>7282.8</v>
      </c>
    </row>
    <row r="30" spans="1:9" ht="39.950000000000003" customHeight="1">
      <c r="A30" s="11" t="s">
        <v>54</v>
      </c>
      <c r="B30" s="108" t="s">
        <v>55</v>
      </c>
      <c r="C30" s="101">
        <f>'Баз акс'!C30*VLOOKUP('Опт Аксессуары'!$A$4,скидки!$A$1:$E$12,3,0)</f>
        <v>2676.3118360000008</v>
      </c>
      <c r="D30" s="101">
        <f>'Баз акс'!D30*VLOOKUP('Опт Аксессуары'!$A$4,скидки!$A$1:$E$12,3,0)</f>
        <v>2998.4903959999997</v>
      </c>
      <c r="E30" s="101">
        <f>'Баз акс'!E30*VLOOKUP('Опт Аксессуары'!$A$4,скидки!$A$1:$E$12,3,0)</f>
        <v>5104.9967760000009</v>
      </c>
      <c r="F30" s="101">
        <f>'Баз акс'!F30*VLOOKUP('Опт Аксессуары'!$A$4,скидки!$A$1:$E$12,3,0)</f>
        <v>5197.1241959999998</v>
      </c>
      <c r="G30" s="102">
        <f>'Баз акс'!G30*VLOOKUP('Опт Аксессуары'!$A$4,скидки!$A$1:$E$12,3,0)</f>
        <v>5293.4030160000011</v>
      </c>
      <c r="H30" s="101">
        <f>'Баз акс'!H30*VLOOKUP('Опт Аксессуары'!$A$4,скидки!$A$1:$E$12,3,0)</f>
        <v>5950.8127360000008</v>
      </c>
      <c r="I30" s="103">
        <f>'Баз акс'!I30*VLOOKUP('Опт Аксессуары'!$A$4,скидки!$A$1:$E$12,3,0)</f>
        <v>6550.850856</v>
      </c>
    </row>
    <row r="31" spans="1:9" ht="39.950000000000003" customHeight="1">
      <c r="A31" s="11" t="s">
        <v>56</v>
      </c>
      <c r="B31" s="108" t="s">
        <v>57</v>
      </c>
      <c r="C31" s="101">
        <f>'Баз акс'!C31*VLOOKUP('Опт Аксессуары'!$A$4,скидки!$A$1:$E$12,3,0)</f>
        <v>986.4</v>
      </c>
      <c r="D31" s="101">
        <f>'Баз акс'!D31*VLOOKUP('Опт Аксессуары'!$A$4,скидки!$A$1:$E$12,3,0)</f>
        <v>1090.8</v>
      </c>
      <c r="E31" s="101">
        <f>'Баз акс'!E31*VLOOKUP('Опт Аксессуары'!$A$4,скидки!$A$1:$E$12,3,0)</f>
        <v>1419.6</v>
      </c>
      <c r="F31" s="101">
        <f>'Баз акс'!F31*VLOOKUP('Опт Аксессуары'!$A$4,скидки!$A$1:$E$12,3,0)</f>
        <v>1641.6</v>
      </c>
      <c r="G31" s="102">
        <f>'Баз акс'!G31*VLOOKUP('Опт Аксессуары'!$A$4,скидки!$A$1:$E$12,3,0)</f>
        <v>1875.6</v>
      </c>
      <c r="H31" s="101">
        <f>'Баз акс'!H31*VLOOKUP('Опт Аксессуары'!$A$4,скидки!$A$1:$E$12,3,0)</f>
        <v>2083.1999999999998</v>
      </c>
      <c r="I31" s="103">
        <f>'Баз акс'!I31*VLOOKUP('Опт Аксессуары'!$A$4,скидки!$A$1:$E$12,3,0)</f>
        <v>2310</v>
      </c>
    </row>
    <row r="32" spans="1:9" ht="36" customHeight="1" thickBot="1">
      <c r="A32" s="127" t="s">
        <v>106</v>
      </c>
      <c r="B32" s="14" t="s">
        <v>107</v>
      </c>
      <c r="C32" s="104">
        <f>'Баз акс'!C32*VLOOKUP('Опт Аксессуары'!$A$4,скидки!$A$1:$E$12,3,0)</f>
        <v>783</v>
      </c>
      <c r="D32" s="104">
        <f>'Баз акс'!D32*VLOOKUP('Опт Аксессуары'!$A$4,скидки!$A$1:$E$12,3,0)</f>
        <v>881</v>
      </c>
      <c r="E32" s="104">
        <f>'Баз акс'!E32*VLOOKUP('Опт Аксессуары'!$A$4,скидки!$A$1:$E$12,3,0)</f>
        <v>1120</v>
      </c>
      <c r="F32" s="104">
        <f>'Баз акс'!F32*VLOOKUP('Опт Аксессуары'!$A$4,скидки!$A$1:$E$12,3,0)</f>
        <v>1350</v>
      </c>
      <c r="G32" s="105">
        <f>'Баз акс'!G32*VLOOKUP('Опт Аксессуары'!$A$4,скидки!$A$1:$E$12,3,0)</f>
        <v>1548</v>
      </c>
      <c r="H32" s="104">
        <f>'Баз акс'!H32*VLOOKUP('Опт Аксессуары'!$A$4,скидки!$A$1:$E$12,3,0)</f>
        <v>1687</v>
      </c>
      <c r="I32" s="100">
        <f>'Баз акс'!I32*VLOOKUP('Опт Аксессуары'!$A$4,скидки!$A$1:$E$12,3,0)</f>
        <v>1845</v>
      </c>
    </row>
    <row r="33" spans="1:9" ht="9.75" customHeight="1">
      <c r="A33" s="30"/>
      <c r="B33" s="31"/>
      <c r="C33" s="32"/>
      <c r="D33" s="32"/>
      <c r="E33" s="32"/>
      <c r="F33" s="32"/>
      <c r="G33" s="32"/>
      <c r="H33" s="32" t="s">
        <v>58</v>
      </c>
      <c r="I33" s="32"/>
    </row>
    <row r="34" spans="1:9" ht="20.100000000000001" customHeight="1"/>
    <row r="35" spans="1:9" ht="20.100000000000001" customHeight="1"/>
    <row r="36" spans="1:9" ht="20.100000000000001" customHeight="1"/>
  </sheetData>
  <sheetProtection password="CF42" sheet="1" objects="1" scenarios="1"/>
  <customSheetViews>
    <customSheetView guid="{8851931B-AF20-4C41-B2E0-BA70A73BEF25}" scale="70" showPageBreaks="1" hiddenRows="1" view="pageBreakPreview" showRuler="0">
      <selection activeCell="C26" sqref="C26"/>
      <pageMargins left="0" right="0" top="0" bottom="0" header="0" footer="0"/>
      <printOptions horizontalCentered="1" verticalCentered="1"/>
      <pageSetup paperSize="9" scale="60" orientation="portrait" r:id="rId1"/>
      <headerFooter alignWithMargins="0"/>
    </customSheetView>
  </customSheetViews>
  <mergeCells count="32">
    <mergeCell ref="A1:I1"/>
    <mergeCell ref="A3:I3"/>
    <mergeCell ref="A4:I4"/>
    <mergeCell ref="A6:I6"/>
    <mergeCell ref="C7:E7"/>
    <mergeCell ref="F7:I7"/>
    <mergeCell ref="C8:E8"/>
    <mergeCell ref="F8:I8"/>
    <mergeCell ref="C9:E9"/>
    <mergeCell ref="F9:I9"/>
    <mergeCell ref="C10:E10"/>
    <mergeCell ref="F10:I10"/>
    <mergeCell ref="C11:E11"/>
    <mergeCell ref="F11:I11"/>
    <mergeCell ref="C12:E12"/>
    <mergeCell ref="F12:I12"/>
    <mergeCell ref="C13:E13"/>
    <mergeCell ref="F13:I13"/>
    <mergeCell ref="A21:A22"/>
    <mergeCell ref="B21:B22"/>
    <mergeCell ref="C21:I21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A20:I20"/>
  </mergeCells>
  <phoneticPr fontId="0" type="noConversion"/>
  <dataValidations count="1">
    <dataValidation type="list" allowBlank="1" showInputMessage="1" showErrorMessage="1" sqref="A4:I4">
      <formula1>Опт</formula1>
    </dataValidation>
  </dataValidations>
  <printOptions horizontalCentered="1" verticalCentered="1"/>
  <pageMargins left="0" right="0" top="0" bottom="0" header="0" footer="0"/>
  <pageSetup paperSize="9" scale="60" orientation="portrait" r:id="rId2"/>
  <headerFooter alignWithMargins="0"/>
  <legacyDrawing r:id="rId3"/>
  <oleObjects>
    <oleObject progId="Word.Document.8" shapeId="7169" r:id="rId4"/>
    <oleObject progId="Word.Document.8" shapeId="7170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zoomScale="75" zoomScaleNormal="75" zoomScaleSheetLayoutView="75" workbookViewId="0">
      <selection activeCell="F8" sqref="F8:I8"/>
    </sheetView>
  </sheetViews>
  <sheetFormatPr defaultRowHeight="12.75"/>
  <cols>
    <col min="1" max="1" width="28.140625" style="3" customWidth="1"/>
    <col min="2" max="2" width="62.7109375" style="3" customWidth="1"/>
    <col min="3" max="9" width="10.7109375" style="3" customWidth="1"/>
    <col min="10" max="16384" width="9.140625" style="3"/>
  </cols>
  <sheetData>
    <row r="1" spans="1:13" ht="90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"/>
      <c r="K1" s="2"/>
      <c r="L1" s="2"/>
      <c r="M1" s="2"/>
    </row>
    <row r="2" spans="1:13" ht="20.100000000000001" customHeight="1">
      <c r="A2" s="4" t="str">
        <f>VLOOKUP(A4,скидки!$A$13:$E$24,5,0)</f>
        <v>Р77091208</v>
      </c>
      <c r="I2" s="3" t="str">
        <f>скидки!I13</f>
        <v>c 8.12.09</v>
      </c>
    </row>
    <row r="3" spans="1:13" ht="20.100000000000001" customHeight="1">
      <c r="A3" s="156" t="s">
        <v>88</v>
      </c>
      <c r="B3" s="156"/>
      <c r="C3" s="156"/>
      <c r="D3" s="156"/>
      <c r="E3" s="156"/>
      <c r="F3" s="156"/>
      <c r="G3" s="156"/>
      <c r="H3" s="156"/>
      <c r="I3" s="156"/>
    </row>
    <row r="4" spans="1:13" ht="23.25" customHeight="1">
      <c r="A4" s="157" t="s">
        <v>60</v>
      </c>
      <c r="B4" s="157"/>
      <c r="C4" s="157"/>
      <c r="D4" s="157"/>
      <c r="E4" s="157"/>
      <c r="F4" s="157"/>
      <c r="G4" s="157"/>
      <c r="H4" s="157"/>
      <c r="I4" s="157"/>
    </row>
    <row r="5" spans="1:13" ht="20.100000000000001" customHeight="1" thickBot="1">
      <c r="A5" s="5"/>
      <c r="G5" s="6"/>
      <c r="H5" s="6"/>
      <c r="I5" s="6"/>
    </row>
    <row r="6" spans="1:13" ht="30" customHeight="1" thickBot="1">
      <c r="A6" s="192" t="s">
        <v>3</v>
      </c>
      <c r="B6" s="193"/>
      <c r="C6" s="193"/>
      <c r="D6" s="193"/>
      <c r="E6" s="193"/>
      <c r="F6" s="193"/>
      <c r="G6" s="193"/>
      <c r="H6" s="193"/>
      <c r="I6" s="194"/>
    </row>
    <row r="7" spans="1:13" ht="30" customHeight="1" thickBot="1">
      <c r="A7" s="114" t="s">
        <v>4</v>
      </c>
      <c r="B7" s="115" t="s">
        <v>5</v>
      </c>
      <c r="C7" s="243" t="s">
        <v>6</v>
      </c>
      <c r="D7" s="243"/>
      <c r="E7" s="243"/>
      <c r="F7" s="243" t="s">
        <v>7</v>
      </c>
      <c r="G7" s="243"/>
      <c r="H7" s="243"/>
      <c r="I7" s="244"/>
    </row>
    <row r="8" spans="1:13" ht="49.5" customHeight="1">
      <c r="A8" s="15" t="s">
        <v>8</v>
      </c>
      <c r="B8" s="107" t="s">
        <v>9</v>
      </c>
      <c r="C8" s="222" t="s">
        <v>10</v>
      </c>
      <c r="D8" s="222"/>
      <c r="E8" s="222"/>
      <c r="F8" s="241" t="e">
        <f>'Баз акс'!F8*VLOOKUP('Роз Аксессуары'!$A$4,скидки!$A$27:$E$33,3,0)</f>
        <v>#N/A</v>
      </c>
      <c r="G8" s="241"/>
      <c r="H8" s="241"/>
      <c r="I8" s="242"/>
    </row>
    <row r="9" spans="1:13" ht="50.1" customHeight="1">
      <c r="A9" s="11" t="s">
        <v>97</v>
      </c>
      <c r="B9" s="108" t="s">
        <v>12</v>
      </c>
      <c r="C9" s="205" t="s">
        <v>13</v>
      </c>
      <c r="D9" s="205"/>
      <c r="E9" s="205"/>
      <c r="F9" s="234" t="e">
        <f>'Баз акс'!F9*VLOOKUP('Роз Аксессуары'!$A$4,скидки!$A$27:$E$33,3,0)</f>
        <v>#N/A</v>
      </c>
      <c r="G9" s="234"/>
      <c r="H9" s="234"/>
      <c r="I9" s="235"/>
    </row>
    <row r="10" spans="1:13" ht="50.1" customHeight="1">
      <c r="A10" s="11" t="s">
        <v>98</v>
      </c>
      <c r="B10" s="108" t="s">
        <v>15</v>
      </c>
      <c r="C10" s="205" t="s">
        <v>13</v>
      </c>
      <c r="D10" s="205"/>
      <c r="E10" s="205"/>
      <c r="F10" s="234" t="e">
        <f>'Баз акс'!F10*VLOOKUP('Роз Аксессуары'!$A$4,скидки!$A$27:$E$33,3,0)</f>
        <v>#N/A</v>
      </c>
      <c r="G10" s="234"/>
      <c r="H10" s="234"/>
      <c r="I10" s="235"/>
    </row>
    <row r="11" spans="1:13" ht="49.5" customHeight="1" thickBot="1">
      <c r="A11" s="13" t="s">
        <v>99</v>
      </c>
      <c r="B11" s="109" t="s">
        <v>17</v>
      </c>
      <c r="C11" s="209" t="s">
        <v>13</v>
      </c>
      <c r="D11" s="209"/>
      <c r="E11" s="209"/>
      <c r="F11" s="236" t="e">
        <f>'Баз акс'!F11*VLOOKUP('Роз Аксессуары'!$A$4,скидки!$A$27:$E$33,3,0)</f>
        <v>#N/A</v>
      </c>
      <c r="G11" s="236"/>
      <c r="H11" s="236"/>
      <c r="I11" s="237"/>
    </row>
    <row r="12" spans="1:13" ht="50.1" customHeight="1">
      <c r="A12" s="15" t="s">
        <v>18</v>
      </c>
      <c r="B12" s="107" t="s">
        <v>19</v>
      </c>
      <c r="C12" s="222" t="s">
        <v>10</v>
      </c>
      <c r="D12" s="222"/>
      <c r="E12" s="222"/>
      <c r="F12" s="241" t="e">
        <f>'Баз акс'!F12*VLOOKUP('Роз Аксессуары'!$A$4,скидки!$A$27:$E$33,3,0)</f>
        <v>#N/A</v>
      </c>
      <c r="G12" s="241"/>
      <c r="H12" s="241"/>
      <c r="I12" s="242"/>
    </row>
    <row r="13" spans="1:13" ht="50.1" hidden="1" customHeight="1">
      <c r="A13" s="11" t="s">
        <v>100</v>
      </c>
      <c r="B13" s="108" t="s">
        <v>21</v>
      </c>
      <c r="C13" s="205" t="s">
        <v>22</v>
      </c>
      <c r="D13" s="205"/>
      <c r="E13" s="205"/>
      <c r="F13" s="234" t="e">
        <f>'Баз акс'!F13*VLOOKUP('Роз Аксессуары'!$A$4,скидки!$A$27:$E$33,3,0)</f>
        <v>#N/A</v>
      </c>
      <c r="G13" s="234"/>
      <c r="H13" s="234"/>
      <c r="I13" s="235"/>
    </row>
    <row r="14" spans="1:13" ht="50.1" customHeight="1">
      <c r="A14" s="11" t="s">
        <v>23</v>
      </c>
      <c r="B14" s="108" t="s">
        <v>24</v>
      </c>
      <c r="C14" s="205" t="s">
        <v>25</v>
      </c>
      <c r="D14" s="205"/>
      <c r="E14" s="205"/>
      <c r="F14" s="234" t="e">
        <f>'Баз акс'!F14*VLOOKUP('Роз Аксессуары'!$A$4,скидки!$A$27:$E$33,3,0)</f>
        <v>#N/A</v>
      </c>
      <c r="G14" s="234"/>
      <c r="H14" s="234"/>
      <c r="I14" s="235"/>
    </row>
    <row r="15" spans="1:13" ht="50.1" hidden="1" customHeight="1" thickBot="1">
      <c r="A15" s="13" t="s">
        <v>101</v>
      </c>
      <c r="B15" s="109" t="s">
        <v>27</v>
      </c>
      <c r="C15" s="209" t="s">
        <v>28</v>
      </c>
      <c r="D15" s="209"/>
      <c r="E15" s="209"/>
      <c r="F15" s="236" t="e">
        <f>'Баз акс'!F15*VLOOKUP('Роз Аксессуары'!$A$4,скидки!$A$27:$E$33,3,0)</f>
        <v>#N/A</v>
      </c>
      <c r="G15" s="236"/>
      <c r="H15" s="236"/>
      <c r="I15" s="237"/>
    </row>
    <row r="16" spans="1:13" ht="50.1" customHeight="1">
      <c r="A16" s="113" t="s">
        <v>102</v>
      </c>
      <c r="B16" s="112" t="s">
        <v>90</v>
      </c>
      <c r="C16" s="238" t="s">
        <v>31</v>
      </c>
      <c r="D16" s="238"/>
      <c r="E16" s="238"/>
      <c r="F16" s="239" t="e">
        <f>'Баз акс'!F16*VLOOKUP('Роз Аксессуары'!$A$4,скидки!$A$27:$E$33,3,0)</f>
        <v>#N/A</v>
      </c>
      <c r="G16" s="239"/>
      <c r="H16" s="239"/>
      <c r="I16" s="240"/>
    </row>
    <row r="17" spans="1:9" ht="50.1" customHeight="1">
      <c r="A17" s="11" t="s">
        <v>103</v>
      </c>
      <c r="B17" s="108" t="s">
        <v>91</v>
      </c>
      <c r="C17" s="205" t="s">
        <v>34</v>
      </c>
      <c r="D17" s="205"/>
      <c r="E17" s="205"/>
      <c r="F17" s="234" t="e">
        <f>'Баз акс'!F17*VLOOKUP('Роз Аксессуары'!$A$4,скидки!$A$27:$E$33,3,0)</f>
        <v>#N/A</v>
      </c>
      <c r="G17" s="234"/>
      <c r="H17" s="234"/>
      <c r="I17" s="235"/>
    </row>
    <row r="18" spans="1:9" ht="50.1" customHeight="1" thickBot="1">
      <c r="A18" s="13" t="s">
        <v>104</v>
      </c>
      <c r="B18" s="109" t="s">
        <v>92</v>
      </c>
      <c r="C18" s="209" t="s">
        <v>37</v>
      </c>
      <c r="D18" s="209"/>
      <c r="E18" s="209"/>
      <c r="F18" s="236" t="e">
        <f>'Баз акс'!F18*VLOOKUP('Роз Аксессуары'!$A$4,скидки!$A$27:$E$33,3,0)</f>
        <v>#N/A</v>
      </c>
      <c r="G18" s="236"/>
      <c r="H18" s="236"/>
      <c r="I18" s="237"/>
    </row>
    <row r="19" spans="1:9" ht="12" customHeight="1" thickBot="1">
      <c r="A19" s="95"/>
      <c r="B19" s="110"/>
      <c r="C19" s="111"/>
      <c r="D19" s="111"/>
      <c r="E19" s="111"/>
      <c r="F19" s="25"/>
      <c r="G19" s="25"/>
      <c r="H19" s="25"/>
      <c r="I19" s="96"/>
    </row>
    <row r="20" spans="1:9" ht="30" customHeight="1" thickBot="1">
      <c r="A20" s="213" t="s">
        <v>38</v>
      </c>
      <c r="B20" s="214"/>
      <c r="C20" s="214"/>
      <c r="D20" s="214"/>
      <c r="E20" s="214"/>
      <c r="F20" s="214"/>
      <c r="G20" s="214"/>
      <c r="H20" s="214"/>
      <c r="I20" s="215"/>
    </row>
    <row r="21" spans="1:9" ht="30" customHeight="1">
      <c r="A21" s="216" t="s">
        <v>4</v>
      </c>
      <c r="B21" s="218" t="s">
        <v>5</v>
      </c>
      <c r="C21" s="220" t="s">
        <v>89</v>
      </c>
      <c r="D21" s="220"/>
      <c r="E21" s="220"/>
      <c r="F21" s="220"/>
      <c r="G21" s="220"/>
      <c r="H21" s="220"/>
      <c r="I21" s="221"/>
    </row>
    <row r="22" spans="1:9" ht="30" customHeight="1" thickBot="1">
      <c r="A22" s="217"/>
      <c r="B22" s="219"/>
      <c r="C22" s="62">
        <v>80</v>
      </c>
      <c r="D22" s="62">
        <v>90</v>
      </c>
      <c r="E22" s="62">
        <v>120</v>
      </c>
      <c r="F22" s="62">
        <v>140</v>
      </c>
      <c r="G22" s="62">
        <v>160</v>
      </c>
      <c r="H22" s="62">
        <v>180</v>
      </c>
      <c r="I22" s="63">
        <v>200</v>
      </c>
    </row>
    <row r="23" spans="1:9" ht="39.950000000000003" customHeight="1">
      <c r="A23" s="9" t="s">
        <v>40</v>
      </c>
      <c r="B23" s="112" t="s">
        <v>41</v>
      </c>
      <c r="C23" s="97">
        <f>'Баз акс'!C23*VLOOKUP('Роз Аксессуары'!$A$4,скидки!$A$14:$E$24,3,0)</f>
        <v>612.86400000000003</v>
      </c>
      <c r="D23" s="97">
        <f>'Баз акс'!D23*VLOOKUP('Роз Аксессуары'!$A$4,скидки!$A$14:$E$24,3,0)</f>
        <v>669.31200000000001</v>
      </c>
      <c r="E23" s="97">
        <f>'Баз акс'!E23*VLOOKUP('Роз Аксессуары'!$A$4,скидки!$A$14:$E$24,3,0)</f>
        <v>840.67200000000003</v>
      </c>
      <c r="F23" s="97">
        <f>'Баз акс'!F23*VLOOKUP('Роз Аксессуары'!$A$4,скидки!$A$14:$E$24,3,0)</f>
        <v>959.61599999999999</v>
      </c>
      <c r="G23" s="98">
        <f>'Баз акс'!G23*VLOOKUP('Роз Аксессуары'!$A$4,скидки!$A$14:$E$24,3,0)</f>
        <v>1076.5440000000001</v>
      </c>
      <c r="H23" s="97">
        <f>'Баз акс'!H23*VLOOKUP('Роз Аксессуары'!$A$4,скидки!$A$14:$E$24,3,0)</f>
        <v>1177.3440000000001</v>
      </c>
      <c r="I23" s="99">
        <f>'Баз акс'!I23*VLOOKUP('Роз Аксессуары'!$A$4,скидки!$A$14:$E$24,3,0)</f>
        <v>1280.0640000000001</v>
      </c>
    </row>
    <row r="24" spans="1:9" ht="39.950000000000003" customHeight="1">
      <c r="A24" s="11" t="s">
        <v>42</v>
      </c>
      <c r="B24" s="108" t="s">
        <v>43</v>
      </c>
      <c r="C24" s="101">
        <f>'Баз акс'!C24*VLOOKUP('Роз Аксессуары'!$A$4,скидки!$A$14:$E$24,3,0)</f>
        <v>1403.3383391999998</v>
      </c>
      <c r="D24" s="101">
        <f>'Баз акс'!D24*VLOOKUP('Роз Аксессуары'!$A$4,скидки!$A$14:$E$24,3,0)</f>
        <v>1553.2151712</v>
      </c>
      <c r="E24" s="101">
        <f>'Баз акс'!E24*VLOOKUP('Роз Аксессуары'!$A$4,скидки!$A$14:$E$24,3,0)</f>
        <v>2027.6139071999999</v>
      </c>
      <c r="F24" s="101">
        <f>'Баз акс'!F24*VLOOKUP('Роз Аксессуары'!$A$4,скидки!$A$14:$E$24,3,0)</f>
        <v>2378.7201311999997</v>
      </c>
      <c r="G24" s="102">
        <f>'Баз акс'!G24*VLOOKUP('Роз Аксессуары'!$A$4,скидки!$A$14:$E$24,3,0)</f>
        <v>2684.3084352000001</v>
      </c>
      <c r="H24" s="101">
        <f>'Баз акс'!H24*VLOOKUP('Роз Аксессуары'!$A$4,скидки!$A$14:$E$24,3,0)</f>
        <v>3011.0328192000002</v>
      </c>
      <c r="I24" s="103">
        <f>'Баз акс'!I24*VLOOKUP('Роз Аксессуары'!$A$4,скидки!$A$14:$E$24,3,0)</f>
        <v>3422.4</v>
      </c>
    </row>
    <row r="25" spans="1:9" ht="39.950000000000003" customHeight="1">
      <c r="A25" s="11" t="s">
        <v>44</v>
      </c>
      <c r="B25" s="108" t="s">
        <v>45</v>
      </c>
      <c r="C25" s="101">
        <f>'Баз акс'!C25*VLOOKUP('Роз Аксессуары'!$A$4,скидки!$A$14:$E$24,3,0)</f>
        <v>2529.7161983999999</v>
      </c>
      <c r="D25" s="101">
        <f>'Баз акс'!D25*VLOOKUP('Роз Аксессуары'!$A$4,скидки!$A$14:$E$24,3,0)</f>
        <v>2823.9921823999998</v>
      </c>
      <c r="E25" s="101">
        <f>'Баз акс'!E25*VLOOKUP('Роз Аксессуары'!$A$4,скидки!$A$14:$E$24,3,0)</f>
        <v>4200.2934143999992</v>
      </c>
      <c r="F25" s="101">
        <f>'Баз акс'!F25*VLOOKUP('Роз Аксессуары'!$A$4,скидки!$A$14:$E$24,3,0)</f>
        <v>4398.1894623999997</v>
      </c>
      <c r="G25" s="102">
        <f>'Баз акс'!G25*VLOOKUP('Роз Аксессуары'!$A$4,скидки!$A$14:$E$24,3,0)</f>
        <v>4957.8387103999994</v>
      </c>
      <c r="H25" s="101">
        <f>'Баз акс'!H25*VLOOKUP('Роз Аксессуары'!$A$4,скидки!$A$14:$E$24,3,0)</f>
        <v>5570.7577984</v>
      </c>
      <c r="I25" s="103">
        <f>'Баз акс'!I25*VLOOKUP('Роз Аксессуары'!$A$4,скидки!$A$14:$E$24,3,0)</f>
        <v>5748.6659263999991</v>
      </c>
    </row>
    <row r="26" spans="1:9" ht="39.950000000000003" customHeight="1">
      <c r="A26" s="11" t="s">
        <v>46</v>
      </c>
      <c r="B26" s="108" t="s">
        <v>47</v>
      </c>
      <c r="C26" s="101">
        <f>'Баз акс'!C26*VLOOKUP('Роз Аксессуары'!$A$4,скидки!$A$14:$E$24,3,0)</f>
        <v>1974.1163904000002</v>
      </c>
      <c r="D26" s="101">
        <f>'Баз акс'!D26*VLOOKUP('Роз Аксессуары'!$A$4,скидки!$A$14:$E$24,3,0)</f>
        <v>2199.6716544000001</v>
      </c>
      <c r="E26" s="101">
        <f>'Баз акс'!E26*VLOOKUP('Роз Аксессуары'!$A$4,скидки!$A$14:$E$24,3,0)</f>
        <v>3215.2817664000004</v>
      </c>
      <c r="F26" s="101">
        <f>'Баз акс'!F26*VLOOKUP('Роз Аксессуары'!$A$4,скидки!$A$14:$E$24,3,0)</f>
        <v>3415.7084544000008</v>
      </c>
      <c r="G26" s="102">
        <f>'Баз акс'!G26*VLOOKUP('Роз Аксессуары'!$A$4,скидки!$A$14:$E$24,3,0)</f>
        <v>3847.9060224000004</v>
      </c>
      <c r="H26" s="101">
        <f>'Баз акс'!H26*VLOOKUP('Роз Аксессуары'!$A$4,скидки!$A$14:$E$24,3,0)</f>
        <v>4321.1291904000009</v>
      </c>
      <c r="I26" s="103">
        <f>'Баз акс'!I26*VLOOKUP('Роз Аксессуары'!$A$4,скидки!$A$14:$E$24,3,0)</f>
        <v>4501.3123584000004</v>
      </c>
    </row>
    <row r="27" spans="1:9" ht="39.950000000000003" customHeight="1">
      <c r="A27" s="11" t="s">
        <v>48</v>
      </c>
      <c r="B27" s="108" t="s">
        <v>49</v>
      </c>
      <c r="C27" s="101">
        <f>'Баз акс'!C27*VLOOKUP('Роз Аксессуары'!$A$4,скидки!$A$14:$E$24,3,0)</f>
        <v>3303.6412032000003</v>
      </c>
      <c r="D27" s="101">
        <f>'Баз акс'!D27*VLOOKUP('Роз Аксессуары'!$A$4,скидки!$A$14:$E$24,3,0)</f>
        <v>3691.8490751999998</v>
      </c>
      <c r="E27" s="101">
        <f>'Баз акс'!E27*VLOOKUP('Роз Аксессуары'!$A$4,скидки!$A$14:$E$24,3,0)</f>
        <v>4880.4717311999993</v>
      </c>
      <c r="F27" s="101">
        <f>'Баз акс'!F27*VLOOKUP('Роз Аксессуары'!$A$4,скидки!$A$14:$E$24,3,0)</f>
        <v>5706.6452352000006</v>
      </c>
      <c r="G27" s="102">
        <f>'Баз акс'!G27*VLOOKUP('Роз Аксессуары'!$A$4,скидки!$A$14:$E$24,3,0)</f>
        <v>6488.7144191999987</v>
      </c>
      <c r="H27" s="101">
        <f>'Баз акс'!H27*VLOOKUP('Роз Аксессуары'!$A$4,скидки!$A$14:$E$24,3,0)</f>
        <v>7291.2632832000008</v>
      </c>
      <c r="I27" s="103">
        <f>'Баз акс'!I27*VLOOKUP('Роз Аксессуары'!$A$4,скидки!$A$14:$E$24,3,0)</f>
        <v>8093.5126271999998</v>
      </c>
    </row>
    <row r="28" spans="1:9" ht="39.950000000000003" customHeight="1">
      <c r="A28" s="11" t="s">
        <v>50</v>
      </c>
      <c r="B28" s="108" t="s">
        <v>51</v>
      </c>
      <c r="C28" s="101">
        <f>'Баз акс'!C28*VLOOKUP('Роз Аксессуары'!$A$4,скидки!$A$14:$E$24,3,0)</f>
        <v>2623.7308032000001</v>
      </c>
      <c r="D28" s="101">
        <f>'Баз акс'!D28*VLOOKUP('Роз Аксессуары'!$A$4,скидки!$A$14:$E$24,3,0)</f>
        <v>2926.9498752</v>
      </c>
      <c r="E28" s="101">
        <f>'Баз акс'!E28*VLOOKUP('Роз Аксессуары'!$A$4,скидки!$A$14:$E$24,3,0)</f>
        <v>3860.6061312000002</v>
      </c>
      <c r="F28" s="101">
        <f>'Баз акс'!F28*VLOOKUP('Роз Аксессуары'!$A$4,скидки!$A$14:$E$24,3,0)</f>
        <v>4516.8020352000003</v>
      </c>
      <c r="G28" s="102">
        <f>'Баз акс'!G28*VLOOKUP('Роз Аксессуары'!$A$4,скидки!$A$14:$E$24,3,0)</f>
        <v>5128.8936192000001</v>
      </c>
      <c r="H28" s="101">
        <f>'Баз акс'!H28*VLOOKUP('Роз Аксессуары'!$A$4,скидки!$A$14:$E$24,3,0)</f>
        <v>5761.4648832000003</v>
      </c>
      <c r="I28" s="103">
        <f>'Баз акс'!I28*VLOOKUP('Роз Аксессуары'!$A$4,скидки!$A$14:$E$24,3,0)</f>
        <v>6393.736627199999</v>
      </c>
    </row>
    <row r="29" spans="1:9" ht="39.950000000000003" customHeight="1">
      <c r="A29" s="11" t="s">
        <v>52</v>
      </c>
      <c r="B29" s="108" t="s">
        <v>53</v>
      </c>
      <c r="C29" s="101">
        <f>'Баз акс'!C29*VLOOKUP('Роз Аксессуары'!$A$4,скидки!$A$14:$E$24,3,0)</f>
        <v>4805.0989056000008</v>
      </c>
      <c r="D29" s="101">
        <f>'Баз акс'!D29*VLOOKUP('Роз Аксессуары'!$A$4,скидки!$A$14:$E$24,3,0)</f>
        <v>5370.0907776000004</v>
      </c>
      <c r="E29" s="101">
        <f>'Баз акс'!E29*VLOOKUP('Роз Аксессуары'!$A$4,скидки!$A$14:$E$24,3,0)</f>
        <v>7579.9950336000002</v>
      </c>
      <c r="F29" s="101">
        <f>'Баз акс'!F29*VLOOKUP('Роз Аксессуары'!$A$4,скидки!$A$14:$E$24,3,0)</f>
        <v>8329.0347263999993</v>
      </c>
      <c r="G29" s="102">
        <f>'Баз акс'!G29*VLOOKUP('Роз Аксессуары'!$A$4,скидки!$A$14:$E$24,3,0)</f>
        <v>9428.8591103999988</v>
      </c>
      <c r="H29" s="101">
        <f>'Баз акс'!H29*VLOOKUP('Роз Аксессуары'!$A$4,скидки!$A$14:$E$24,3,0)</f>
        <v>10583.224934400001</v>
      </c>
      <c r="I29" s="103">
        <f>'Баз акс'!I29*VLOOKUP('Роз Аксессуары'!$A$4,скидки!$A$14:$E$24,3,0)</f>
        <v>11652.480000000001</v>
      </c>
    </row>
    <row r="30" spans="1:9" ht="39.950000000000003" customHeight="1">
      <c r="A30" s="11" t="s">
        <v>54</v>
      </c>
      <c r="B30" s="108" t="s">
        <v>55</v>
      </c>
      <c r="C30" s="101">
        <f>'Баз акс'!C30*VLOOKUP('Роз Аксессуары'!$A$4,скидки!$A$14:$E$24,3,0)</f>
        <v>4282.0989376000016</v>
      </c>
      <c r="D30" s="101">
        <f>'Баз акс'!D30*VLOOKUP('Роз Аксессуары'!$A$4,скидки!$A$14:$E$24,3,0)</f>
        <v>4797.5846335999995</v>
      </c>
      <c r="E30" s="101">
        <f>'Баз акс'!E30*VLOOKUP('Роз Аксессуары'!$A$4,скидки!$A$14:$E$24,3,0)</f>
        <v>8167.9948416000016</v>
      </c>
      <c r="F30" s="101">
        <f>'Баз акс'!F30*VLOOKUP('Роз Аксессуары'!$A$4,скидки!$A$14:$E$24,3,0)</f>
        <v>8315.3987135999996</v>
      </c>
      <c r="G30" s="102">
        <f>'Баз акс'!G30*VLOOKUP('Роз Аксессуары'!$A$4,скидки!$A$14:$E$24,3,0)</f>
        <v>8469.4448256000014</v>
      </c>
      <c r="H30" s="101">
        <f>'Баз акс'!H30*VLOOKUP('Роз Аксессуары'!$A$4,скидки!$A$14:$E$24,3,0)</f>
        <v>9521.3003776000023</v>
      </c>
      <c r="I30" s="103">
        <f>'Баз акс'!I30*VLOOKUP('Роз Аксессуары'!$A$4,скидки!$A$14:$E$24,3,0)</f>
        <v>10481.361369600001</v>
      </c>
    </row>
    <row r="31" spans="1:9" ht="39.950000000000003" customHeight="1">
      <c r="A31" s="131" t="s">
        <v>56</v>
      </c>
      <c r="B31" s="108" t="s">
        <v>57</v>
      </c>
      <c r="C31" s="101">
        <f>'Баз акс'!C31*VLOOKUP('Роз Аксессуары'!$A$4,скидки!$A$14:$E$24,3,0)</f>
        <v>1578.24</v>
      </c>
      <c r="D31" s="101">
        <f>'Баз акс'!D31*VLOOKUP('Роз Аксессуары'!$A$4,скидки!$A$14:$E$24,3,0)</f>
        <v>1745.28</v>
      </c>
      <c r="E31" s="101">
        <f>'Баз акс'!E31*VLOOKUP('Роз Аксессуары'!$A$4,скидки!$A$14:$E$24,3,0)</f>
        <v>2271.36</v>
      </c>
      <c r="F31" s="101">
        <f>'Баз акс'!F31*VLOOKUP('Роз Аксессуары'!$A$4,скидки!$A$14:$E$24,3,0)</f>
        <v>2626.56</v>
      </c>
      <c r="G31" s="102">
        <f>'Баз акс'!G31*VLOOKUP('Роз Аксессуары'!$A$4,скидки!$A$14:$E$24,3,0)</f>
        <v>3000.96</v>
      </c>
      <c r="H31" s="101">
        <f>'Баз акс'!H31*VLOOKUP('Роз Аксессуары'!$A$4,скидки!$A$14:$E$24,3,0)</f>
        <v>3333.12</v>
      </c>
      <c r="I31" s="101">
        <f>'Баз акс'!I31*VLOOKUP('Роз Аксессуары'!$A$4,скидки!$A$14:$E$24,3,0)</f>
        <v>3696</v>
      </c>
    </row>
    <row r="32" spans="1:9" ht="39.950000000000003" customHeight="1" thickBot="1">
      <c r="A32" s="133" t="s">
        <v>106</v>
      </c>
      <c r="B32" s="134" t="s">
        <v>107</v>
      </c>
      <c r="C32" s="135">
        <f>'Баз акс'!C32*VLOOKUP('Роз Аксессуары'!$A$4,скидки!$A$14:$E$24,3,0)</f>
        <v>1252.8000000000002</v>
      </c>
      <c r="D32" s="135">
        <f>'Баз акс'!D32*VLOOKUP('Роз Аксессуары'!$A$4,скидки!$A$14:$E$24,3,0)</f>
        <v>1409.6000000000001</v>
      </c>
      <c r="E32" s="135">
        <f>'Баз акс'!E32*VLOOKUP('Роз Аксессуары'!$A$4,скидки!$A$14:$E$24,3,0)</f>
        <v>1792</v>
      </c>
      <c r="F32" s="135">
        <f>'Баз акс'!F32*VLOOKUP('Роз Аксессуары'!$A$4,скидки!$A$14:$E$24,3,0)</f>
        <v>2160</v>
      </c>
      <c r="G32" s="136">
        <f>'Баз акс'!G32*VLOOKUP('Роз Аксессуары'!$A$4,скидки!$A$14:$E$24,3,0)</f>
        <v>2476.8000000000002</v>
      </c>
      <c r="H32" s="135">
        <f>'Баз акс'!H32*VLOOKUP('Роз Аксессуары'!$A$4,скидки!$A$14:$E$24,3,0)</f>
        <v>2699.2000000000003</v>
      </c>
      <c r="I32" s="137">
        <f>'Баз акс'!I32*VLOOKUP('Роз Аксессуары'!$A$4,скидки!$A$14:$E$24,3,0)</f>
        <v>2952</v>
      </c>
    </row>
    <row r="33" spans="1:9" ht="9.75" customHeight="1">
      <c r="A33" s="30"/>
      <c r="B33" s="31"/>
      <c r="C33" s="32"/>
      <c r="D33" s="32"/>
      <c r="E33" s="32"/>
      <c r="F33" s="32"/>
      <c r="G33" s="32"/>
      <c r="H33" s="32" t="s">
        <v>58</v>
      </c>
      <c r="I33" s="32"/>
    </row>
    <row r="34" spans="1:9" ht="20.100000000000001" customHeight="1"/>
    <row r="35" spans="1:9" ht="20.100000000000001" customHeight="1"/>
    <row r="36" spans="1:9" ht="20.100000000000001" customHeight="1"/>
  </sheetData>
  <customSheetViews>
    <customSheetView guid="{8851931B-AF20-4C41-B2E0-BA70A73BEF25}" scale="75" showPageBreaks="1" hiddenRows="1" view="pageBreakPreview" showRuler="0" topLeftCell="A17">
      <selection activeCell="N9" sqref="N9"/>
      <pageMargins left="0" right="0" top="0" bottom="0" header="0" footer="0"/>
      <printOptions horizontalCentered="1" verticalCentered="1"/>
      <pageSetup paperSize="9" scale="60" orientation="portrait" r:id="rId1"/>
      <headerFooter alignWithMargins="0"/>
    </customSheetView>
  </customSheetViews>
  <mergeCells count="32">
    <mergeCell ref="A1:I1"/>
    <mergeCell ref="A3:I3"/>
    <mergeCell ref="A4:I4"/>
    <mergeCell ref="A6:I6"/>
    <mergeCell ref="C7:E7"/>
    <mergeCell ref="F7:I7"/>
    <mergeCell ref="C8:E8"/>
    <mergeCell ref="F8:I8"/>
    <mergeCell ref="C9:E9"/>
    <mergeCell ref="F9:I9"/>
    <mergeCell ref="C10:E10"/>
    <mergeCell ref="F10:I10"/>
    <mergeCell ref="C11:E11"/>
    <mergeCell ref="F11:I11"/>
    <mergeCell ref="C12:E12"/>
    <mergeCell ref="F12:I12"/>
    <mergeCell ref="C13:E13"/>
    <mergeCell ref="F13:I13"/>
    <mergeCell ref="A21:A22"/>
    <mergeCell ref="B21:B22"/>
    <mergeCell ref="C21:I21"/>
    <mergeCell ref="C14:E14"/>
    <mergeCell ref="F14:I14"/>
    <mergeCell ref="C15:E15"/>
    <mergeCell ref="F15:I15"/>
    <mergeCell ref="C16:E16"/>
    <mergeCell ref="F16:I16"/>
    <mergeCell ref="C17:E17"/>
    <mergeCell ref="F17:I17"/>
    <mergeCell ref="C18:E18"/>
    <mergeCell ref="F18:I18"/>
    <mergeCell ref="A20:I20"/>
  </mergeCells>
  <phoneticPr fontId="0" type="noConversion"/>
  <dataValidations count="1">
    <dataValidation type="list" allowBlank="1" showInputMessage="1" showErrorMessage="1" sqref="A4:I4">
      <formula1>Розн</formula1>
    </dataValidation>
  </dataValidations>
  <printOptions horizontalCentered="1" verticalCentered="1"/>
  <pageMargins left="0" right="0" top="0" bottom="0" header="0" footer="0"/>
  <pageSetup paperSize="9" scale="60" orientation="portrait" r:id="rId2"/>
  <headerFooter alignWithMargins="0"/>
  <legacyDrawing r:id="rId3"/>
  <oleObjects>
    <oleObject progId="Word.Document.8" shapeId="8193" r:id="rId4"/>
    <oleObject progId="Word.Document.8" shapeId="819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скидки</vt:lpstr>
      <vt:lpstr>База</vt:lpstr>
      <vt:lpstr>Баз акс</vt:lpstr>
      <vt:lpstr>склад</vt:lpstr>
      <vt:lpstr>Орматек</vt:lpstr>
      <vt:lpstr>Опт Аксессуары</vt:lpstr>
      <vt:lpstr>Роз Аксессуары</vt:lpstr>
      <vt:lpstr>Орматек!Область_печати</vt:lpstr>
      <vt:lpstr>Опт</vt:lpstr>
      <vt:lpstr>Розн</vt:lpstr>
      <vt:lpstr>Розница</vt:lpstr>
      <vt:lpstr>Склад</vt:lpstr>
      <vt:lpstr>Склады</vt:lpstr>
    </vt:vector>
  </TitlesOfParts>
  <Company>ORMATEK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Vakulina</dc:creator>
  <cp:lastModifiedBy>Admin</cp:lastModifiedBy>
  <cp:lastPrinted>2010-10-06T12:09:50Z</cp:lastPrinted>
  <dcterms:created xsi:type="dcterms:W3CDTF">2008-04-23T07:06:15Z</dcterms:created>
  <dcterms:modified xsi:type="dcterms:W3CDTF">2005-11-28T12:45:48Z</dcterms:modified>
</cp:coreProperties>
</file>